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usiness\Ultimate Dairies\Chedid Family SMSF\FY22\"/>
    </mc:Choice>
  </mc:AlternateContent>
  <xr:revisionPtr revIDLastSave="0" documentId="13_ncr:1_{FD2C1D4B-080B-4B7D-8B1B-C853D9679D80}" xr6:coauthVersionLast="47" xr6:coauthVersionMax="47" xr10:uidLastSave="{00000000-0000-0000-0000-000000000000}"/>
  <bookViews>
    <workbookView xWindow="-28920" yWindow="30" windowWidth="29040" windowHeight="15840" firstSheet="3" activeTab="3" xr2:uid="{00000000-000D-0000-FFFF-FFFF00000000}"/>
  </bookViews>
  <sheets>
    <sheet name="Settlement 2017" sheetId="5" r:id="rId1"/>
    <sheet name="Statement FY19 " sheetId="3" r:id="rId2"/>
    <sheet name="BTAFY19 wksheet" sheetId="1" r:id="rId3"/>
    <sheet name="Members Proportion" sheetId="6" r:id="rId4"/>
    <sheet name="Statement FY20" sheetId="10" r:id="rId5"/>
    <sheet name="BTA FY20" sheetId="7" r:id="rId6"/>
    <sheet name="Statm FY21" sheetId="12" r:id="rId7"/>
    <sheet name="BTA FY21" sheetId="11" r:id="rId8"/>
    <sheet name="BTA FY22" sheetId="13" r:id="rId9"/>
    <sheet name="Bk statm fy22" sheetId="1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5" i="13" l="1"/>
  <c r="J8" i="6"/>
  <c r="I7" i="6"/>
  <c r="H7" i="6"/>
  <c r="I6" i="6"/>
  <c r="H6" i="6"/>
  <c r="J4" i="6"/>
  <c r="I4" i="6"/>
  <c r="H4" i="6"/>
  <c r="J2" i="6"/>
  <c r="I2" i="6"/>
  <c r="H2" i="6"/>
  <c r="J3" i="6"/>
  <c r="C67" i="13"/>
  <c r="D67" i="13"/>
  <c r="E67" i="13"/>
  <c r="F67" i="13"/>
  <c r="G67" i="13"/>
  <c r="H67" i="13"/>
  <c r="I67" i="13"/>
  <c r="J67" i="13"/>
  <c r="K67" i="13"/>
  <c r="L67" i="13"/>
  <c r="B67" i="13"/>
  <c r="K66" i="13"/>
  <c r="L66" i="13"/>
  <c r="B66" i="13"/>
  <c r="C65" i="13"/>
  <c r="D65" i="13"/>
  <c r="E65" i="13"/>
  <c r="F65" i="13"/>
  <c r="G65" i="13"/>
  <c r="H65" i="13"/>
  <c r="I65" i="13"/>
  <c r="J65" i="13"/>
  <c r="K65" i="13"/>
  <c r="L65" i="13"/>
  <c r="L61" i="13"/>
  <c r="K61" i="13"/>
  <c r="J61" i="13"/>
  <c r="I61" i="13"/>
  <c r="H61" i="13"/>
  <c r="G61" i="13"/>
  <c r="F61" i="13"/>
  <c r="E61" i="13"/>
  <c r="D61" i="13"/>
  <c r="C61" i="13"/>
  <c r="B61" i="13"/>
  <c r="L46" i="13"/>
  <c r="K46" i="13"/>
  <c r="J46" i="13"/>
  <c r="I46" i="13"/>
  <c r="H46" i="13"/>
  <c r="G46" i="13"/>
  <c r="F46" i="13"/>
  <c r="E46" i="13"/>
  <c r="D46" i="13"/>
  <c r="C46" i="13"/>
  <c r="B46" i="13"/>
  <c r="C31" i="13"/>
  <c r="D31" i="13"/>
  <c r="L31" i="13"/>
  <c r="K31" i="13"/>
  <c r="J31" i="13"/>
  <c r="I31" i="13"/>
  <c r="H31" i="13"/>
  <c r="G31" i="13"/>
  <c r="F31" i="13"/>
  <c r="E31" i="13"/>
  <c r="B31" i="13"/>
  <c r="C16" i="13"/>
  <c r="D16" i="13"/>
  <c r="E16" i="13"/>
  <c r="F16" i="13"/>
  <c r="G16" i="13"/>
  <c r="H16" i="13"/>
  <c r="I16" i="13"/>
  <c r="J16" i="13"/>
  <c r="K16" i="13"/>
  <c r="L16" i="13"/>
  <c r="B16" i="13"/>
  <c r="H9" i="6" l="1"/>
  <c r="I8" i="6"/>
  <c r="I9" i="6"/>
  <c r="H8" i="6"/>
  <c r="I26" i="12"/>
  <c r="I28" i="12" s="1"/>
  <c r="L61" i="11" l="1"/>
  <c r="K61" i="11"/>
  <c r="J61" i="11"/>
  <c r="I61" i="11"/>
  <c r="H61" i="11"/>
  <c r="G61" i="11"/>
  <c r="F61" i="11"/>
  <c r="E61" i="11"/>
  <c r="D61" i="11"/>
  <c r="C61" i="11"/>
  <c r="B61" i="11"/>
  <c r="L46" i="11" l="1"/>
  <c r="K46" i="11"/>
  <c r="J46" i="11"/>
  <c r="I46" i="11"/>
  <c r="H46" i="11"/>
  <c r="G46" i="11"/>
  <c r="F46" i="11"/>
  <c r="E46" i="11"/>
  <c r="D46" i="11"/>
  <c r="C46" i="11"/>
  <c r="B46" i="11"/>
  <c r="L31" i="11" l="1"/>
  <c r="K31" i="11"/>
  <c r="J31" i="11"/>
  <c r="I31" i="11"/>
  <c r="H31" i="11"/>
  <c r="G31" i="11"/>
  <c r="F31" i="11"/>
  <c r="E31" i="11"/>
  <c r="D31" i="11"/>
  <c r="C31" i="11"/>
  <c r="B31" i="11"/>
  <c r="F16" i="11" l="1"/>
  <c r="G16" i="11"/>
  <c r="H16" i="11"/>
  <c r="I16" i="11"/>
  <c r="J16" i="11"/>
  <c r="K16" i="11"/>
  <c r="A3" i="11"/>
  <c r="A6" i="11" s="1"/>
  <c r="L16" i="11"/>
  <c r="E16" i="11"/>
  <c r="D16" i="11"/>
  <c r="C16" i="11"/>
  <c r="B16" i="11"/>
  <c r="A16" i="11" l="1"/>
  <c r="A18" i="11" s="1"/>
  <c r="A11" i="11"/>
  <c r="A15" i="11" s="1"/>
  <c r="H52" i="7"/>
  <c r="H69" i="7"/>
  <c r="A21" i="11" l="1"/>
  <c r="A26" i="11" s="1"/>
  <c r="A30" i="11" s="1"/>
  <c r="A31" i="11"/>
  <c r="A33" i="11" s="1"/>
  <c r="A36" i="11" s="1"/>
  <c r="H72" i="7"/>
  <c r="H74" i="7" s="1"/>
  <c r="N18" i="7"/>
  <c r="O18" i="7" s="1"/>
  <c r="O19" i="7" s="1"/>
  <c r="K69" i="7"/>
  <c r="J69" i="7"/>
  <c r="I69" i="7"/>
  <c r="G69" i="7"/>
  <c r="F69" i="7"/>
  <c r="E69" i="7"/>
  <c r="D69" i="7"/>
  <c r="C69" i="7"/>
  <c r="B69" i="7"/>
  <c r="K52" i="7"/>
  <c r="J52" i="7"/>
  <c r="I52" i="7"/>
  <c r="G52" i="7"/>
  <c r="F52" i="7"/>
  <c r="E52" i="7"/>
  <c r="D52" i="7"/>
  <c r="C52" i="7"/>
  <c r="B52" i="7"/>
  <c r="A46" i="11" l="1"/>
  <c r="A48" i="11" s="1"/>
  <c r="A40" i="11"/>
  <c r="A45" i="11" s="1"/>
  <c r="N20" i="7"/>
  <c r="A51" i="11" l="1"/>
  <c r="A61" i="11"/>
  <c r="A3" i="13" s="1"/>
  <c r="C34" i="7"/>
  <c r="D34" i="7"/>
  <c r="E34" i="7"/>
  <c r="F34" i="7"/>
  <c r="G34" i="7"/>
  <c r="I34" i="7"/>
  <c r="J34" i="7"/>
  <c r="K34" i="7"/>
  <c r="B34" i="7"/>
  <c r="A6" i="13" l="1"/>
  <c r="A11" i="13" s="1"/>
  <c r="A15" i="13" s="1"/>
  <c r="A16" i="13"/>
  <c r="A18" i="13" s="1"/>
  <c r="A56" i="11"/>
  <c r="A60" i="11" s="1"/>
  <c r="K72" i="7"/>
  <c r="J35" i="7"/>
  <c r="B72" i="7"/>
  <c r="I17" i="7"/>
  <c r="I72" i="7" s="1"/>
  <c r="I74" i="7" s="1"/>
  <c r="K17" i="7"/>
  <c r="J17" i="7"/>
  <c r="J72" i="7" s="1"/>
  <c r="G17" i="7"/>
  <c r="G72" i="7" s="1"/>
  <c r="G74" i="7" s="1"/>
  <c r="F17" i="7"/>
  <c r="F72" i="7" s="1"/>
  <c r="F74" i="7" s="1"/>
  <c r="E17" i="7"/>
  <c r="E72" i="7" s="1"/>
  <c r="E74" i="7" s="1"/>
  <c r="D17" i="7"/>
  <c r="D72" i="7" s="1"/>
  <c r="D74" i="7" s="1"/>
  <c r="C17" i="7"/>
  <c r="C72" i="7" s="1"/>
  <c r="C74" i="7" s="1"/>
  <c r="B17" i="7"/>
  <c r="A7" i="7"/>
  <c r="A11" i="7" s="1"/>
  <c r="A16" i="7" s="1"/>
  <c r="A21" i="13" l="1"/>
  <c r="A26" i="13" s="1"/>
  <c r="A30" i="13" s="1"/>
  <c r="A31" i="13"/>
  <c r="A33" i="13" s="1"/>
  <c r="K73" i="7"/>
  <c r="K74" i="7"/>
  <c r="J73" i="7"/>
  <c r="J74" i="7" s="1"/>
  <c r="B73" i="7"/>
  <c r="B74" i="7" s="1"/>
  <c r="A17" i="7"/>
  <c r="A21" i="7" s="1"/>
  <c r="A24" i="7" s="1"/>
  <c r="A28" i="7" s="1"/>
  <c r="A33" i="7" s="1"/>
  <c r="A39" i="7" s="1"/>
  <c r="A42" i="7" s="1"/>
  <c r="A46" i="7" s="1"/>
  <c r="A51" i="7" s="1"/>
  <c r="A56" i="7" s="1"/>
  <c r="M67" i="1"/>
  <c r="L67" i="1"/>
  <c r="K67" i="1"/>
  <c r="J67" i="1"/>
  <c r="I67" i="1"/>
  <c r="H67" i="1"/>
  <c r="G67" i="1"/>
  <c r="F67" i="1"/>
  <c r="E67" i="1"/>
  <c r="D67" i="1"/>
  <c r="C67" i="1"/>
  <c r="B67" i="1"/>
  <c r="A37" i="13" l="1"/>
  <c r="A41" i="13" s="1"/>
  <c r="A45" i="13" s="1"/>
  <c r="A46" i="13"/>
  <c r="A48" i="13" s="1"/>
  <c r="A59" i="7"/>
  <c r="A63" i="7" s="1"/>
  <c r="A68" i="7" s="1"/>
  <c r="A69" i="7"/>
  <c r="M50" i="1"/>
  <c r="L50" i="1"/>
  <c r="K50" i="1"/>
  <c r="J50" i="1"/>
  <c r="I50" i="1"/>
  <c r="H50" i="1"/>
  <c r="G50" i="1"/>
  <c r="F50" i="1"/>
  <c r="E50" i="1"/>
  <c r="D50" i="1"/>
  <c r="C50" i="1"/>
  <c r="B50" i="1"/>
  <c r="A51" i="13" l="1"/>
  <c r="A56" i="13" s="1"/>
  <c r="A60" i="13" s="1"/>
  <c r="A61" i="13"/>
  <c r="C34" i="1"/>
  <c r="D34" i="1"/>
  <c r="E34" i="1"/>
  <c r="F34" i="1"/>
  <c r="G34" i="1"/>
  <c r="H34" i="1"/>
  <c r="I34" i="1"/>
  <c r="J34" i="1"/>
  <c r="K34" i="1"/>
  <c r="L34" i="1"/>
  <c r="M34" i="1"/>
  <c r="B34" i="1"/>
  <c r="A24" i="1"/>
  <c r="A28" i="1" s="1"/>
  <c r="A33" i="1" s="1"/>
  <c r="A38" i="1" s="1"/>
  <c r="A41" i="1" s="1"/>
  <c r="A45" i="1" s="1"/>
  <c r="A49" i="1" s="1"/>
  <c r="A54" i="1" s="1"/>
  <c r="A58" i="1" s="1"/>
  <c r="A62" i="1" s="1"/>
  <c r="A66" i="1" s="1"/>
  <c r="H16" i="1" l="1"/>
  <c r="I16" i="1"/>
  <c r="J16" i="1"/>
  <c r="K16" i="1"/>
  <c r="L16" i="1"/>
  <c r="M16" i="1"/>
  <c r="B16" i="1" l="1"/>
  <c r="C16" i="1"/>
  <c r="D16" i="1"/>
  <c r="E16" i="1"/>
  <c r="F16" i="1"/>
  <c r="G16" i="1"/>
  <c r="A7" i="1"/>
  <c r="A11" i="1" s="1"/>
  <c r="A15" i="1" s="1"/>
  <c r="A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Helen</author>
  </authors>
  <commentList>
    <comment ref="J1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Helen:</t>
        </r>
        <r>
          <rPr>
            <sz val="9"/>
            <color indexed="81"/>
            <rFont val="Tahoma"/>
            <family val="2"/>
          </rPr>
          <t xml:space="preserve">
BAS Sept 20
GST $1795 PAYGI $3271</t>
        </r>
      </text>
    </comment>
    <comment ref="J22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Helen:</t>
        </r>
        <r>
          <rPr>
            <sz val="9"/>
            <color indexed="81"/>
            <rFont val="Tahoma"/>
            <family val="2"/>
          </rPr>
          <t xml:space="preserve">
FY20 SMSF Tax</t>
        </r>
      </text>
    </comment>
    <comment ref="J27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Helen:</t>
        </r>
        <r>
          <rPr>
            <sz val="9"/>
            <color indexed="81"/>
            <rFont val="Tahoma"/>
            <family val="2"/>
          </rPr>
          <t xml:space="preserve">
ATO Aggregated transfer from Individual 3 Dec 2020</t>
        </r>
      </text>
    </comment>
    <comment ref="J37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Helen:</t>
        </r>
        <r>
          <rPr>
            <sz val="9"/>
            <color indexed="81"/>
            <rFont val="Tahoma"/>
            <family val="2"/>
          </rPr>
          <t xml:space="preserve">
BAS Dec 20 qtr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Tran</author>
    <author>Helen</author>
    <author>Bak Joel</author>
  </authors>
  <commentList>
    <comment ref="H42" authorId="0" shapeId="0" xr:uid="{3195F69C-7EAF-4AC5-A884-79F0041AAA7C}">
      <text>
        <r>
          <rPr>
            <b/>
            <sz val="9"/>
            <color indexed="81"/>
            <rFont val="Tahoma"/>
            <charset val="1"/>
          </rPr>
          <t>Thuy Tran:</t>
        </r>
        <r>
          <rPr>
            <sz val="9"/>
            <color indexed="81"/>
            <rFont val="Tahoma"/>
            <charset val="1"/>
          </rPr>
          <t xml:space="preserve">
This amount is for Chedid FT- Chedid successors @ 3 Marsh St Clyde</t>
        </r>
      </text>
    </comment>
    <comment ref="J49" authorId="1" shapeId="0" xr:uid="{CBB2E9A2-789A-48E1-9FA3-A94B0C4AE919}">
      <text>
        <r>
          <rPr>
            <b/>
            <sz val="9"/>
            <color indexed="81"/>
            <rFont val="Tahoma"/>
            <charset val="1"/>
          </rPr>
          <t>Helen:</t>
        </r>
        <r>
          <rPr>
            <sz val="9"/>
            <color indexed="81"/>
            <rFont val="Tahoma"/>
            <charset val="1"/>
          </rPr>
          <t xml:space="preserve">
fy21 tax</t>
        </r>
      </text>
    </comment>
    <comment ref="J53" authorId="1" shapeId="0" xr:uid="{EBC5EF70-EE18-4921-A391-EC1C7DB5F1FC}">
      <text>
        <r>
          <rPr>
            <b/>
            <sz val="9"/>
            <color indexed="81"/>
            <rFont val="Tahoma"/>
            <charset val="1"/>
          </rPr>
          <t>Helen:</t>
        </r>
        <r>
          <rPr>
            <sz val="9"/>
            <color indexed="81"/>
            <rFont val="Tahoma"/>
            <charset val="1"/>
          </rPr>
          <t xml:space="preserve">
bas mar22 qtr</t>
        </r>
      </text>
    </comment>
    <comment ref="I57" authorId="2" shapeId="0" xr:uid="{E2065B9D-8DD1-4F91-9123-13CB46D9F7BA}">
      <text>
        <r>
          <rPr>
            <b/>
            <sz val="9"/>
            <color indexed="81"/>
            <rFont val="Tahoma"/>
            <charset val="1"/>
          </rPr>
          <t>Bak Joel:</t>
        </r>
        <r>
          <rPr>
            <sz val="9"/>
            <color indexed="81"/>
            <rFont val="Tahoma"/>
            <charset val="1"/>
          </rPr>
          <t xml:space="preserve">
incl late payment fee $83</t>
        </r>
      </text>
    </comment>
  </commentList>
</comments>
</file>

<file path=xl/sharedStrings.xml><?xml version="1.0" encoding="utf-8"?>
<sst xmlns="http://schemas.openxmlformats.org/spreadsheetml/2006/main" count="1206" uniqueCount="181">
  <si>
    <t>Jamie
Contribution</t>
  </si>
  <si>
    <t>Jason
Contribution</t>
  </si>
  <si>
    <t>Rent
Collected</t>
  </si>
  <si>
    <t>ATO</t>
  </si>
  <si>
    <t>Loan 0141
Repayment</t>
  </si>
  <si>
    <t>Bank
Fees</t>
  </si>
  <si>
    <t>Interest
Charged</t>
  </si>
  <si>
    <t>1/7-31/7</t>
  </si>
  <si>
    <t>1/8-31/8</t>
  </si>
  <si>
    <t>Accountant
Fee</t>
  </si>
  <si>
    <t>1/9-30/9</t>
  </si>
  <si>
    <t>NAB
AC 6392</t>
  </si>
  <si>
    <t>PAYG instalment Code 871</t>
  </si>
  <si>
    <t>551/07</t>
  </si>
  <si>
    <t>552/07</t>
  </si>
  <si>
    <t>water</t>
  </si>
  <si>
    <t>Council</t>
  </si>
  <si>
    <t>ASIC</t>
  </si>
  <si>
    <t>Auditing</t>
  </si>
  <si>
    <t>'000000000000'</t>
  </si>
  <si>
    <t>TRANSFER CREDIT</t>
  </si>
  <si>
    <t>From Account 082-366 88-335-6392</t>
  </si>
  <si>
    <t>INTER-BANK CREDIT</t>
  </si>
  <si>
    <t>MISCELLANEOUS DEBIT</t>
  </si>
  <si>
    <t>To Account 082-366 28-744-0141</t>
  </si>
  <si>
    <t>Rent                CBA</t>
  </si>
  <si>
    <t>Rent CBA Chedid Superfund</t>
  </si>
  <si>
    <t>FEES</t>
  </si>
  <si>
    <t>SERVICE FEE L.S.F CHEDIDSUPFUD</t>
  </si>
  <si>
    <t>INTEREST CHARGED</t>
  </si>
  <si>
    <t>INTEREST CHARGED CA INTEREST CHEDIDSUPFUD</t>
  </si>
  <si>
    <t>Jasons Super CBA Chedid Superfund</t>
  </si>
  <si>
    <t>Jamies Super CBA Chedid Superfund</t>
  </si>
  <si>
    <t>TRANSFER DEBIT</t>
  </si>
  <si>
    <t>INTERNET BPAY TAX OFFICE PAYMENTS 4766472442586060</t>
  </si>
  <si>
    <t>Date</t>
  </si>
  <si>
    <t>Amount</t>
  </si>
  <si>
    <t>Transaction Id</t>
  </si>
  <si>
    <t>Transaction type</t>
  </si>
  <si>
    <t>Transaction details</t>
  </si>
  <si>
    <t>Balance*</t>
  </si>
  <si>
    <t>FEE ACCOUNT         082-366287440141</t>
  </si>
  <si>
    <t>NAB bank loan</t>
  </si>
  <si>
    <t>capitalise</t>
  </si>
  <si>
    <t>NAB Acc:28-7440141</t>
  </si>
  <si>
    <t>Purchase price</t>
  </si>
  <si>
    <t>deposit</t>
  </si>
  <si>
    <t>council rates</t>
  </si>
  <si>
    <t>land tax</t>
  </si>
  <si>
    <t>default interest</t>
  </si>
  <si>
    <t>refund rental bond</t>
  </si>
  <si>
    <t>non concessional</t>
  </si>
  <si>
    <t>Net settlement amount</t>
  </si>
  <si>
    <t>Cheque directions</t>
  </si>
  <si>
    <t>vendor's solictor</t>
  </si>
  <si>
    <t>Vendor's chg</t>
  </si>
  <si>
    <t>Purchaser's solicitor</t>
  </si>
  <si>
    <t>included in loan</t>
  </si>
  <si>
    <t>Diff between chq directions and settlement</t>
  </si>
  <si>
    <t>Loans from NAB</t>
  </si>
  <si>
    <t>debited from NAB**6392</t>
  </si>
  <si>
    <t>Extra borrowed from NAB to pay for fees
 &amp; charges</t>
  </si>
  <si>
    <t>loan application fees</t>
  </si>
  <si>
    <t>TITLE SEARCH FEE    21/06</t>
  </si>
  <si>
    <t>REVIEW/RENEWAL FEE  21/06</t>
  </si>
  <si>
    <t>VALUATION FEE</t>
  </si>
  <si>
    <t>PREPARE SECURITY FEE</t>
  </si>
  <si>
    <t>COMPANY SEARCH FEE</t>
  </si>
  <si>
    <t>settlement fee</t>
  </si>
  <si>
    <t>title search fee</t>
  </si>
  <si>
    <t>lodgement registration fee</t>
  </si>
  <si>
    <t>transfer of land registration fee</t>
  </si>
  <si>
    <t>mortgage registration fee</t>
  </si>
  <si>
    <t>James</t>
  </si>
  <si>
    <t>Jason</t>
  </si>
  <si>
    <t>Total</t>
  </si>
  <si>
    <t>FY2017</t>
  </si>
  <si>
    <t>opening bal</t>
  </si>
  <si>
    <t>Contributions - employer</t>
  </si>
  <si>
    <t>Contributions - member</t>
  </si>
  <si>
    <t>plus earnings</t>
  </si>
  <si>
    <t>less tax</t>
  </si>
  <si>
    <t>ex super levy</t>
  </si>
  <si>
    <t>closing bal 30/6/17</t>
  </si>
  <si>
    <t>FY2018</t>
  </si>
  <si>
    <t>Jamies Super        CBA</t>
  </si>
  <si>
    <t>Jasons Super        CBA</t>
  </si>
  <si>
    <t>RefndForLandtxPmnt CBA Chedid Superfund</t>
  </si>
  <si>
    <t>E140086 Parramatta City george st granvi</t>
  </si>
  <si>
    <t>INTERNET TRANSFER Council Rates</t>
  </si>
  <si>
    <t>INTERNET TRANSFER Preparation of BAS</t>
  </si>
  <si>
    <t>INTERNET BPAY CITY OF PARRAMATTA C01794080</t>
  </si>
  <si>
    <t>Q2</t>
  </si>
  <si>
    <t>1/10-31/10</t>
  </si>
  <si>
    <t>1/11-30/11</t>
  </si>
  <si>
    <t>1/12-31/12</t>
  </si>
  <si>
    <t>Closing balance as 31 Dec 18 $22939.62</t>
  </si>
  <si>
    <t>Closing balance as 30 Sept 187 $11736.34</t>
  </si>
  <si>
    <t>INTERNET TRANSFER YES ACC SUPER BAS</t>
  </si>
  <si>
    <t>Q3</t>
  </si>
  <si>
    <t>SuperMortgage Pmnt - Chedid Fam Super</t>
  </si>
  <si>
    <t>Open balance 30 June 2018</t>
  </si>
  <si>
    <t>SuperMortgage Pmnt</t>
  </si>
  <si>
    <t>1/1-31/1</t>
  </si>
  <si>
    <t>1/2-28/2</t>
  </si>
  <si>
    <t>1/3-31/3</t>
  </si>
  <si>
    <t>Closing balance as 31 Mar $11,139.05</t>
  </si>
  <si>
    <t>INTERNET BPAY TAX OFFICE PAYMENTS 962590242000192377</t>
  </si>
  <si>
    <t>INTERNET TRANSFER YES ACC SWCHEDID</t>
  </si>
  <si>
    <t>INTERNET TRANSFER BN Accts PL Super</t>
  </si>
  <si>
    <t>INTERNET TRANSFER YES Acc CHEDID519</t>
  </si>
  <si>
    <t>INTERNET BPAY ASIC 2296055997649</t>
  </si>
  <si>
    <t>INTERNET BPAY ASIC 2296185158898</t>
  </si>
  <si>
    <t>Q4</t>
  </si>
  <si>
    <t xml:space="preserve">Closing balance as 30 June $15,172.31 </t>
  </si>
  <si>
    <t>1/4-30/4</t>
  </si>
  <si>
    <t>1/5-31/5</t>
  </si>
  <si>
    <t>1/6-30/6</t>
  </si>
  <si>
    <t>To Account 082-490 28-744-0141</t>
  </si>
  <si>
    <t>INTERNET TRANSFER YesAccBASChedid819</t>
  </si>
  <si>
    <t>ExtraPmntToSuperLn</t>
  </si>
  <si>
    <t>From Account 082-490 88-335-6392</t>
  </si>
  <si>
    <t>ExtraPmntToSuperLn - Chedid Fam Super</t>
  </si>
  <si>
    <t>Closing balance $7946.86 30 Sept 19</t>
  </si>
  <si>
    <t>Closing balance as at 31/12/19 is $8476.15</t>
  </si>
  <si>
    <t>FEE ACCOUNT         082-490287440141</t>
  </si>
  <si>
    <t>SperMortgagePaymnt</t>
  </si>
  <si>
    <t>PLEASE NOTE FROM TODAY YOUR DR INTEREST RATE IS 16.220%</t>
  </si>
  <si>
    <t>WITHIN LIMIT 9.970% pa FOR BALANCES ABOVE LIMIT</t>
  </si>
  <si>
    <t>PLEASE NOTE YOUR DEBIT INTEREST RATES ARE 4.815% pa</t>
  </si>
  <si>
    <t>SperMortgagePaymnt - SuperFund ChqAcc</t>
  </si>
  <si>
    <t>PLEASE NOTE FROM TODAY YOUR DR INTEREST RATE IS 6.720%</t>
  </si>
  <si>
    <t>PLEASE NOTE FROM TODAY YOUR DR INTEREST RATE IS 6.970%</t>
  </si>
  <si>
    <t>1/2-29/2</t>
  </si>
  <si>
    <t>Closing balance as 31 Mar 2020 $19412.87</t>
  </si>
  <si>
    <t>PAYG/
ATO</t>
  </si>
  <si>
    <t>PLEASE NOTE YOUR DEBIT INTEREST RATE IS 4.060% pa</t>
  </si>
  <si>
    <t>ATO005000012254850  ATO</t>
  </si>
  <si>
    <t>INTERNET TRANSFER   YES ACC SUPER BAS</t>
  </si>
  <si>
    <t>INTERNET TRANSFER   BN Accountants</t>
  </si>
  <si>
    <t>INTERNET BPAY       ASIC                2296185158898</t>
  </si>
  <si>
    <t>PLEASE NOTE FROM TODAY YOUR DR INTEREST RATE IS 6.470%</t>
  </si>
  <si>
    <t>PLEASE NOTE FROM TODAY YOUR DR INTEREST RATE IS 4.500%</t>
  </si>
  <si>
    <t>GST</t>
  </si>
  <si>
    <t>Excl GST</t>
  </si>
  <si>
    <t>closing balance</t>
  </si>
  <si>
    <t>ATO005000012254850 ATO CHEDID FAMILY SU</t>
  </si>
  <si>
    <t>PAYG
ATO</t>
  </si>
  <si>
    <t>ATO002000014270602 ATO CHEDID FAMILY SU</t>
  </si>
  <si>
    <t>INTERNET TRANSFER YESAccSuperFinRpt</t>
  </si>
  <si>
    <t>INTERNET BPAY TAX OFFICE PAYMENTS 002009625902424321</t>
  </si>
  <si>
    <t>ExtraMortgagePment</t>
  </si>
  <si>
    <t>INTERNET BPAY TAX OFFICE PAYMENTS 004766472442586060</t>
  </si>
  <si>
    <t>PLEASE NOTE YOUR DEBIT INTEREST RATE IS 3.990% pa</t>
  </si>
  <si>
    <t>ExtraMortgagePment - CHEDIDSUPFUD</t>
  </si>
  <si>
    <t>INTERNET TRANSFER Chedid Superfund</t>
  </si>
  <si>
    <t>1/6/30/6</t>
  </si>
  <si>
    <t>PLEASE NOTE YOUR DEBIT INTEREST RATE IS 3.980% pa</t>
  </si>
  <si>
    <t>SuperMtgeExtraPmnt - CHEDIDSUPFUD</t>
  </si>
  <si>
    <t>SuperMtgeExtraPmnt</t>
  </si>
  <si>
    <t>INTERNET TRANSFER YesAccASICAgentFee</t>
  </si>
  <si>
    <t>INTERNET TRANSFER YesAccBASCEDID0521</t>
  </si>
  <si>
    <t>1/11/30/11</t>
  </si>
  <si>
    <t>Account Number</t>
  </si>
  <si>
    <t>Transaction Details</t>
  </si>
  <si>
    <t>Balance</t>
  </si>
  <si>
    <t>PLEASE NOTE, YOUR DEBIT INTEREST RATE IS 3.985% pa</t>
  </si>
  <si>
    <t>Land
Tax</t>
  </si>
  <si>
    <t>Category</t>
  </si>
  <si>
    <t>Other income</t>
  </si>
  <si>
    <t>AdditionlMtgePment - CHEDIDSUPFUD</t>
  </si>
  <si>
    <t>PLEASE NOTE, YOUR DEBIT INTEREST RATE IS 4.610% pa</t>
  </si>
  <si>
    <t>Uncategorised</t>
  </si>
  <si>
    <t>Closing balance as 30 June 22 $9,080.54</t>
  </si>
  <si>
    <t>FY2022</t>
  </si>
  <si>
    <t xml:space="preserve">FY22 </t>
  </si>
  <si>
    <t xml:space="preserve">FY21 </t>
  </si>
  <si>
    <t>OB</t>
  </si>
  <si>
    <t>closing bal 30/6/22</t>
  </si>
  <si>
    <t xml:space="preserve">ex  SL </t>
  </si>
  <si>
    <t xml:space="preserve">Net earning after tax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</si>
</sst>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[$-C09]dd\-mmm\-yy;@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u/>
      <sz val="11"/>
      <color indexed="8"/>
      <name val="Calibri"/>
      <family val="2"/>
    </font>
    <font>
      <i/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206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7" applyNumberFormat="0" applyAlignment="0" applyProtection="0"/>
    <xf numFmtId="0" fontId="12" fillId="9" borderId="8" applyNumberFormat="0" applyAlignment="0" applyProtection="0"/>
    <xf numFmtId="0" fontId="13" fillId="9" borderId="7" applyNumberFormat="0" applyAlignment="0" applyProtection="0"/>
    <xf numFmtId="0" fontId="14" fillId="0" borderId="9" applyNumberFormat="0" applyFill="0" applyAlignment="0" applyProtection="0"/>
    <xf numFmtId="0" fontId="15" fillId="10" borderId="10" applyNumberFormat="0" applyAlignment="0" applyProtection="0"/>
    <xf numFmtId="0" fontId="1" fillId="0" borderId="0" applyNumberFormat="0" applyFill="0" applyBorder="0" applyAlignment="0" applyProtection="0"/>
    <xf numFmtId="0" fontId="3" fillId="11" borderId="11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1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7" fillId="35" borderId="0" applyNumberFormat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0" borderId="0" xfId="0" applyFont="1"/>
    <xf numFmtId="8" fontId="0" fillId="0" borderId="0" xfId="0" applyNumberFormat="1"/>
    <xf numFmtId="0" fontId="19" fillId="36" borderId="13" xfId="0" applyFont="1" applyFill="1" applyBorder="1" applyAlignment="1">
      <alignment horizontal="center"/>
    </xf>
    <xf numFmtId="44" fontId="0" fillId="0" borderId="0" xfId="1" applyFont="1"/>
    <xf numFmtId="44" fontId="0" fillId="0" borderId="14" xfId="1" applyFont="1" applyBorder="1"/>
    <xf numFmtId="44" fontId="0" fillId="0" borderId="13" xfId="1" applyFont="1" applyBorder="1"/>
    <xf numFmtId="44" fontId="0" fillId="0" borderId="0" xfId="1" applyFont="1" applyBorder="1"/>
    <xf numFmtId="0" fontId="20" fillId="0" borderId="0" xfId="0" applyFont="1"/>
    <xf numFmtId="0" fontId="0" fillId="0" borderId="0" xfId="0" applyAlignment="1">
      <alignment wrapText="1"/>
    </xf>
    <xf numFmtId="44" fontId="0" fillId="0" borderId="0" xfId="1" applyFont="1" applyFill="1"/>
    <xf numFmtId="10" fontId="0" fillId="0" borderId="0" xfId="2" applyNumberFormat="1" applyFont="1"/>
    <xf numFmtId="0" fontId="2" fillId="0" borderId="0" xfId="0" applyFont="1"/>
    <xf numFmtId="44" fontId="2" fillId="0" borderId="13" xfId="1" applyFont="1" applyBorder="1"/>
    <xf numFmtId="0" fontId="0" fillId="4" borderId="0" xfId="0" applyFill="1"/>
    <xf numFmtId="0" fontId="19" fillId="36" borderId="0" xfId="0" applyFont="1" applyFill="1" applyAlignment="1">
      <alignment horizontal="center"/>
    </xf>
    <xf numFmtId="44" fontId="0" fillId="0" borderId="0" xfId="0" applyNumberFormat="1"/>
    <xf numFmtId="15" fontId="0" fillId="4" borderId="15" xfId="0" applyNumberFormat="1" applyFill="1" applyBorder="1"/>
    <xf numFmtId="0" fontId="0" fillId="4" borderId="16" xfId="0" applyFill="1" applyBorder="1"/>
    <xf numFmtId="15" fontId="0" fillId="0" borderId="18" xfId="0" applyNumberFormat="1" applyBorder="1"/>
    <xf numFmtId="15" fontId="0" fillId="0" borderId="20" xfId="0" applyNumberFormat="1" applyBorder="1"/>
    <xf numFmtId="0" fontId="0" fillId="0" borderId="21" xfId="0" applyBorder="1"/>
    <xf numFmtId="0" fontId="21" fillId="0" borderId="0" xfId="0" applyFont="1"/>
    <xf numFmtId="0" fontId="21" fillId="0" borderId="3" xfId="0" applyFont="1" applyBorder="1"/>
    <xf numFmtId="0" fontId="21" fillId="37" borderId="0" xfId="0" applyFont="1" applyFill="1"/>
    <xf numFmtId="0" fontId="21" fillId="37" borderId="3" xfId="0" applyFont="1" applyFill="1" applyBorder="1"/>
    <xf numFmtId="0" fontId="0" fillId="38" borderId="0" xfId="0" applyFill="1"/>
    <xf numFmtId="0" fontId="2" fillId="39" borderId="0" xfId="0" applyFont="1" applyFill="1"/>
    <xf numFmtId="0" fontId="2" fillId="39" borderId="1" xfId="0" applyFont="1" applyFill="1" applyBorder="1"/>
    <xf numFmtId="0" fontId="2" fillId="39" borderId="2" xfId="0" applyFont="1" applyFill="1" applyBorder="1"/>
    <xf numFmtId="0" fontId="2" fillId="39" borderId="23" xfId="0" applyFont="1" applyFill="1" applyBorder="1"/>
    <xf numFmtId="15" fontId="0" fillId="0" borderId="3" xfId="0" applyNumberFormat="1" applyBorder="1"/>
    <xf numFmtId="15" fontId="0" fillId="0" borderId="0" xfId="0" applyNumberFormat="1"/>
    <xf numFmtId="15" fontId="0" fillId="4" borderId="0" xfId="0" applyNumberFormat="1" applyFill="1"/>
    <xf numFmtId="44" fontId="0" fillId="4" borderId="0" xfId="1" applyFont="1" applyFill="1"/>
    <xf numFmtId="0" fontId="21" fillId="4" borderId="0" xfId="0" applyFont="1" applyFill="1"/>
    <xf numFmtId="15" fontId="0" fillId="2" borderId="20" xfId="0" applyNumberFormat="1" applyFill="1" applyBorder="1"/>
    <xf numFmtId="44" fontId="0" fillId="4" borderId="17" xfId="1" applyFont="1" applyFill="1" applyBorder="1"/>
    <xf numFmtId="44" fontId="0" fillId="0" borderId="19" xfId="1" applyFont="1" applyBorder="1"/>
    <xf numFmtId="44" fontId="0" fillId="0" borderId="22" xfId="1" applyFont="1" applyBorder="1"/>
    <xf numFmtId="15" fontId="0" fillId="2" borderId="0" xfId="0" applyNumberFormat="1" applyFill="1"/>
    <xf numFmtId="44" fontId="3" fillId="2" borderId="0" xfId="1" applyFont="1" applyFill="1"/>
    <xf numFmtId="44" fontId="0" fillId="4" borderId="16" xfId="1" applyFont="1" applyFill="1" applyBorder="1"/>
    <xf numFmtId="44" fontId="0" fillId="4" borderId="0" xfId="1" applyFont="1" applyFill="1" applyBorder="1"/>
    <xf numFmtId="44" fontId="0" fillId="0" borderId="21" xfId="1" applyFont="1" applyBorder="1"/>
    <xf numFmtId="0" fontId="0" fillId="2" borderId="0" xfId="0" applyFill="1"/>
    <xf numFmtId="0" fontId="2" fillId="2" borderId="23" xfId="0" applyFont="1" applyFill="1" applyBorder="1"/>
    <xf numFmtId="44" fontId="3" fillId="0" borderId="0" xfId="1" applyFont="1"/>
    <xf numFmtId="44" fontId="3" fillId="4" borderId="0" xfId="1" applyFont="1" applyFill="1"/>
    <xf numFmtId="0" fontId="0" fillId="3" borderId="0" xfId="0" applyFill="1"/>
    <xf numFmtId="0" fontId="22" fillId="0" borderId="0" xfId="0" applyFont="1"/>
    <xf numFmtId="0" fontId="22" fillId="0" borderId="3" xfId="0" applyFont="1" applyBorder="1"/>
    <xf numFmtId="0" fontId="0" fillId="40" borderId="2" xfId="0" applyFill="1" applyBorder="1" applyAlignment="1">
      <alignment wrapText="1"/>
    </xf>
    <xf numFmtId="17" fontId="0" fillId="0" borderId="0" xfId="0" applyNumberFormat="1"/>
    <xf numFmtId="0" fontId="0" fillId="0" borderId="25" xfId="0" applyBorder="1"/>
    <xf numFmtId="0" fontId="2" fillId="39" borderId="24" xfId="0" applyFont="1" applyFill="1" applyBorder="1"/>
    <xf numFmtId="0" fontId="23" fillId="0" borderId="0" xfId="0" applyFont="1"/>
    <xf numFmtId="0" fontId="2" fillId="4" borderId="24" xfId="0" applyFont="1" applyFill="1" applyBorder="1"/>
    <xf numFmtId="0" fontId="2" fillId="3" borderId="24" xfId="0" applyFont="1" applyFill="1" applyBorder="1"/>
    <xf numFmtId="0" fontId="25" fillId="0" borderId="0" xfId="0" applyFont="1"/>
    <xf numFmtId="164" fontId="0" fillId="0" borderId="0" xfId="0" applyNumberFormat="1"/>
    <xf numFmtId="0" fontId="23" fillId="0" borderId="3" xfId="0" applyFont="1" applyBorder="1"/>
    <xf numFmtId="0" fontId="26" fillId="2" borderId="24" xfId="0" applyFont="1" applyFill="1" applyBorder="1"/>
    <xf numFmtId="0" fontId="24" fillId="39" borderId="2" xfId="0" applyFont="1" applyFill="1" applyBorder="1"/>
    <xf numFmtId="0" fontId="21" fillId="0" borderId="25" xfId="0" applyFont="1" applyBorder="1"/>
    <xf numFmtId="164" fontId="26" fillId="39" borderId="24" xfId="0" applyNumberFormat="1" applyFont="1" applyFill="1" applyBorder="1"/>
    <xf numFmtId="44" fontId="0" fillId="0" borderId="25" xfId="1" applyFont="1" applyBorder="1"/>
    <xf numFmtId="44" fontId="2" fillId="3" borderId="24" xfId="1" applyFont="1" applyFill="1" applyBorder="1"/>
    <xf numFmtId="44" fontId="26" fillId="2" borderId="24" xfId="1" applyFont="1" applyFill="1" applyBorder="1"/>
    <xf numFmtId="44" fontId="0" fillId="0" borderId="3" xfId="1" applyFont="1" applyBorder="1"/>
    <xf numFmtId="44" fontId="2" fillId="39" borderId="24" xfId="1" applyFont="1" applyFill="1" applyBorder="1"/>
    <xf numFmtId="0" fontId="22" fillId="0" borderId="25" xfId="0" applyFont="1" applyBorder="1"/>
    <xf numFmtId="165" fontId="0" fillId="0" borderId="0" xfId="0" applyNumberFormat="1"/>
    <xf numFmtId="44" fontId="2" fillId="4" borderId="24" xfId="1" applyFont="1" applyFill="1" applyBorder="1"/>
    <xf numFmtId="165" fontId="0" fillId="4" borderId="0" xfId="0" applyNumberFormat="1" applyFill="1"/>
    <xf numFmtId="44" fontId="26" fillId="39" borderId="24" xfId="1" applyFont="1" applyFill="1" applyBorder="1"/>
    <xf numFmtId="15" fontId="0" fillId="36" borderId="0" xfId="0" applyNumberFormat="1" applyFill="1"/>
    <xf numFmtId="0" fontId="0" fillId="36" borderId="0" xfId="0" applyFill="1"/>
    <xf numFmtId="44" fontId="0" fillId="4" borderId="1" xfId="0" applyNumberFormat="1" applyFill="1" applyBorder="1"/>
    <xf numFmtId="44" fontId="0" fillId="4" borderId="2" xfId="0" applyNumberFormat="1" applyFill="1" applyBorder="1"/>
    <xf numFmtId="44" fontId="0" fillId="4" borderId="23" xfId="0" applyNumberFormat="1" applyFill="1" applyBorder="1"/>
    <xf numFmtId="44" fontId="2" fillId="39" borderId="24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2" fillId="0" borderId="2" xfId="0" applyFont="1" applyBorder="1" applyAlignment="1">
      <alignment wrapText="1"/>
    </xf>
    <xf numFmtId="0" fontId="26" fillId="39" borderId="2" xfId="0" applyFont="1" applyFill="1" applyBorder="1"/>
    <xf numFmtId="44" fontId="22" fillId="0" borderId="3" xfId="0" applyNumberFormat="1" applyFont="1" applyBorder="1"/>
    <xf numFmtId="0" fontId="22" fillId="3" borderId="2" xfId="0" applyFont="1" applyFill="1" applyBorder="1" applyAlignment="1">
      <alignment wrapText="1"/>
    </xf>
    <xf numFmtId="44" fontId="22" fillId="0" borderId="0" xfId="1" applyFont="1"/>
    <xf numFmtId="0" fontId="22" fillId="2" borderId="2" xfId="0" applyFont="1" applyFill="1" applyBorder="1" applyAlignment="1">
      <alignment wrapText="1"/>
    </xf>
    <xf numFmtId="0" fontId="26" fillId="4" borderId="2" xfId="0" applyFont="1" applyFill="1" applyBorder="1"/>
    <xf numFmtId="44" fontId="22" fillId="0" borderId="0" xfId="0" applyNumberFormat="1" applyFont="1"/>
    <xf numFmtId="44" fontId="26" fillId="39" borderId="1" xfId="1" applyFont="1" applyFill="1" applyBorder="1"/>
    <xf numFmtId="0" fontId="22" fillId="40" borderId="2" xfId="0" applyFont="1" applyFill="1" applyBorder="1" applyAlignment="1">
      <alignment wrapText="1"/>
    </xf>
    <xf numFmtId="44" fontId="22" fillId="0" borderId="0" xfId="1" applyFont="1" applyBorder="1"/>
    <xf numFmtId="0" fontId="22" fillId="0" borderId="1" xfId="0" applyFont="1" applyBorder="1" applyAlignment="1">
      <alignment wrapText="1"/>
    </xf>
    <xf numFmtId="0" fontId="22" fillId="38" borderId="0" xfId="0" applyFont="1" applyFill="1"/>
    <xf numFmtId="0" fontId="29" fillId="0" borderId="0" xfId="0" applyFont="1"/>
    <xf numFmtId="0" fontId="29" fillId="0" borderId="3" xfId="0" applyFont="1" applyBorder="1"/>
    <xf numFmtId="15" fontId="1" fillId="0" borderId="0" xfId="0" applyNumberFormat="1" applyFont="1"/>
    <xf numFmtId="44" fontId="22" fillId="0" borderId="3" xfId="1" applyFont="1" applyBorder="1"/>
    <xf numFmtId="15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22" xfId="0" applyBorder="1"/>
    <xf numFmtId="44" fontId="21" fillId="0" borderId="0" xfId="0" applyNumberFormat="1" applyFont="1"/>
    <xf numFmtId="15" fontId="0" fillId="36" borderId="26" xfId="0" applyNumberFormat="1" applyFill="1" applyBorder="1"/>
    <xf numFmtId="0" fontId="0" fillId="36" borderId="25" xfId="0" applyFill="1" applyBorder="1"/>
    <xf numFmtId="0" fontId="0" fillId="36" borderId="27" xfId="0" applyFill="1" applyBorder="1"/>
    <xf numFmtId="15" fontId="0" fillId="0" borderId="28" xfId="0" applyNumberFormat="1" applyBorder="1"/>
    <xf numFmtId="0" fontId="0" fillId="0" borderId="29" xfId="0" applyBorder="1"/>
    <xf numFmtId="15" fontId="0" fillId="0" borderId="30" xfId="0" applyNumberFormat="1" applyBorder="1"/>
    <xf numFmtId="0" fontId="0" fillId="0" borderId="31" xfId="0" applyBorder="1"/>
    <xf numFmtId="0" fontId="1" fillId="0" borderId="3" xfId="0" applyFont="1" applyBorder="1"/>
    <xf numFmtId="0" fontId="0" fillId="41" borderId="0" xfId="0" applyFill="1"/>
    <xf numFmtId="0" fontId="0" fillId="0" borderId="23" xfId="0" applyBorder="1"/>
    <xf numFmtId="0" fontId="0" fillId="4" borderId="1" xfId="0" applyFill="1" applyBorder="1"/>
    <xf numFmtId="0" fontId="0" fillId="4" borderId="2" xfId="0" applyFill="1" applyBorder="1"/>
    <xf numFmtId="0" fontId="21" fillId="4" borderId="23" xfId="0" applyFont="1" applyFill="1" applyBorder="1"/>
    <xf numFmtId="0" fontId="21" fillId="4" borderId="2" xfId="0" applyFont="1" applyFill="1" applyBorder="1"/>
    <xf numFmtId="0" fontId="0" fillId="42" borderId="0" xfId="0" applyFill="1"/>
    <xf numFmtId="10" fontId="0" fillId="0" borderId="0" xfId="0" applyNumberFormat="1"/>
    <xf numFmtId="2" fontId="0" fillId="0" borderId="0" xfId="0" applyNumberFormat="1"/>
    <xf numFmtId="166" fontId="2" fillId="39" borderId="24" xfId="0" applyNumberFormat="1" applyFont="1" applyFill="1" applyBorder="1"/>
    <xf numFmtId="2" fontId="2" fillId="39" borderId="24" xfId="0" applyNumberFormat="1" applyFont="1" applyFill="1" applyBorder="1"/>
    <xf numFmtId="0" fontId="0" fillId="43" borderId="2" xfId="0" applyFill="1" applyBorder="1"/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44" xr:uid="{00000000-0005-0000-0000-00001B000000}"/>
    <cellStyle name="Currency" xfId="1" builtinId="4"/>
    <cellStyle name="Currency 2" xfId="45" xr:uid="{00000000-0005-0000-0000-00001D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0</xdr:rowOff>
    </xdr:from>
    <xdr:to>
      <xdr:col>17</xdr:col>
      <xdr:colOff>287428</xdr:colOff>
      <xdr:row>71</xdr:row>
      <xdr:rowOff>104843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D12109-98DE-7987-FF9A-6DA5352F6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68350"/>
          <a:ext cx="12022228" cy="485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opLeftCell="A23" workbookViewId="0">
      <selection activeCell="J24" sqref="J24"/>
    </sheetView>
  </sheetViews>
  <sheetFormatPr defaultRowHeight="15" x14ac:dyDescent="0.25"/>
  <cols>
    <col min="1" max="1" width="40.5703125" bestFit="1" customWidth="1"/>
    <col min="2" max="2" width="12.5703125" bestFit="1" customWidth="1"/>
  </cols>
  <sheetData>
    <row r="1" spans="1:4" x14ac:dyDescent="0.25">
      <c r="A1" t="s">
        <v>45</v>
      </c>
      <c r="B1" s="12">
        <v>900000</v>
      </c>
    </row>
    <row r="2" spans="1:4" x14ac:dyDescent="0.25">
      <c r="A2" t="s">
        <v>46</v>
      </c>
      <c r="B2" s="12">
        <v>-90000</v>
      </c>
    </row>
    <row r="3" spans="1:4" x14ac:dyDescent="0.25">
      <c r="B3" s="13">
        <v>810000</v>
      </c>
    </row>
    <row r="5" spans="1:4" x14ac:dyDescent="0.25">
      <c r="A5" t="s">
        <v>47</v>
      </c>
      <c r="B5" s="12">
        <v>111.03</v>
      </c>
    </row>
    <row r="6" spans="1:4" x14ac:dyDescent="0.25">
      <c r="A6" t="s">
        <v>48</v>
      </c>
      <c r="B6" s="12">
        <v>3667.26</v>
      </c>
    </row>
    <row r="7" spans="1:4" x14ac:dyDescent="0.25">
      <c r="A7" t="s">
        <v>49</v>
      </c>
      <c r="B7" s="12">
        <v>1242.74</v>
      </c>
    </row>
    <row r="8" spans="1:4" x14ac:dyDescent="0.25">
      <c r="A8" t="s">
        <v>50</v>
      </c>
      <c r="B8" s="12">
        <v>-6500</v>
      </c>
      <c r="C8" t="s">
        <v>51</v>
      </c>
    </row>
    <row r="9" spans="1:4" ht="15.75" thickBot="1" x14ac:dyDescent="0.3">
      <c r="A9" t="s">
        <v>52</v>
      </c>
      <c r="B9" s="14">
        <v>808521.03</v>
      </c>
    </row>
    <row r="10" spans="1:4" ht="15.75" thickTop="1" x14ac:dyDescent="0.25">
      <c r="B10" s="12"/>
    </row>
    <row r="11" spans="1:4" x14ac:dyDescent="0.25">
      <c r="A11" s="16" t="s">
        <v>53</v>
      </c>
      <c r="B11" s="12"/>
    </row>
    <row r="12" spans="1:4" x14ac:dyDescent="0.25">
      <c r="A12" t="s">
        <v>54</v>
      </c>
      <c r="B12" s="12">
        <v>1727.11</v>
      </c>
    </row>
    <row r="13" spans="1:4" x14ac:dyDescent="0.25">
      <c r="A13" t="s">
        <v>55</v>
      </c>
      <c r="B13" s="12">
        <v>806793.92</v>
      </c>
    </row>
    <row r="14" spans="1:4" x14ac:dyDescent="0.25">
      <c r="A14" t="s">
        <v>56</v>
      </c>
      <c r="B14" s="12">
        <v>2419.7600000000002</v>
      </c>
      <c r="C14" t="s">
        <v>57</v>
      </c>
      <c r="D14" t="s">
        <v>43</v>
      </c>
    </row>
    <row r="15" spans="1:4" ht="15.75" thickBot="1" x14ac:dyDescent="0.3">
      <c r="B15" s="14">
        <v>810940.79</v>
      </c>
    </row>
    <row r="16" spans="1:4" ht="15.75" thickTop="1" x14ac:dyDescent="0.25">
      <c r="A16" t="s">
        <v>58</v>
      </c>
      <c r="B16" s="15">
        <v>2419.7600000000093</v>
      </c>
    </row>
    <row r="17" spans="1:4" x14ac:dyDescent="0.25">
      <c r="B17" s="15"/>
    </row>
    <row r="18" spans="1:4" x14ac:dyDescent="0.25">
      <c r="A18" s="16" t="s">
        <v>59</v>
      </c>
      <c r="B18" s="12"/>
    </row>
    <row r="19" spans="1:4" x14ac:dyDescent="0.25">
      <c r="A19" t="s">
        <v>42</v>
      </c>
      <c r="B19" s="12">
        <v>630000</v>
      </c>
    </row>
    <row r="20" spans="1:4" x14ac:dyDescent="0.25">
      <c r="A20" t="s">
        <v>60</v>
      </c>
      <c r="B20" s="12">
        <v>190031.52</v>
      </c>
    </row>
    <row r="21" spans="1:4" ht="15.75" thickBot="1" x14ac:dyDescent="0.3">
      <c r="B21" s="14">
        <v>820031.52</v>
      </c>
    </row>
    <row r="22" spans="1:4" ht="15.75" thickTop="1" x14ac:dyDescent="0.25"/>
    <row r="23" spans="1:4" ht="30" x14ac:dyDescent="0.25">
      <c r="A23" s="17" t="s">
        <v>61</v>
      </c>
      <c r="B23" s="12">
        <v>9090.7299999999814</v>
      </c>
    </row>
    <row r="25" spans="1:4" x14ac:dyDescent="0.25">
      <c r="B25" s="18">
        <v>-4000</v>
      </c>
      <c r="C25" t="s">
        <v>23</v>
      </c>
      <c r="D25" t="s">
        <v>62</v>
      </c>
    </row>
    <row r="26" spans="1:4" x14ac:dyDescent="0.25">
      <c r="B26" s="18">
        <v>-9.1300000000000008</v>
      </c>
      <c r="C26" t="s">
        <v>23</v>
      </c>
      <c r="D26" t="s">
        <v>63</v>
      </c>
    </row>
    <row r="27" spans="1:4" x14ac:dyDescent="0.25">
      <c r="B27" s="18">
        <v>-2499</v>
      </c>
      <c r="C27" t="s">
        <v>23</v>
      </c>
      <c r="D27" t="s">
        <v>64</v>
      </c>
    </row>
    <row r="28" spans="1:4" x14ac:dyDescent="0.25">
      <c r="B28" s="18">
        <v>-1300</v>
      </c>
      <c r="C28" t="s">
        <v>23</v>
      </c>
      <c r="D28" t="s">
        <v>65</v>
      </c>
    </row>
    <row r="29" spans="1:4" x14ac:dyDescent="0.25">
      <c r="B29" s="18">
        <v>-500</v>
      </c>
      <c r="C29" t="s">
        <v>23</v>
      </c>
      <c r="D29" t="s">
        <v>66</v>
      </c>
    </row>
    <row r="30" spans="1:4" x14ac:dyDescent="0.25">
      <c r="B30" s="18">
        <v>-120</v>
      </c>
      <c r="C30" t="s">
        <v>23</v>
      </c>
      <c r="D30" t="s">
        <v>67</v>
      </c>
    </row>
    <row r="31" spans="1:4" x14ac:dyDescent="0.25">
      <c r="B31" s="18">
        <v>-200</v>
      </c>
      <c r="C31" t="s">
        <v>23</v>
      </c>
      <c r="D31" t="s">
        <v>68</v>
      </c>
    </row>
    <row r="32" spans="1:4" x14ac:dyDescent="0.25">
      <c r="B32" s="18">
        <v>-40</v>
      </c>
      <c r="C32" t="s">
        <v>23</v>
      </c>
      <c r="D32" t="s">
        <v>69</v>
      </c>
    </row>
    <row r="33" spans="2:4" x14ac:dyDescent="0.25">
      <c r="B33" s="18">
        <v>-150</v>
      </c>
      <c r="C33" t="s">
        <v>23</v>
      </c>
      <c r="D33" t="s">
        <v>70</v>
      </c>
    </row>
    <row r="34" spans="2:4" x14ac:dyDescent="0.25">
      <c r="B34" s="18">
        <v>-136.30000000000001</v>
      </c>
      <c r="C34" t="s">
        <v>23</v>
      </c>
      <c r="D34" t="s">
        <v>71</v>
      </c>
    </row>
    <row r="35" spans="2:4" x14ac:dyDescent="0.25">
      <c r="B35" s="18">
        <v>-136.30000000000001</v>
      </c>
      <c r="C35" t="s">
        <v>23</v>
      </c>
      <c r="D35" t="s">
        <v>72</v>
      </c>
    </row>
    <row r="36" spans="2:4" ht="15.75" thickBot="1" x14ac:dyDescent="0.3">
      <c r="B36" s="14">
        <v>-9090.73</v>
      </c>
    </row>
    <row r="37" spans="2:4" ht="15.75" thickTop="1" x14ac:dyDescent="0.25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L39"/>
  <sheetViews>
    <sheetView workbookViewId="0">
      <selection activeCell="I27" sqref="I27"/>
    </sheetView>
  </sheetViews>
  <sheetFormatPr defaultRowHeight="15" x14ac:dyDescent="0.25"/>
  <cols>
    <col min="1" max="1" width="9.85546875" bestFit="1" customWidth="1"/>
    <col min="2" max="2" width="8.7109375" bestFit="1" customWidth="1"/>
    <col min="3" max="3" width="21.42578125" bestFit="1" customWidth="1"/>
    <col min="4" max="4" width="52.85546875" bestFit="1" customWidth="1"/>
    <col min="5" max="5" width="9" bestFit="1" customWidth="1"/>
    <col min="7" max="7" width="9.85546875" bestFit="1" customWidth="1"/>
    <col min="8" max="8" width="8.140625" bestFit="1" customWidth="1"/>
    <col min="9" max="9" width="16.7109375" bestFit="1" customWidth="1"/>
    <col min="10" max="10" width="31.85546875" bestFit="1" customWidth="1"/>
    <col min="11" max="11" width="22.5703125" bestFit="1" customWidth="1"/>
    <col min="12" max="12" width="49.7109375" bestFit="1" customWidth="1"/>
  </cols>
  <sheetData>
    <row r="3" spans="1:12" x14ac:dyDescent="0.25">
      <c r="G3" t="s">
        <v>35</v>
      </c>
      <c r="H3" t="s">
        <v>36</v>
      </c>
      <c r="I3" t="s">
        <v>163</v>
      </c>
      <c r="J3" t="s">
        <v>164</v>
      </c>
      <c r="K3" t="s">
        <v>165</v>
      </c>
      <c r="L3" t="s">
        <v>168</v>
      </c>
    </row>
    <row r="4" spans="1:12" x14ac:dyDescent="0.25">
      <c r="G4" s="40">
        <v>44763</v>
      </c>
      <c r="H4">
        <v>3500</v>
      </c>
      <c r="I4">
        <v>287440141</v>
      </c>
      <c r="J4" t="s">
        <v>121</v>
      </c>
      <c r="K4">
        <v>-216402</v>
      </c>
      <c r="L4" t="s">
        <v>169</v>
      </c>
    </row>
    <row r="5" spans="1:12" x14ac:dyDescent="0.25">
      <c r="G5" s="41">
        <v>44736</v>
      </c>
      <c r="H5" s="22">
        <v>30000</v>
      </c>
      <c r="I5" s="22">
        <v>287440141</v>
      </c>
      <c r="J5" s="22" t="s">
        <v>170</v>
      </c>
      <c r="K5" s="22">
        <v>-219902</v>
      </c>
      <c r="L5" s="122" t="s">
        <v>169</v>
      </c>
    </row>
    <row r="6" spans="1:12" x14ac:dyDescent="0.25">
      <c r="G6" s="40">
        <v>44733</v>
      </c>
      <c r="H6">
        <v>3500</v>
      </c>
      <c r="I6">
        <v>287440141</v>
      </c>
      <c r="J6" t="s">
        <v>121</v>
      </c>
      <c r="K6">
        <v>-249902</v>
      </c>
      <c r="L6" t="s">
        <v>169</v>
      </c>
    </row>
    <row r="7" spans="1:12" x14ac:dyDescent="0.25">
      <c r="G7" s="40">
        <v>44719</v>
      </c>
      <c r="H7">
        <v>0</v>
      </c>
      <c r="I7">
        <v>287440141</v>
      </c>
      <c r="J7" t="s">
        <v>171</v>
      </c>
      <c r="K7">
        <v>-253402</v>
      </c>
      <c r="L7" t="s">
        <v>172</v>
      </c>
    </row>
    <row r="8" spans="1:12" x14ac:dyDescent="0.25">
      <c r="G8" s="40">
        <v>44704</v>
      </c>
      <c r="H8">
        <v>3500</v>
      </c>
      <c r="I8">
        <v>287440141</v>
      </c>
      <c r="J8" t="s">
        <v>121</v>
      </c>
      <c r="K8">
        <v>-253402</v>
      </c>
      <c r="L8" t="s">
        <v>169</v>
      </c>
    </row>
    <row r="9" spans="1:12" x14ac:dyDescent="0.25">
      <c r="A9" s="40">
        <v>44469</v>
      </c>
      <c r="B9">
        <v>-150</v>
      </c>
      <c r="C9" t="s">
        <v>27</v>
      </c>
      <c r="D9" t="s">
        <v>28</v>
      </c>
      <c r="E9" s="22">
        <v>28076.41</v>
      </c>
      <c r="G9" s="40">
        <v>44672</v>
      </c>
      <c r="H9">
        <v>3500</v>
      </c>
      <c r="I9">
        <v>287440141</v>
      </c>
      <c r="J9" t="s">
        <v>121</v>
      </c>
      <c r="K9">
        <v>-256902</v>
      </c>
      <c r="L9" t="s">
        <v>169</v>
      </c>
    </row>
    <row r="10" spans="1:12" x14ac:dyDescent="0.25">
      <c r="A10" s="40">
        <v>44466</v>
      </c>
      <c r="B10">
        <v>1700</v>
      </c>
      <c r="C10" t="s">
        <v>22</v>
      </c>
      <c r="D10" t="s">
        <v>26</v>
      </c>
      <c r="E10">
        <v>28226.41</v>
      </c>
    </row>
    <row r="11" spans="1:12" x14ac:dyDescent="0.25">
      <c r="A11" s="40">
        <v>44461</v>
      </c>
      <c r="B11">
        <v>-964.16</v>
      </c>
      <c r="C11" t="s">
        <v>29</v>
      </c>
      <c r="D11" t="s">
        <v>30</v>
      </c>
      <c r="E11">
        <v>26526.41</v>
      </c>
      <c r="G11" t="s">
        <v>35</v>
      </c>
      <c r="H11" t="s">
        <v>36</v>
      </c>
      <c r="I11" t="s">
        <v>163</v>
      </c>
      <c r="J11" t="s">
        <v>164</v>
      </c>
      <c r="K11" t="s">
        <v>165</v>
      </c>
    </row>
    <row r="12" spans="1:12" x14ac:dyDescent="0.25">
      <c r="A12" s="40">
        <v>44460</v>
      </c>
      <c r="B12">
        <v>-3500</v>
      </c>
      <c r="C12" t="s">
        <v>23</v>
      </c>
      <c r="D12" t="s">
        <v>118</v>
      </c>
      <c r="E12">
        <v>27490.57</v>
      </c>
      <c r="G12" s="114">
        <v>44641</v>
      </c>
      <c r="H12" s="115">
        <v>3500</v>
      </c>
      <c r="I12" s="115">
        <v>287440141</v>
      </c>
      <c r="J12" s="115" t="s">
        <v>121</v>
      </c>
      <c r="K12" s="116">
        <v>-260402</v>
      </c>
    </row>
    <row r="13" spans="1:12" x14ac:dyDescent="0.25">
      <c r="A13" s="40">
        <v>44459</v>
      </c>
      <c r="B13">
        <v>1700</v>
      </c>
      <c r="C13" t="s">
        <v>22</v>
      </c>
      <c r="D13" t="s">
        <v>26</v>
      </c>
      <c r="E13">
        <v>30990.57</v>
      </c>
      <c r="G13" s="117">
        <v>44613</v>
      </c>
      <c r="H13">
        <v>3500</v>
      </c>
      <c r="I13">
        <v>287440141</v>
      </c>
      <c r="J13" t="s">
        <v>121</v>
      </c>
      <c r="K13" s="118">
        <v>-263902</v>
      </c>
    </row>
    <row r="14" spans="1:12" x14ac:dyDescent="0.25">
      <c r="A14" s="40">
        <v>44456</v>
      </c>
      <c r="B14">
        <v>2083.34</v>
      </c>
      <c r="C14" t="s">
        <v>22</v>
      </c>
      <c r="D14" t="s">
        <v>32</v>
      </c>
      <c r="E14">
        <v>29290.57</v>
      </c>
      <c r="G14" s="119">
        <v>44582</v>
      </c>
      <c r="H14" s="4">
        <v>3500</v>
      </c>
      <c r="I14" s="4">
        <v>287440141</v>
      </c>
      <c r="J14" s="4" t="s">
        <v>121</v>
      </c>
      <c r="K14" s="120">
        <v>-267402</v>
      </c>
    </row>
    <row r="15" spans="1:12" x14ac:dyDescent="0.25">
      <c r="A15" s="40">
        <v>44456</v>
      </c>
      <c r="B15">
        <v>2083.34</v>
      </c>
      <c r="C15" t="s">
        <v>22</v>
      </c>
      <c r="D15" t="s">
        <v>31</v>
      </c>
      <c r="E15">
        <v>27207.23</v>
      </c>
      <c r="G15" s="84">
        <v>44551</v>
      </c>
      <c r="H15" s="85">
        <v>3500</v>
      </c>
      <c r="I15" s="85">
        <v>287440141</v>
      </c>
      <c r="J15" s="85" t="s">
        <v>121</v>
      </c>
      <c r="K15" s="85">
        <v>-270902</v>
      </c>
    </row>
    <row r="16" spans="1:12" x14ac:dyDescent="0.25">
      <c r="A16" s="40">
        <v>44452</v>
      </c>
      <c r="B16" s="30">
        <v>1700</v>
      </c>
      <c r="C16" t="s">
        <v>22</v>
      </c>
      <c r="D16" t="s">
        <v>26</v>
      </c>
      <c r="E16">
        <v>25123.89</v>
      </c>
      <c r="G16" s="40">
        <v>44537</v>
      </c>
      <c r="H16">
        <v>0</v>
      </c>
      <c r="I16">
        <v>287440141</v>
      </c>
      <c r="J16" t="s">
        <v>166</v>
      </c>
      <c r="K16">
        <v>-274402</v>
      </c>
    </row>
    <row r="17" spans="1:11" ht="15.75" thickBot="1" x14ac:dyDescent="0.3">
      <c r="A17" s="40">
        <v>44445</v>
      </c>
      <c r="B17" s="30">
        <v>1700</v>
      </c>
      <c r="C17" t="s">
        <v>22</v>
      </c>
      <c r="D17" t="s">
        <v>26</v>
      </c>
      <c r="E17">
        <v>23423.89</v>
      </c>
      <c r="G17" s="40">
        <v>44522</v>
      </c>
      <c r="H17">
        <v>3500</v>
      </c>
      <c r="I17">
        <v>287440141</v>
      </c>
      <c r="J17" t="s">
        <v>121</v>
      </c>
      <c r="K17">
        <v>-274402</v>
      </c>
    </row>
    <row r="18" spans="1:11" x14ac:dyDescent="0.25">
      <c r="A18" s="108">
        <v>44439</v>
      </c>
      <c r="B18" s="109">
        <v>-150</v>
      </c>
      <c r="C18" s="109" t="s">
        <v>27</v>
      </c>
      <c r="D18" s="109" t="s">
        <v>28</v>
      </c>
      <c r="E18" s="110">
        <v>21723.89</v>
      </c>
      <c r="G18" s="40">
        <v>44490</v>
      </c>
      <c r="H18">
        <v>3500</v>
      </c>
      <c r="I18">
        <v>287440141</v>
      </c>
      <c r="J18" t="s">
        <v>121</v>
      </c>
      <c r="K18">
        <v>-277902</v>
      </c>
    </row>
    <row r="19" spans="1:11" x14ac:dyDescent="0.25">
      <c r="A19" s="27">
        <v>44438</v>
      </c>
      <c r="B19">
        <v>1700</v>
      </c>
      <c r="C19" t="s">
        <v>22</v>
      </c>
      <c r="D19" t="s">
        <v>26</v>
      </c>
      <c r="E19" s="111">
        <v>21873.89</v>
      </c>
      <c r="G19" s="40">
        <v>44475</v>
      </c>
      <c r="H19">
        <v>20000</v>
      </c>
      <c r="I19">
        <v>287440141</v>
      </c>
      <c r="J19" t="s">
        <v>158</v>
      </c>
      <c r="K19">
        <v>-281402</v>
      </c>
    </row>
    <row r="20" spans="1:11" x14ac:dyDescent="0.25">
      <c r="A20" s="27">
        <v>44432</v>
      </c>
      <c r="B20">
        <v>-1109.74</v>
      </c>
      <c r="C20" t="s">
        <v>29</v>
      </c>
      <c r="D20" t="s">
        <v>30</v>
      </c>
      <c r="E20" s="111">
        <v>20173.89</v>
      </c>
      <c r="G20" s="114">
        <v>44460</v>
      </c>
      <c r="H20" s="115">
        <v>3500</v>
      </c>
      <c r="I20" s="115">
        <v>287440141</v>
      </c>
      <c r="J20" s="115" t="s">
        <v>121</v>
      </c>
      <c r="K20" s="116">
        <v>-301402</v>
      </c>
    </row>
    <row r="21" spans="1:11" x14ac:dyDescent="0.25">
      <c r="A21" s="27">
        <v>44431</v>
      </c>
      <c r="B21">
        <v>-3500</v>
      </c>
      <c r="C21" t="s">
        <v>23</v>
      </c>
      <c r="D21" t="s">
        <v>118</v>
      </c>
      <c r="E21" s="111">
        <v>21283.63</v>
      </c>
      <c r="G21" s="117">
        <v>44431</v>
      </c>
      <c r="H21">
        <v>3500</v>
      </c>
      <c r="I21">
        <v>287440141</v>
      </c>
      <c r="J21" t="s">
        <v>121</v>
      </c>
      <c r="K21" s="118">
        <v>-304902</v>
      </c>
    </row>
    <row r="22" spans="1:11" x14ac:dyDescent="0.25">
      <c r="A22" s="27">
        <v>44431</v>
      </c>
      <c r="B22">
        <v>1700</v>
      </c>
      <c r="C22" t="s">
        <v>22</v>
      </c>
      <c r="D22" t="s">
        <v>26</v>
      </c>
      <c r="E22" s="111">
        <v>24783.63</v>
      </c>
      <c r="G22" s="119">
        <v>44398</v>
      </c>
      <c r="H22" s="4">
        <v>3500</v>
      </c>
      <c r="I22" s="4">
        <v>287440141</v>
      </c>
      <c r="J22" s="4" t="s">
        <v>121</v>
      </c>
      <c r="K22" s="120">
        <v>-308402</v>
      </c>
    </row>
    <row r="23" spans="1:11" x14ac:dyDescent="0.25">
      <c r="A23" s="27">
        <v>44425</v>
      </c>
      <c r="B23">
        <v>2083.34</v>
      </c>
      <c r="C23" t="s">
        <v>22</v>
      </c>
      <c r="D23" t="s">
        <v>31</v>
      </c>
      <c r="E23" s="111">
        <v>23083.63</v>
      </c>
    </row>
    <row r="24" spans="1:11" x14ac:dyDescent="0.25">
      <c r="A24" s="27">
        <v>44425</v>
      </c>
      <c r="B24">
        <v>2083.34</v>
      </c>
      <c r="C24" t="s">
        <v>22</v>
      </c>
      <c r="D24" t="s">
        <v>32</v>
      </c>
      <c r="E24" s="111">
        <v>21000.29</v>
      </c>
    </row>
    <row r="25" spans="1:11" x14ac:dyDescent="0.25">
      <c r="A25" s="27">
        <v>44424</v>
      </c>
      <c r="B25">
        <v>1700</v>
      </c>
      <c r="C25" t="s">
        <v>22</v>
      </c>
      <c r="D25" t="s">
        <v>26</v>
      </c>
      <c r="E25" s="111">
        <v>18916.95</v>
      </c>
    </row>
    <row r="26" spans="1:11" x14ac:dyDescent="0.25">
      <c r="A26" s="27">
        <v>44417</v>
      </c>
      <c r="B26">
        <v>1700</v>
      </c>
      <c r="C26" t="s">
        <v>22</v>
      </c>
      <c r="D26" t="s">
        <v>26</v>
      </c>
      <c r="E26" s="111">
        <v>17216.95</v>
      </c>
    </row>
    <row r="27" spans="1:11" ht="15.75" thickBot="1" x14ac:dyDescent="0.3">
      <c r="A27" s="28">
        <v>44410</v>
      </c>
      <c r="B27" s="29">
        <v>1700</v>
      </c>
      <c r="C27" s="29" t="s">
        <v>22</v>
      </c>
      <c r="D27" s="29" t="s">
        <v>26</v>
      </c>
      <c r="E27" s="112">
        <v>15516.95</v>
      </c>
    </row>
    <row r="28" spans="1:11" x14ac:dyDescent="0.25">
      <c r="A28" s="40">
        <v>44407</v>
      </c>
      <c r="B28">
        <v>-150</v>
      </c>
      <c r="C28" t="s">
        <v>27</v>
      </c>
      <c r="D28" t="s">
        <v>28</v>
      </c>
      <c r="E28">
        <v>13816.95</v>
      </c>
    </row>
    <row r="29" spans="1:11" x14ac:dyDescent="0.25">
      <c r="A29" s="40">
        <v>44403</v>
      </c>
      <c r="B29">
        <v>1700</v>
      </c>
      <c r="C29" t="s">
        <v>22</v>
      </c>
      <c r="D29" t="s">
        <v>26</v>
      </c>
      <c r="E29">
        <v>13966.95</v>
      </c>
    </row>
    <row r="30" spans="1:11" x14ac:dyDescent="0.25">
      <c r="A30" s="40">
        <v>44399</v>
      </c>
      <c r="B30">
        <v>-1020.82</v>
      </c>
      <c r="C30" t="s">
        <v>29</v>
      </c>
      <c r="D30" t="s">
        <v>30</v>
      </c>
      <c r="E30">
        <v>12266.95</v>
      </c>
    </row>
    <row r="31" spans="1:11" x14ac:dyDescent="0.25">
      <c r="A31" s="40">
        <v>44398</v>
      </c>
      <c r="B31">
        <v>-3500</v>
      </c>
      <c r="C31" t="s">
        <v>23</v>
      </c>
      <c r="D31" t="s">
        <v>118</v>
      </c>
      <c r="E31">
        <v>13287.77</v>
      </c>
    </row>
    <row r="32" spans="1:11" x14ac:dyDescent="0.25">
      <c r="A32" s="40">
        <v>44396</v>
      </c>
      <c r="B32">
        <v>1700</v>
      </c>
      <c r="C32" t="s">
        <v>22</v>
      </c>
      <c r="D32" t="s">
        <v>26</v>
      </c>
      <c r="E32">
        <v>16787.77</v>
      </c>
    </row>
    <row r="33" spans="1:5" x14ac:dyDescent="0.25">
      <c r="A33" s="40">
        <v>44396</v>
      </c>
      <c r="B33">
        <v>2083.34</v>
      </c>
      <c r="C33" t="s">
        <v>22</v>
      </c>
      <c r="D33" t="s">
        <v>32</v>
      </c>
      <c r="E33">
        <v>15087.77</v>
      </c>
    </row>
    <row r="34" spans="1:5" x14ac:dyDescent="0.25">
      <c r="A34" s="40">
        <v>44396</v>
      </c>
      <c r="B34">
        <v>2083.34</v>
      </c>
      <c r="C34" t="s">
        <v>22</v>
      </c>
      <c r="D34" t="s">
        <v>31</v>
      </c>
      <c r="E34">
        <v>13004.43</v>
      </c>
    </row>
    <row r="35" spans="1:5" x14ac:dyDescent="0.25">
      <c r="A35" s="40">
        <v>44392</v>
      </c>
      <c r="B35">
        <v>-5562</v>
      </c>
      <c r="C35" t="s">
        <v>33</v>
      </c>
      <c r="D35" t="s">
        <v>34</v>
      </c>
      <c r="E35">
        <v>10921.09</v>
      </c>
    </row>
    <row r="36" spans="1:5" x14ac:dyDescent="0.25">
      <c r="A36" s="40">
        <v>44392</v>
      </c>
      <c r="B36">
        <v>-275</v>
      </c>
      <c r="C36" t="s">
        <v>33</v>
      </c>
      <c r="D36" t="s">
        <v>98</v>
      </c>
      <c r="E36">
        <v>16483.09</v>
      </c>
    </row>
    <row r="37" spans="1:5" x14ac:dyDescent="0.25">
      <c r="A37" s="40">
        <v>44389</v>
      </c>
      <c r="B37">
        <v>1700</v>
      </c>
      <c r="C37" t="s">
        <v>22</v>
      </c>
      <c r="D37" t="s">
        <v>26</v>
      </c>
      <c r="E37">
        <v>16758.09</v>
      </c>
    </row>
    <row r="38" spans="1:5" x14ac:dyDescent="0.25">
      <c r="A38" s="40">
        <v>44382</v>
      </c>
      <c r="B38">
        <v>1700</v>
      </c>
      <c r="C38" t="s">
        <v>22</v>
      </c>
      <c r="D38" t="s">
        <v>26</v>
      </c>
      <c r="E38">
        <v>15058.09</v>
      </c>
    </row>
    <row r="39" spans="1:5" x14ac:dyDescent="0.25">
      <c r="E39" s="22">
        <v>13358.09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6"/>
  <sheetViews>
    <sheetView topLeftCell="B1" workbookViewId="0">
      <pane ySplit="1" topLeftCell="A2" activePane="bottomLeft" state="frozen"/>
      <selection pane="bottomLeft" activeCell="D23" sqref="D23"/>
    </sheetView>
  </sheetViews>
  <sheetFormatPr defaultRowHeight="15" x14ac:dyDescent="0.25"/>
  <cols>
    <col min="1" max="1" width="10.140625" bestFit="1" customWidth="1"/>
    <col min="2" max="2" width="10.5703125" bestFit="1" customWidth="1"/>
    <col min="3" max="3" width="21.42578125" bestFit="1" customWidth="1"/>
    <col min="4" max="4" width="55" bestFit="1" customWidth="1"/>
    <col min="5" max="5" width="11.5703125" bestFit="1" customWidth="1"/>
    <col min="6" max="6" width="1" style="57" customWidth="1"/>
    <col min="7" max="7" width="18.85546875" bestFit="1" customWidth="1"/>
    <col min="8" max="8" width="11.5703125" bestFit="1" customWidth="1"/>
    <col min="9" max="9" width="14" bestFit="1" customWidth="1"/>
    <col min="11" max="11" width="16.7109375" bestFit="1" customWidth="1"/>
    <col min="12" max="12" width="38.28515625" bestFit="1" customWidth="1"/>
    <col min="13" max="13" width="12.5703125" bestFit="1" customWidth="1"/>
  </cols>
  <sheetData>
    <row r="1" spans="1:13" ht="15.75" thickBot="1" x14ac:dyDescent="0.3">
      <c r="A1" t="s">
        <v>35</v>
      </c>
      <c r="B1" t="s">
        <v>36</v>
      </c>
      <c r="C1" t="s">
        <v>38</v>
      </c>
      <c r="D1" t="s">
        <v>39</v>
      </c>
      <c r="E1" t="s">
        <v>40</v>
      </c>
      <c r="G1" s="11" t="s">
        <v>44</v>
      </c>
      <c r="M1" s="12"/>
    </row>
    <row r="2" spans="1:13" ht="15.75" thickTop="1" x14ac:dyDescent="0.25">
      <c r="A2" s="40">
        <v>43654</v>
      </c>
      <c r="B2" s="55">
        <v>1540</v>
      </c>
      <c r="C2" t="s">
        <v>22</v>
      </c>
      <c r="D2" t="s">
        <v>25</v>
      </c>
      <c r="E2" s="55">
        <v>18252.310000000001</v>
      </c>
      <c r="G2" s="23"/>
    </row>
    <row r="3" spans="1:13" x14ac:dyDescent="0.25">
      <c r="A3" s="40">
        <v>43647</v>
      </c>
      <c r="B3" s="55">
        <v>1540</v>
      </c>
      <c r="C3" t="s">
        <v>22</v>
      </c>
      <c r="D3" t="s">
        <v>25</v>
      </c>
      <c r="E3" s="55">
        <v>16712.310000000001</v>
      </c>
      <c r="M3" s="12"/>
    </row>
    <row r="4" spans="1:13" x14ac:dyDescent="0.25">
      <c r="A4" s="48">
        <v>43644</v>
      </c>
      <c r="B4" s="49">
        <v>-150</v>
      </c>
      <c r="C4" s="53" t="s">
        <v>27</v>
      </c>
      <c r="D4" s="53" t="s">
        <v>41</v>
      </c>
      <c r="E4" s="49">
        <v>15172.31</v>
      </c>
      <c r="G4" t="s">
        <v>35</v>
      </c>
      <c r="H4" t="s">
        <v>36</v>
      </c>
      <c r="I4" t="s">
        <v>37</v>
      </c>
      <c r="K4" t="s">
        <v>38</v>
      </c>
      <c r="L4" t="s">
        <v>39</v>
      </c>
      <c r="M4" s="12" t="s">
        <v>40</v>
      </c>
    </row>
    <row r="5" spans="1:13" x14ac:dyDescent="0.25">
      <c r="A5" s="40">
        <v>43640</v>
      </c>
      <c r="B5" s="55">
        <v>-2275.1</v>
      </c>
      <c r="C5" t="s">
        <v>29</v>
      </c>
      <c r="D5" t="s">
        <v>30</v>
      </c>
      <c r="E5" s="55">
        <v>15322.31</v>
      </c>
      <c r="M5" s="12"/>
    </row>
    <row r="6" spans="1:13" x14ac:dyDescent="0.25">
      <c r="A6" s="40">
        <v>43640</v>
      </c>
      <c r="B6" s="55">
        <v>1540</v>
      </c>
      <c r="C6" t="s">
        <v>22</v>
      </c>
      <c r="D6" t="s">
        <v>26</v>
      </c>
      <c r="E6" s="55">
        <v>17597.41</v>
      </c>
      <c r="G6" s="48">
        <v>43637</v>
      </c>
      <c r="H6" s="49">
        <v>3500</v>
      </c>
      <c r="I6" s="53" t="s">
        <v>19</v>
      </c>
      <c r="J6" s="53"/>
      <c r="K6" s="53" t="s">
        <v>20</v>
      </c>
      <c r="L6" s="53" t="s">
        <v>21</v>
      </c>
      <c r="M6" s="49">
        <v>-480902</v>
      </c>
    </row>
    <row r="7" spans="1:13" x14ac:dyDescent="0.25">
      <c r="A7" s="40">
        <v>43637</v>
      </c>
      <c r="B7" s="55">
        <v>-3500</v>
      </c>
      <c r="C7" t="s">
        <v>23</v>
      </c>
      <c r="D7" t="s">
        <v>24</v>
      </c>
      <c r="E7" s="55">
        <v>16057.41</v>
      </c>
      <c r="G7" s="40">
        <v>43606</v>
      </c>
      <c r="H7" s="55">
        <v>3500</v>
      </c>
      <c r="I7" t="s">
        <v>19</v>
      </c>
      <c r="K7" t="s">
        <v>20</v>
      </c>
      <c r="L7" t="s">
        <v>21</v>
      </c>
      <c r="M7" s="55">
        <v>-484402</v>
      </c>
    </row>
    <row r="8" spans="1:13" ht="15.75" thickBot="1" x14ac:dyDescent="0.3">
      <c r="A8" s="40">
        <v>43633</v>
      </c>
      <c r="B8" s="55">
        <v>1540</v>
      </c>
      <c r="C8" t="s">
        <v>22</v>
      </c>
      <c r="D8" t="s">
        <v>26</v>
      </c>
      <c r="E8" s="55">
        <v>19557.41</v>
      </c>
      <c r="G8" s="40">
        <v>43578</v>
      </c>
      <c r="H8" s="55">
        <v>3500</v>
      </c>
      <c r="I8" t="s">
        <v>19</v>
      </c>
      <c r="K8" t="s">
        <v>20</v>
      </c>
      <c r="L8" t="s">
        <v>21</v>
      </c>
      <c r="M8" s="55">
        <v>-487902</v>
      </c>
    </row>
    <row r="9" spans="1:13" x14ac:dyDescent="0.25">
      <c r="A9" s="40">
        <v>43633</v>
      </c>
      <c r="B9" s="55">
        <v>2083.34</v>
      </c>
      <c r="C9" t="s">
        <v>22</v>
      </c>
      <c r="D9" t="s">
        <v>31</v>
      </c>
      <c r="E9" s="55">
        <v>18017.41</v>
      </c>
      <c r="G9" s="25">
        <v>43545</v>
      </c>
      <c r="H9" s="50">
        <v>3500</v>
      </c>
      <c r="I9" s="26"/>
      <c r="J9" s="26"/>
      <c r="K9" s="26" t="s">
        <v>20</v>
      </c>
      <c r="L9" s="26" t="s">
        <v>21</v>
      </c>
      <c r="M9" s="45">
        <v>-491402</v>
      </c>
    </row>
    <row r="10" spans="1:13" x14ac:dyDescent="0.25">
      <c r="A10" s="40">
        <v>43633</v>
      </c>
      <c r="B10" s="55">
        <v>2083.34</v>
      </c>
      <c r="C10" t="s">
        <v>22</v>
      </c>
      <c r="D10" t="s">
        <v>32</v>
      </c>
      <c r="E10" s="55">
        <v>15934.07</v>
      </c>
      <c r="G10" s="27">
        <v>43517</v>
      </c>
      <c r="H10" s="15">
        <v>3500</v>
      </c>
      <c r="I10" t="s">
        <v>19</v>
      </c>
      <c r="K10" t="s">
        <v>20</v>
      </c>
      <c r="L10" t="s">
        <v>21</v>
      </c>
      <c r="M10" s="46">
        <v>-494902</v>
      </c>
    </row>
    <row r="11" spans="1:13" x14ac:dyDescent="0.25">
      <c r="A11" s="40">
        <v>43626</v>
      </c>
      <c r="B11" s="55">
        <v>1540</v>
      </c>
      <c r="C11" t="s">
        <v>22</v>
      </c>
      <c r="D11" t="s">
        <v>26</v>
      </c>
      <c r="E11" s="55">
        <v>13850.73</v>
      </c>
      <c r="G11" s="27">
        <v>43503</v>
      </c>
      <c r="H11" s="51">
        <v>20000</v>
      </c>
      <c r="I11" t="s">
        <v>19</v>
      </c>
      <c r="K11" t="s">
        <v>20</v>
      </c>
      <c r="L11" t="s">
        <v>100</v>
      </c>
      <c r="M11" s="46">
        <v>-498402</v>
      </c>
    </row>
    <row r="12" spans="1:13" ht="15.75" thickBot="1" x14ac:dyDescent="0.3">
      <c r="A12" s="40">
        <v>43619</v>
      </c>
      <c r="B12" s="55">
        <v>1540</v>
      </c>
      <c r="C12" t="s">
        <v>22</v>
      </c>
      <c r="D12" t="s">
        <v>26</v>
      </c>
      <c r="E12" s="55">
        <v>12310.73</v>
      </c>
      <c r="G12" s="27">
        <v>43486</v>
      </c>
      <c r="H12" s="15">
        <v>3500</v>
      </c>
      <c r="I12" t="s">
        <v>19</v>
      </c>
      <c r="K12" t="s">
        <v>20</v>
      </c>
      <c r="L12" t="s">
        <v>21</v>
      </c>
      <c r="M12" s="46">
        <v>-518402</v>
      </c>
    </row>
    <row r="13" spans="1:13" x14ac:dyDescent="0.25">
      <c r="A13" s="40">
        <v>43616</v>
      </c>
      <c r="B13" s="55">
        <v>-150</v>
      </c>
      <c r="C13" t="s">
        <v>27</v>
      </c>
      <c r="D13" t="s">
        <v>28</v>
      </c>
      <c r="E13" s="55">
        <v>10770.73</v>
      </c>
      <c r="G13" s="25">
        <v>43455</v>
      </c>
      <c r="H13" s="50">
        <v>3500</v>
      </c>
      <c r="I13" s="26"/>
      <c r="J13" s="26"/>
      <c r="K13" s="26" t="s">
        <v>20</v>
      </c>
      <c r="L13" s="26" t="s">
        <v>21</v>
      </c>
      <c r="M13" s="45">
        <v>-521902</v>
      </c>
    </row>
    <row r="14" spans="1:13" x14ac:dyDescent="0.25">
      <c r="A14" s="40">
        <v>43612</v>
      </c>
      <c r="B14" s="55">
        <v>1540</v>
      </c>
      <c r="C14" t="s">
        <v>22</v>
      </c>
      <c r="D14" t="s">
        <v>26</v>
      </c>
      <c r="E14" s="55">
        <v>10920.73</v>
      </c>
      <c r="G14" s="27">
        <v>43425</v>
      </c>
      <c r="H14" s="15">
        <v>3500</v>
      </c>
      <c r="K14" t="s">
        <v>20</v>
      </c>
      <c r="L14" t="s">
        <v>21</v>
      </c>
      <c r="M14" s="46">
        <v>-525402</v>
      </c>
    </row>
    <row r="15" spans="1:13" ht="15.75" thickBot="1" x14ac:dyDescent="0.3">
      <c r="A15" s="40">
        <v>43608</v>
      </c>
      <c r="B15" s="55">
        <v>-4036.65</v>
      </c>
      <c r="C15" t="s">
        <v>33</v>
      </c>
      <c r="D15" t="s">
        <v>107</v>
      </c>
      <c r="E15" s="55">
        <v>9380.73</v>
      </c>
      <c r="G15" s="28">
        <v>43395</v>
      </c>
      <c r="H15" s="52">
        <v>3500</v>
      </c>
      <c r="I15" s="29"/>
      <c r="J15" s="29"/>
      <c r="K15" s="29" t="s">
        <v>20</v>
      </c>
      <c r="L15" s="29" t="s">
        <v>21</v>
      </c>
      <c r="M15" s="47">
        <v>-528902</v>
      </c>
    </row>
    <row r="16" spans="1:13" x14ac:dyDescent="0.25">
      <c r="A16" s="40">
        <v>43608</v>
      </c>
      <c r="B16" s="55">
        <v>-3809</v>
      </c>
      <c r="C16" t="s">
        <v>33</v>
      </c>
      <c r="D16" t="s">
        <v>34</v>
      </c>
      <c r="E16" s="55">
        <v>13417.38</v>
      </c>
      <c r="G16" s="25">
        <v>43364</v>
      </c>
      <c r="H16" s="50">
        <v>3500</v>
      </c>
      <c r="I16" s="26" t="s">
        <v>19</v>
      </c>
      <c r="J16" s="26"/>
      <c r="K16" s="26" t="s">
        <v>20</v>
      </c>
      <c r="L16" s="26" t="s">
        <v>21</v>
      </c>
      <c r="M16" s="45">
        <v>-532402</v>
      </c>
    </row>
    <row r="17" spans="1:13" x14ac:dyDescent="0.25">
      <c r="A17" s="40">
        <v>43608</v>
      </c>
      <c r="B17" s="55">
        <v>-1463</v>
      </c>
      <c r="C17" t="s">
        <v>33</v>
      </c>
      <c r="D17" t="s">
        <v>108</v>
      </c>
      <c r="E17" s="55">
        <v>17226.38</v>
      </c>
      <c r="G17" s="27">
        <v>43333</v>
      </c>
      <c r="H17" s="15">
        <v>3500</v>
      </c>
      <c r="I17" t="s">
        <v>19</v>
      </c>
      <c r="K17" t="s">
        <v>20</v>
      </c>
      <c r="L17" t="s">
        <v>21</v>
      </c>
      <c r="M17" s="46">
        <v>-535902</v>
      </c>
    </row>
    <row r="18" spans="1:13" x14ac:dyDescent="0.25">
      <c r="A18" s="40">
        <v>43608</v>
      </c>
      <c r="B18" s="55">
        <v>-385</v>
      </c>
      <c r="C18" t="s">
        <v>33</v>
      </c>
      <c r="D18" t="s">
        <v>109</v>
      </c>
      <c r="E18" s="55">
        <v>18689.38</v>
      </c>
      <c r="G18" s="27">
        <v>43322</v>
      </c>
      <c r="H18" s="15">
        <v>35000</v>
      </c>
      <c r="I18" t="s">
        <v>19</v>
      </c>
      <c r="K18" t="s">
        <v>20</v>
      </c>
      <c r="L18" t="s">
        <v>21</v>
      </c>
      <c r="M18" s="46">
        <v>-539402</v>
      </c>
    </row>
    <row r="19" spans="1:13" ht="15.75" thickBot="1" x14ac:dyDescent="0.3">
      <c r="A19" s="40">
        <v>43608</v>
      </c>
      <c r="B19" s="55">
        <v>-286</v>
      </c>
      <c r="C19" t="s">
        <v>33</v>
      </c>
      <c r="D19" t="s">
        <v>98</v>
      </c>
      <c r="E19" s="55">
        <v>19074.38</v>
      </c>
      <c r="G19" s="44">
        <v>43304</v>
      </c>
      <c r="H19" s="52">
        <v>3500</v>
      </c>
      <c r="I19" s="29" t="s">
        <v>19</v>
      </c>
      <c r="J19" s="29"/>
      <c r="K19" s="29" t="s">
        <v>20</v>
      </c>
      <c r="L19" s="29" t="s">
        <v>21</v>
      </c>
      <c r="M19" s="47">
        <v>-574402</v>
      </c>
    </row>
    <row r="20" spans="1:13" x14ac:dyDescent="0.25">
      <c r="A20" s="40">
        <v>43608</v>
      </c>
      <c r="B20" s="55">
        <v>-275</v>
      </c>
      <c r="C20" t="s">
        <v>33</v>
      </c>
      <c r="D20" t="s">
        <v>110</v>
      </c>
      <c r="E20" s="55">
        <v>19360.38</v>
      </c>
      <c r="G20" s="40"/>
      <c r="H20" s="10"/>
      <c r="I20" s="24"/>
      <c r="J20" s="24"/>
      <c r="L20" s="22" t="s">
        <v>101</v>
      </c>
      <c r="M20" s="42">
        <v>577902</v>
      </c>
    </row>
    <row r="21" spans="1:13" x14ac:dyDescent="0.25">
      <c r="A21" s="40">
        <v>43608</v>
      </c>
      <c r="B21" s="55">
        <v>-53</v>
      </c>
      <c r="C21" t="s">
        <v>33</v>
      </c>
      <c r="D21" t="s">
        <v>111</v>
      </c>
      <c r="E21" s="55">
        <v>19635.38</v>
      </c>
    </row>
    <row r="22" spans="1:13" x14ac:dyDescent="0.25">
      <c r="A22" s="40">
        <v>43607</v>
      </c>
      <c r="B22" s="55">
        <v>-2117.31</v>
      </c>
      <c r="C22" t="s">
        <v>29</v>
      </c>
      <c r="D22" t="s">
        <v>30</v>
      </c>
      <c r="E22" s="55">
        <v>19688.38</v>
      </c>
    </row>
    <row r="23" spans="1:13" x14ac:dyDescent="0.25">
      <c r="A23" s="40">
        <v>43606</v>
      </c>
      <c r="B23" s="55">
        <v>-3500</v>
      </c>
      <c r="C23" t="s">
        <v>23</v>
      </c>
      <c r="D23" t="s">
        <v>24</v>
      </c>
      <c r="E23" s="55">
        <v>21805.69</v>
      </c>
    </row>
    <row r="24" spans="1:13" x14ac:dyDescent="0.25">
      <c r="A24" s="40">
        <v>43605</v>
      </c>
      <c r="B24" s="55">
        <v>1540</v>
      </c>
      <c r="C24" t="s">
        <v>22</v>
      </c>
      <c r="D24" t="s">
        <v>26</v>
      </c>
      <c r="E24" s="55">
        <v>25305.69</v>
      </c>
    </row>
    <row r="25" spans="1:13" x14ac:dyDescent="0.25">
      <c r="A25" s="40">
        <v>43602</v>
      </c>
      <c r="B25" s="55">
        <v>2083.34</v>
      </c>
      <c r="C25" t="s">
        <v>22</v>
      </c>
      <c r="D25" t="s">
        <v>32</v>
      </c>
      <c r="E25" s="55">
        <v>23765.69</v>
      </c>
    </row>
    <row r="26" spans="1:13" x14ac:dyDescent="0.25">
      <c r="A26" s="40">
        <v>43602</v>
      </c>
      <c r="B26" s="55">
        <v>2083.34</v>
      </c>
      <c r="C26" t="s">
        <v>22</v>
      </c>
      <c r="D26" t="s">
        <v>31</v>
      </c>
      <c r="E26" s="55">
        <v>21682.35</v>
      </c>
    </row>
    <row r="27" spans="1:13" x14ac:dyDescent="0.25">
      <c r="A27" s="40">
        <v>43598</v>
      </c>
      <c r="B27" s="55">
        <v>1540</v>
      </c>
      <c r="C27" t="s">
        <v>22</v>
      </c>
      <c r="D27" t="s">
        <v>26</v>
      </c>
      <c r="E27" s="55">
        <v>19599.009999999998</v>
      </c>
    </row>
    <row r="28" spans="1:13" x14ac:dyDescent="0.25">
      <c r="A28" s="40">
        <v>43591</v>
      </c>
      <c r="B28" s="55">
        <v>1540</v>
      </c>
      <c r="C28" t="s">
        <v>22</v>
      </c>
      <c r="D28" t="s">
        <v>26</v>
      </c>
      <c r="E28" s="55">
        <v>18059.009999999998</v>
      </c>
    </row>
    <row r="29" spans="1:13" x14ac:dyDescent="0.25">
      <c r="A29" s="40">
        <v>43588</v>
      </c>
      <c r="B29" s="55">
        <v>-263</v>
      </c>
      <c r="C29" t="s">
        <v>33</v>
      </c>
      <c r="D29" t="s">
        <v>112</v>
      </c>
      <c r="E29" s="55">
        <v>16519.009999999998</v>
      </c>
    </row>
    <row r="30" spans="1:13" x14ac:dyDescent="0.25">
      <c r="A30" s="40">
        <v>43585</v>
      </c>
      <c r="B30" s="55">
        <v>-150</v>
      </c>
      <c r="C30" t="s">
        <v>27</v>
      </c>
      <c r="D30" t="s">
        <v>28</v>
      </c>
      <c r="E30" s="55">
        <v>16782.009999999998</v>
      </c>
    </row>
    <row r="31" spans="1:13" x14ac:dyDescent="0.25">
      <c r="A31" s="40">
        <v>43584</v>
      </c>
      <c r="B31" s="55">
        <v>1540</v>
      </c>
      <c r="C31" t="s">
        <v>22</v>
      </c>
      <c r="D31" t="s">
        <v>26</v>
      </c>
      <c r="E31" s="55">
        <v>16932.009999999998</v>
      </c>
    </row>
    <row r="32" spans="1:13" x14ac:dyDescent="0.25">
      <c r="A32" s="40">
        <v>43579</v>
      </c>
      <c r="B32" s="55">
        <v>-2573.7199999999998</v>
      </c>
      <c r="C32" t="s">
        <v>29</v>
      </c>
      <c r="D32" t="s">
        <v>30</v>
      </c>
      <c r="E32" s="55">
        <v>15392.01</v>
      </c>
    </row>
    <row r="33" spans="1:5" x14ac:dyDescent="0.25">
      <c r="A33" s="40">
        <v>43578</v>
      </c>
      <c r="B33" s="55">
        <v>-3500</v>
      </c>
      <c r="C33" t="s">
        <v>23</v>
      </c>
      <c r="D33" t="s">
        <v>24</v>
      </c>
      <c r="E33" s="55">
        <v>17965.73</v>
      </c>
    </row>
    <row r="34" spans="1:5" x14ac:dyDescent="0.25">
      <c r="A34" s="40">
        <v>43578</v>
      </c>
      <c r="B34" s="55">
        <v>1540</v>
      </c>
      <c r="C34" t="s">
        <v>22</v>
      </c>
      <c r="D34" t="s">
        <v>26</v>
      </c>
      <c r="E34" s="55">
        <v>21465.73</v>
      </c>
    </row>
    <row r="35" spans="1:5" x14ac:dyDescent="0.25">
      <c r="A35" s="40">
        <v>43572</v>
      </c>
      <c r="B35" s="55">
        <v>2083.34</v>
      </c>
      <c r="C35" t="s">
        <v>22</v>
      </c>
      <c r="D35" t="s">
        <v>32</v>
      </c>
      <c r="E35" s="55">
        <v>19925.73</v>
      </c>
    </row>
    <row r="36" spans="1:5" x14ac:dyDescent="0.25">
      <c r="A36" s="40">
        <v>43572</v>
      </c>
      <c r="B36" s="55">
        <v>2083.34</v>
      </c>
      <c r="C36" t="s">
        <v>22</v>
      </c>
      <c r="D36" t="s">
        <v>31</v>
      </c>
      <c r="E36" s="55">
        <v>17842.39</v>
      </c>
    </row>
    <row r="37" spans="1:5" x14ac:dyDescent="0.25">
      <c r="A37" s="40">
        <v>43570</v>
      </c>
      <c r="B37" s="55">
        <v>1540</v>
      </c>
      <c r="C37" t="s">
        <v>22</v>
      </c>
      <c r="D37" t="s">
        <v>26</v>
      </c>
      <c r="E37" s="55">
        <v>15759.05</v>
      </c>
    </row>
    <row r="38" spans="1:5" x14ac:dyDescent="0.25">
      <c r="A38" s="40">
        <v>43563</v>
      </c>
      <c r="B38" s="55">
        <v>1540</v>
      </c>
      <c r="C38" t="s">
        <v>22</v>
      </c>
      <c r="D38" t="s">
        <v>26</v>
      </c>
      <c r="E38" s="55">
        <v>14219.05</v>
      </c>
    </row>
    <row r="39" spans="1:5" x14ac:dyDescent="0.25">
      <c r="A39" s="41">
        <v>43556</v>
      </c>
      <c r="B39" s="56">
        <v>1540</v>
      </c>
      <c r="C39" s="22" t="s">
        <v>22</v>
      </c>
      <c r="D39" s="22" t="s">
        <v>26</v>
      </c>
      <c r="E39" s="56">
        <v>12679.05</v>
      </c>
    </row>
    <row r="40" spans="1:5" x14ac:dyDescent="0.25">
      <c r="A40" s="41">
        <v>43553</v>
      </c>
      <c r="B40" s="22">
        <v>-150</v>
      </c>
      <c r="C40" s="22" t="s">
        <v>27</v>
      </c>
      <c r="D40" s="22" t="s">
        <v>41</v>
      </c>
      <c r="E40" s="22">
        <v>11139.05</v>
      </c>
    </row>
    <row r="41" spans="1:5" x14ac:dyDescent="0.25">
      <c r="A41" s="40">
        <v>43549</v>
      </c>
      <c r="B41">
        <v>1540</v>
      </c>
      <c r="C41" t="s">
        <v>22</v>
      </c>
      <c r="D41" t="s">
        <v>25</v>
      </c>
      <c r="E41">
        <v>11289.05</v>
      </c>
    </row>
    <row r="42" spans="1:5" x14ac:dyDescent="0.25">
      <c r="A42" s="40">
        <v>43546</v>
      </c>
      <c r="B42">
        <v>-2220.96</v>
      </c>
      <c r="C42" t="s">
        <v>29</v>
      </c>
      <c r="D42" t="s">
        <v>41</v>
      </c>
      <c r="E42">
        <v>9749.0499999999993</v>
      </c>
    </row>
    <row r="43" spans="1:5" x14ac:dyDescent="0.25">
      <c r="A43" s="40">
        <v>43545</v>
      </c>
      <c r="B43">
        <v>-3500</v>
      </c>
      <c r="C43" t="s">
        <v>23</v>
      </c>
      <c r="D43" t="s">
        <v>24</v>
      </c>
      <c r="E43">
        <v>11970.01</v>
      </c>
    </row>
    <row r="44" spans="1:5" x14ac:dyDescent="0.25">
      <c r="A44" s="40">
        <v>43542</v>
      </c>
      <c r="B44">
        <v>1540</v>
      </c>
      <c r="C44" t="s">
        <v>22</v>
      </c>
      <c r="D44" t="s">
        <v>26</v>
      </c>
      <c r="E44">
        <v>15470.01</v>
      </c>
    </row>
    <row r="45" spans="1:5" x14ac:dyDescent="0.25">
      <c r="A45" s="40">
        <v>43542</v>
      </c>
      <c r="B45">
        <v>2083.34</v>
      </c>
      <c r="C45" t="s">
        <v>22</v>
      </c>
      <c r="D45" t="s">
        <v>31</v>
      </c>
      <c r="E45">
        <v>13930.01</v>
      </c>
    </row>
    <row r="46" spans="1:5" x14ac:dyDescent="0.25">
      <c r="A46" s="40">
        <v>43542</v>
      </c>
      <c r="B46">
        <v>2083.34</v>
      </c>
      <c r="C46" t="s">
        <v>22</v>
      </c>
      <c r="D46" t="s">
        <v>32</v>
      </c>
      <c r="E46">
        <v>11846.67</v>
      </c>
    </row>
    <row r="47" spans="1:5" x14ac:dyDescent="0.25">
      <c r="A47" s="40">
        <v>43535</v>
      </c>
      <c r="B47">
        <v>1540</v>
      </c>
      <c r="C47" t="s">
        <v>22</v>
      </c>
      <c r="D47" t="s">
        <v>26</v>
      </c>
      <c r="E47">
        <v>9763.33</v>
      </c>
    </row>
    <row r="48" spans="1:5" x14ac:dyDescent="0.25">
      <c r="A48" s="40">
        <v>43528</v>
      </c>
      <c r="B48">
        <v>1540</v>
      </c>
      <c r="C48" t="s">
        <v>22</v>
      </c>
      <c r="D48" t="s">
        <v>26</v>
      </c>
      <c r="E48">
        <v>8223.33</v>
      </c>
    </row>
    <row r="49" spans="1:5" x14ac:dyDescent="0.25">
      <c r="A49" s="40">
        <v>43524</v>
      </c>
      <c r="B49">
        <v>-4089</v>
      </c>
      <c r="C49" t="s">
        <v>33</v>
      </c>
      <c r="D49" t="s">
        <v>34</v>
      </c>
      <c r="E49">
        <v>6683.33</v>
      </c>
    </row>
    <row r="50" spans="1:5" x14ac:dyDescent="0.25">
      <c r="A50" s="40">
        <v>43524</v>
      </c>
      <c r="B50">
        <v>-275</v>
      </c>
      <c r="C50" t="s">
        <v>33</v>
      </c>
      <c r="D50" t="s">
        <v>98</v>
      </c>
      <c r="E50">
        <v>10772.33</v>
      </c>
    </row>
    <row r="51" spans="1:5" x14ac:dyDescent="0.25">
      <c r="A51" s="40">
        <v>43524</v>
      </c>
      <c r="B51">
        <v>-150</v>
      </c>
      <c r="C51" t="s">
        <v>27</v>
      </c>
      <c r="D51" t="s">
        <v>28</v>
      </c>
      <c r="E51">
        <v>11047.33</v>
      </c>
    </row>
    <row r="52" spans="1:5" x14ac:dyDescent="0.25">
      <c r="A52" s="40">
        <v>43521</v>
      </c>
      <c r="B52">
        <v>1540</v>
      </c>
      <c r="C52" t="s">
        <v>22</v>
      </c>
      <c r="D52" t="s">
        <v>26</v>
      </c>
      <c r="E52">
        <v>11197.33</v>
      </c>
    </row>
    <row r="53" spans="1:5" x14ac:dyDescent="0.25">
      <c r="A53" s="40">
        <v>43518</v>
      </c>
      <c r="B53">
        <v>-2589.1999999999998</v>
      </c>
      <c r="C53" t="s">
        <v>29</v>
      </c>
      <c r="D53" t="s">
        <v>30</v>
      </c>
      <c r="E53">
        <v>9657.33</v>
      </c>
    </row>
    <row r="54" spans="1:5" x14ac:dyDescent="0.25">
      <c r="A54" s="40">
        <v>43517</v>
      </c>
      <c r="B54">
        <v>-3500</v>
      </c>
      <c r="C54" t="s">
        <v>23</v>
      </c>
      <c r="D54" t="s">
        <v>24</v>
      </c>
      <c r="E54">
        <v>12246.53</v>
      </c>
    </row>
    <row r="55" spans="1:5" x14ac:dyDescent="0.25">
      <c r="A55" s="40">
        <v>43514</v>
      </c>
      <c r="B55">
        <v>1540</v>
      </c>
      <c r="C55" t="s">
        <v>22</v>
      </c>
      <c r="D55" t="s">
        <v>26</v>
      </c>
      <c r="E55">
        <v>15746.53</v>
      </c>
    </row>
    <row r="56" spans="1:5" x14ac:dyDescent="0.25">
      <c r="A56" s="40">
        <v>43514</v>
      </c>
      <c r="B56">
        <v>2083.34</v>
      </c>
      <c r="C56" t="s">
        <v>22</v>
      </c>
      <c r="D56" t="s">
        <v>31</v>
      </c>
      <c r="E56">
        <v>14206.53</v>
      </c>
    </row>
    <row r="57" spans="1:5" x14ac:dyDescent="0.25">
      <c r="A57" s="40">
        <v>43514</v>
      </c>
      <c r="B57">
        <v>2083.34</v>
      </c>
      <c r="C57" t="s">
        <v>22</v>
      </c>
      <c r="D57" t="s">
        <v>32</v>
      </c>
      <c r="E57">
        <v>12123.19</v>
      </c>
    </row>
    <row r="58" spans="1:5" x14ac:dyDescent="0.25">
      <c r="A58" s="40">
        <v>43507</v>
      </c>
      <c r="B58">
        <v>1540</v>
      </c>
      <c r="C58" t="s">
        <v>22</v>
      </c>
      <c r="D58" t="s">
        <v>26</v>
      </c>
      <c r="E58">
        <v>10039.85</v>
      </c>
    </row>
    <row r="59" spans="1:5" x14ac:dyDescent="0.25">
      <c r="A59" s="40">
        <v>43503</v>
      </c>
      <c r="B59">
        <v>-20000</v>
      </c>
      <c r="C59" t="s">
        <v>23</v>
      </c>
      <c r="D59" t="s">
        <v>102</v>
      </c>
      <c r="E59">
        <v>8499.85</v>
      </c>
    </row>
    <row r="60" spans="1:5" x14ac:dyDescent="0.25">
      <c r="A60" s="40">
        <v>43500</v>
      </c>
      <c r="B60">
        <v>1540</v>
      </c>
      <c r="C60" t="s">
        <v>22</v>
      </c>
      <c r="D60" t="s">
        <v>26</v>
      </c>
      <c r="E60">
        <v>28499.85</v>
      </c>
    </row>
    <row r="61" spans="1:5" x14ac:dyDescent="0.25">
      <c r="A61" s="40">
        <v>43496</v>
      </c>
      <c r="B61">
        <v>-150</v>
      </c>
      <c r="C61" t="s">
        <v>27</v>
      </c>
      <c r="D61" t="s">
        <v>28</v>
      </c>
      <c r="E61">
        <v>26959.85</v>
      </c>
    </row>
    <row r="62" spans="1:5" x14ac:dyDescent="0.25">
      <c r="A62" s="40">
        <v>43494</v>
      </c>
      <c r="B62">
        <v>1540</v>
      </c>
      <c r="C62" t="s">
        <v>22</v>
      </c>
      <c r="D62" t="s">
        <v>26</v>
      </c>
      <c r="E62">
        <v>27109.85</v>
      </c>
    </row>
    <row r="63" spans="1:5" x14ac:dyDescent="0.25">
      <c r="A63" s="40">
        <v>43487</v>
      </c>
      <c r="B63">
        <v>-2656.45</v>
      </c>
      <c r="C63" t="s">
        <v>29</v>
      </c>
      <c r="D63" t="s">
        <v>30</v>
      </c>
      <c r="E63">
        <v>25569.85</v>
      </c>
    </row>
    <row r="64" spans="1:5" x14ac:dyDescent="0.25">
      <c r="A64" s="40">
        <v>43486</v>
      </c>
      <c r="B64">
        <v>-3500</v>
      </c>
      <c r="C64" t="s">
        <v>23</v>
      </c>
      <c r="D64" t="s">
        <v>24</v>
      </c>
      <c r="E64">
        <v>28226.3</v>
      </c>
    </row>
    <row r="65" spans="1:5" x14ac:dyDescent="0.25">
      <c r="A65" s="40">
        <v>43486</v>
      </c>
      <c r="B65">
        <v>1540</v>
      </c>
      <c r="C65" t="s">
        <v>22</v>
      </c>
      <c r="D65" t="s">
        <v>26</v>
      </c>
      <c r="E65">
        <v>31726.3</v>
      </c>
    </row>
    <row r="66" spans="1:5" x14ac:dyDescent="0.25">
      <c r="A66" s="40">
        <v>43482</v>
      </c>
      <c r="B66">
        <v>2083.34</v>
      </c>
      <c r="C66" t="s">
        <v>22</v>
      </c>
      <c r="D66" t="s">
        <v>32</v>
      </c>
      <c r="E66">
        <v>30186.3</v>
      </c>
    </row>
    <row r="67" spans="1:5" x14ac:dyDescent="0.25">
      <c r="A67" s="40">
        <v>43482</v>
      </c>
      <c r="B67">
        <v>2083.34</v>
      </c>
      <c r="C67" t="s">
        <v>22</v>
      </c>
      <c r="D67" t="s">
        <v>31</v>
      </c>
      <c r="E67">
        <v>28102.959999999999</v>
      </c>
    </row>
    <row r="68" spans="1:5" x14ac:dyDescent="0.25">
      <c r="A68" s="40">
        <v>43479</v>
      </c>
      <c r="B68">
        <v>1540</v>
      </c>
      <c r="C68" t="s">
        <v>22</v>
      </c>
      <c r="D68" t="s">
        <v>26</v>
      </c>
      <c r="E68">
        <v>26019.62</v>
      </c>
    </row>
    <row r="69" spans="1:5" x14ac:dyDescent="0.25">
      <c r="A69" s="39">
        <v>43472</v>
      </c>
      <c r="B69" s="4">
        <v>1540</v>
      </c>
      <c r="C69" s="4" t="s">
        <v>22</v>
      </c>
      <c r="D69" s="4" t="s">
        <v>26</v>
      </c>
      <c r="E69" s="4">
        <v>24479.62</v>
      </c>
    </row>
    <row r="70" spans="1:5" x14ac:dyDescent="0.25">
      <c r="A70" s="41">
        <v>43465</v>
      </c>
      <c r="B70" s="22">
        <v>-150</v>
      </c>
      <c r="C70" s="22" t="s">
        <v>27</v>
      </c>
      <c r="D70" s="22" t="s">
        <v>28</v>
      </c>
      <c r="E70" s="22">
        <v>22939.62</v>
      </c>
    </row>
    <row r="71" spans="1:5" x14ac:dyDescent="0.25">
      <c r="A71" s="40">
        <v>43465</v>
      </c>
      <c r="B71">
        <v>1540</v>
      </c>
      <c r="C71" t="s">
        <v>22</v>
      </c>
      <c r="D71" t="s">
        <v>26</v>
      </c>
      <c r="E71">
        <v>23089.62</v>
      </c>
    </row>
    <row r="72" spans="1:5" x14ac:dyDescent="0.25">
      <c r="A72" s="40">
        <v>43458</v>
      </c>
      <c r="B72">
        <v>-2521.5</v>
      </c>
      <c r="C72" t="s">
        <v>29</v>
      </c>
      <c r="D72" t="s">
        <v>30</v>
      </c>
      <c r="E72">
        <v>21549.62</v>
      </c>
    </row>
    <row r="73" spans="1:5" x14ac:dyDescent="0.25">
      <c r="A73" s="40">
        <v>43458</v>
      </c>
      <c r="B73">
        <v>1540</v>
      </c>
      <c r="C73" t="s">
        <v>22</v>
      </c>
      <c r="D73" t="s">
        <v>26</v>
      </c>
      <c r="E73">
        <v>24071.119999999999</v>
      </c>
    </row>
    <row r="74" spans="1:5" x14ac:dyDescent="0.25">
      <c r="A74" s="40">
        <v>43455</v>
      </c>
      <c r="B74">
        <v>-3500</v>
      </c>
      <c r="C74" t="s">
        <v>23</v>
      </c>
      <c r="D74" t="s">
        <v>24</v>
      </c>
      <c r="E74">
        <v>22531.119999999999</v>
      </c>
    </row>
    <row r="75" spans="1:5" x14ac:dyDescent="0.25">
      <c r="A75" s="40">
        <v>43451</v>
      </c>
      <c r="B75">
        <v>1540</v>
      </c>
      <c r="C75" t="s">
        <v>22</v>
      </c>
      <c r="D75" t="s">
        <v>26</v>
      </c>
      <c r="E75">
        <v>26031.119999999999</v>
      </c>
    </row>
    <row r="76" spans="1:5" x14ac:dyDescent="0.25">
      <c r="A76" s="40">
        <v>43451</v>
      </c>
      <c r="B76">
        <v>2083.34</v>
      </c>
      <c r="C76" t="s">
        <v>22</v>
      </c>
      <c r="D76" t="s">
        <v>32</v>
      </c>
      <c r="E76">
        <v>24491.119999999999</v>
      </c>
    </row>
    <row r="77" spans="1:5" x14ac:dyDescent="0.25">
      <c r="A77" s="40">
        <v>43451</v>
      </c>
      <c r="B77">
        <v>2083.34</v>
      </c>
      <c r="C77" t="s">
        <v>22</v>
      </c>
      <c r="D77" t="s">
        <v>31</v>
      </c>
      <c r="E77">
        <v>22407.78</v>
      </c>
    </row>
    <row r="78" spans="1:5" x14ac:dyDescent="0.25">
      <c r="A78" s="40">
        <v>43444</v>
      </c>
      <c r="B78">
        <v>1540</v>
      </c>
      <c r="C78" t="s">
        <v>22</v>
      </c>
      <c r="D78" t="s">
        <v>26</v>
      </c>
      <c r="E78">
        <v>20324.439999999999</v>
      </c>
    </row>
    <row r="79" spans="1:5" x14ac:dyDescent="0.25">
      <c r="A79" s="40">
        <v>43437</v>
      </c>
      <c r="B79">
        <v>1540</v>
      </c>
      <c r="C79" t="s">
        <v>22</v>
      </c>
      <c r="D79" t="s">
        <v>26</v>
      </c>
      <c r="E79">
        <v>18784.439999999999</v>
      </c>
    </row>
    <row r="80" spans="1:5" x14ac:dyDescent="0.25">
      <c r="A80" s="40">
        <v>43434</v>
      </c>
      <c r="B80">
        <v>-150</v>
      </c>
      <c r="C80" t="s">
        <v>27</v>
      </c>
      <c r="D80" t="s">
        <v>28</v>
      </c>
      <c r="E80">
        <v>17244.439999999999</v>
      </c>
    </row>
    <row r="81" spans="1:5" x14ac:dyDescent="0.25">
      <c r="A81" s="40">
        <v>43430</v>
      </c>
      <c r="B81">
        <v>1540</v>
      </c>
      <c r="C81" t="s">
        <v>22</v>
      </c>
      <c r="D81" t="s">
        <v>26</v>
      </c>
      <c r="E81">
        <v>17394.439999999999</v>
      </c>
    </row>
    <row r="82" spans="1:5" x14ac:dyDescent="0.25">
      <c r="A82" s="40">
        <v>43426</v>
      </c>
      <c r="B82">
        <v>-2530.04</v>
      </c>
      <c r="C82" t="s">
        <v>29</v>
      </c>
      <c r="D82" t="s">
        <v>30</v>
      </c>
      <c r="E82">
        <v>15854.44</v>
      </c>
    </row>
    <row r="83" spans="1:5" x14ac:dyDescent="0.25">
      <c r="A83" s="40">
        <v>43425</v>
      </c>
      <c r="B83">
        <v>-3500</v>
      </c>
      <c r="C83" t="s">
        <v>23</v>
      </c>
      <c r="D83" t="s">
        <v>24</v>
      </c>
      <c r="E83">
        <v>18384.48</v>
      </c>
    </row>
    <row r="84" spans="1:5" x14ac:dyDescent="0.25">
      <c r="A84" s="40">
        <v>43423</v>
      </c>
      <c r="B84">
        <v>1540</v>
      </c>
      <c r="C84" t="s">
        <v>22</v>
      </c>
      <c r="D84" t="s">
        <v>26</v>
      </c>
      <c r="E84">
        <v>21884.48</v>
      </c>
    </row>
    <row r="85" spans="1:5" x14ac:dyDescent="0.25">
      <c r="A85" s="40">
        <v>43423</v>
      </c>
      <c r="B85">
        <v>2083.34</v>
      </c>
      <c r="C85" t="s">
        <v>22</v>
      </c>
      <c r="D85" t="s">
        <v>32</v>
      </c>
      <c r="E85">
        <v>20344.48</v>
      </c>
    </row>
    <row r="86" spans="1:5" x14ac:dyDescent="0.25">
      <c r="A86" s="40">
        <v>43423</v>
      </c>
      <c r="B86">
        <v>2083.34</v>
      </c>
      <c r="C86" t="s">
        <v>22</v>
      </c>
      <c r="D86" t="s">
        <v>31</v>
      </c>
      <c r="E86">
        <v>18261.14</v>
      </c>
    </row>
    <row r="87" spans="1:5" x14ac:dyDescent="0.25">
      <c r="A87" s="40">
        <v>43418</v>
      </c>
      <c r="B87">
        <v>-3949</v>
      </c>
      <c r="C87" t="s">
        <v>33</v>
      </c>
      <c r="D87" t="s">
        <v>34</v>
      </c>
      <c r="E87">
        <v>16177.8</v>
      </c>
    </row>
    <row r="88" spans="1:5" x14ac:dyDescent="0.25">
      <c r="A88" s="40">
        <v>43418</v>
      </c>
      <c r="B88">
        <v>-275</v>
      </c>
      <c r="C88" t="s">
        <v>33</v>
      </c>
      <c r="D88" t="s">
        <v>98</v>
      </c>
      <c r="E88">
        <v>20126.8</v>
      </c>
    </row>
    <row r="89" spans="1:5" x14ac:dyDescent="0.25">
      <c r="A89" s="40">
        <v>43416</v>
      </c>
      <c r="B89">
        <v>1540</v>
      </c>
      <c r="C89" t="s">
        <v>22</v>
      </c>
      <c r="D89" t="s">
        <v>26</v>
      </c>
      <c r="E89">
        <v>20401.8</v>
      </c>
    </row>
    <row r="90" spans="1:5" x14ac:dyDescent="0.25">
      <c r="A90" s="40">
        <v>43409</v>
      </c>
      <c r="B90">
        <v>1540</v>
      </c>
      <c r="C90" t="s">
        <v>22</v>
      </c>
      <c r="D90" t="s">
        <v>26</v>
      </c>
      <c r="E90">
        <v>18861.8</v>
      </c>
    </row>
    <row r="91" spans="1:5" x14ac:dyDescent="0.25">
      <c r="A91" s="40">
        <v>43404</v>
      </c>
      <c r="B91">
        <v>-150</v>
      </c>
      <c r="C91" t="s">
        <v>27</v>
      </c>
      <c r="D91" t="s">
        <v>28</v>
      </c>
      <c r="E91">
        <v>17321.8</v>
      </c>
    </row>
    <row r="92" spans="1:5" x14ac:dyDescent="0.25">
      <c r="A92" s="40">
        <v>43402</v>
      </c>
      <c r="B92">
        <v>1540</v>
      </c>
      <c r="C92" t="s">
        <v>22</v>
      </c>
      <c r="D92" t="s">
        <v>26</v>
      </c>
      <c r="E92">
        <v>17471.8</v>
      </c>
    </row>
    <row r="93" spans="1:5" x14ac:dyDescent="0.25">
      <c r="A93" s="40">
        <v>43396</v>
      </c>
      <c r="B93">
        <v>-2631.22</v>
      </c>
      <c r="C93" t="s">
        <v>29</v>
      </c>
      <c r="D93" t="s">
        <v>41</v>
      </c>
      <c r="E93">
        <v>15931.8</v>
      </c>
    </row>
    <row r="94" spans="1:5" x14ac:dyDescent="0.25">
      <c r="A94" s="40">
        <v>43395</v>
      </c>
      <c r="B94">
        <v>1540</v>
      </c>
      <c r="C94" t="s">
        <v>22</v>
      </c>
      <c r="D94" t="s">
        <v>25</v>
      </c>
      <c r="E94">
        <v>18563.02</v>
      </c>
    </row>
    <row r="95" spans="1:5" x14ac:dyDescent="0.25">
      <c r="A95" s="40">
        <v>43395</v>
      </c>
      <c r="B95">
        <v>-3500</v>
      </c>
      <c r="C95" t="s">
        <v>23</v>
      </c>
      <c r="D95" t="s">
        <v>24</v>
      </c>
      <c r="E95">
        <v>17023.02</v>
      </c>
    </row>
    <row r="96" spans="1:5" x14ac:dyDescent="0.25">
      <c r="A96" s="40">
        <v>43390</v>
      </c>
      <c r="B96">
        <v>2083.34</v>
      </c>
      <c r="C96" t="s">
        <v>22</v>
      </c>
      <c r="D96" t="s">
        <v>85</v>
      </c>
      <c r="E96">
        <v>20523.02</v>
      </c>
    </row>
    <row r="97" spans="1:5" x14ac:dyDescent="0.25">
      <c r="A97" s="40">
        <v>43390</v>
      </c>
      <c r="B97">
        <v>2083.34</v>
      </c>
      <c r="C97" t="s">
        <v>22</v>
      </c>
      <c r="D97" t="s">
        <v>86</v>
      </c>
      <c r="E97">
        <v>18439.68</v>
      </c>
    </row>
    <row r="98" spans="1:5" x14ac:dyDescent="0.25">
      <c r="A98" s="40">
        <v>43388</v>
      </c>
      <c r="B98">
        <v>1540</v>
      </c>
      <c r="C98" t="s">
        <v>22</v>
      </c>
      <c r="D98" t="s">
        <v>25</v>
      </c>
      <c r="E98">
        <v>16356.34</v>
      </c>
    </row>
    <row r="99" spans="1:5" x14ac:dyDescent="0.25">
      <c r="A99" s="40">
        <v>43381</v>
      </c>
      <c r="B99">
        <v>1540</v>
      </c>
      <c r="C99" t="s">
        <v>22</v>
      </c>
      <c r="D99" t="s">
        <v>26</v>
      </c>
      <c r="E99">
        <v>14816.34</v>
      </c>
    </row>
    <row r="100" spans="1:5" x14ac:dyDescent="0.25">
      <c r="A100" s="39">
        <v>43374</v>
      </c>
      <c r="B100" s="4">
        <v>1540</v>
      </c>
      <c r="C100" s="4" t="s">
        <v>22</v>
      </c>
      <c r="D100" s="4" t="s">
        <v>26</v>
      </c>
      <c r="E100" s="4">
        <v>13276.34</v>
      </c>
    </row>
    <row r="101" spans="1:5" x14ac:dyDescent="0.25">
      <c r="A101" s="41">
        <v>43371</v>
      </c>
      <c r="B101" s="22">
        <v>-150</v>
      </c>
      <c r="C101" s="22" t="s">
        <v>27</v>
      </c>
      <c r="D101" s="22" t="s">
        <v>28</v>
      </c>
      <c r="E101" s="22">
        <v>11736.34</v>
      </c>
    </row>
    <row r="102" spans="1:5" x14ac:dyDescent="0.25">
      <c r="A102" s="40">
        <v>43367</v>
      </c>
      <c r="B102">
        <v>-2599.81</v>
      </c>
      <c r="C102" t="s">
        <v>29</v>
      </c>
      <c r="D102" t="s">
        <v>30</v>
      </c>
      <c r="E102">
        <v>11886.34</v>
      </c>
    </row>
    <row r="103" spans="1:5" x14ac:dyDescent="0.25">
      <c r="A103" s="40">
        <v>43367</v>
      </c>
      <c r="B103">
        <v>1540</v>
      </c>
      <c r="C103" t="s">
        <v>22</v>
      </c>
      <c r="D103" t="s">
        <v>26</v>
      </c>
      <c r="E103">
        <v>14486.15</v>
      </c>
    </row>
    <row r="104" spans="1:5" x14ac:dyDescent="0.25">
      <c r="A104" s="40">
        <v>43364</v>
      </c>
      <c r="B104">
        <v>-3500</v>
      </c>
      <c r="C104" t="s">
        <v>23</v>
      </c>
      <c r="D104" t="s">
        <v>24</v>
      </c>
      <c r="E104">
        <v>12946.15</v>
      </c>
    </row>
    <row r="105" spans="1:5" x14ac:dyDescent="0.25">
      <c r="A105" s="40">
        <v>43360</v>
      </c>
      <c r="B105">
        <v>1540</v>
      </c>
      <c r="C105" t="s">
        <v>22</v>
      </c>
      <c r="D105" t="s">
        <v>26</v>
      </c>
      <c r="E105">
        <v>16446.150000000001</v>
      </c>
    </row>
    <row r="106" spans="1:5" x14ac:dyDescent="0.25">
      <c r="A106" s="40">
        <v>43360</v>
      </c>
      <c r="B106">
        <v>2083.34</v>
      </c>
      <c r="C106" t="s">
        <v>22</v>
      </c>
      <c r="D106" t="s">
        <v>31</v>
      </c>
      <c r="E106">
        <v>14906.15</v>
      </c>
    </row>
    <row r="107" spans="1:5" x14ac:dyDescent="0.25">
      <c r="A107" s="40">
        <v>43360</v>
      </c>
      <c r="B107">
        <v>2083.34</v>
      </c>
      <c r="C107" t="s">
        <v>22</v>
      </c>
      <c r="D107" t="s">
        <v>32</v>
      </c>
      <c r="E107">
        <v>12822.81</v>
      </c>
    </row>
    <row r="108" spans="1:5" x14ac:dyDescent="0.25">
      <c r="A108" s="40">
        <v>43353</v>
      </c>
      <c r="B108">
        <v>1540</v>
      </c>
      <c r="C108" t="s">
        <v>22</v>
      </c>
      <c r="D108" t="s">
        <v>26</v>
      </c>
      <c r="E108">
        <v>10739.47</v>
      </c>
    </row>
    <row r="109" spans="1:5" x14ac:dyDescent="0.25">
      <c r="A109" s="40">
        <v>43350</v>
      </c>
      <c r="B109">
        <v>-4199</v>
      </c>
      <c r="C109" t="s">
        <v>33</v>
      </c>
      <c r="D109" t="s">
        <v>34</v>
      </c>
      <c r="E109">
        <v>9199.4699999999993</v>
      </c>
    </row>
    <row r="110" spans="1:5" x14ac:dyDescent="0.25">
      <c r="A110" s="40">
        <v>43349</v>
      </c>
      <c r="B110">
        <v>4245.54</v>
      </c>
      <c r="C110" t="s">
        <v>22</v>
      </c>
      <c r="D110" t="s">
        <v>87</v>
      </c>
      <c r="E110">
        <v>13398.47</v>
      </c>
    </row>
    <row r="111" spans="1:5" x14ac:dyDescent="0.25">
      <c r="A111" s="40">
        <v>43346</v>
      </c>
      <c r="B111">
        <v>1540</v>
      </c>
      <c r="C111" t="s">
        <v>22</v>
      </c>
      <c r="D111" t="s">
        <v>26</v>
      </c>
      <c r="E111">
        <v>9152.93</v>
      </c>
    </row>
    <row r="112" spans="1:5" x14ac:dyDescent="0.25">
      <c r="A112" s="40">
        <v>43343</v>
      </c>
      <c r="B112">
        <v>-150</v>
      </c>
      <c r="C112" t="s">
        <v>27</v>
      </c>
      <c r="D112" t="s">
        <v>28</v>
      </c>
      <c r="E112">
        <v>7612.93</v>
      </c>
    </row>
    <row r="113" spans="1:5" x14ac:dyDescent="0.25">
      <c r="A113" s="40">
        <v>43339</v>
      </c>
      <c r="B113">
        <v>1540</v>
      </c>
      <c r="C113" t="s">
        <v>22</v>
      </c>
      <c r="D113" t="s">
        <v>26</v>
      </c>
      <c r="E113">
        <v>7762.93</v>
      </c>
    </row>
    <row r="114" spans="1:5" x14ac:dyDescent="0.25">
      <c r="A114" s="40">
        <v>43335</v>
      </c>
      <c r="B114">
        <v>4245.54</v>
      </c>
      <c r="C114" t="s">
        <v>22</v>
      </c>
      <c r="D114" t="s">
        <v>88</v>
      </c>
      <c r="E114">
        <v>6222.93</v>
      </c>
    </row>
    <row r="115" spans="1:5" x14ac:dyDescent="0.25">
      <c r="A115" s="40">
        <v>43334</v>
      </c>
      <c r="B115">
        <v>-2571.98</v>
      </c>
      <c r="C115" t="s">
        <v>29</v>
      </c>
      <c r="D115" t="s">
        <v>30</v>
      </c>
      <c r="E115">
        <v>1977.39</v>
      </c>
    </row>
    <row r="116" spans="1:5" x14ac:dyDescent="0.25">
      <c r="A116" s="40">
        <v>43333</v>
      </c>
      <c r="B116">
        <v>-3500</v>
      </c>
      <c r="C116" t="s">
        <v>23</v>
      </c>
      <c r="D116" t="s">
        <v>24</v>
      </c>
      <c r="E116">
        <v>4549.37</v>
      </c>
    </row>
    <row r="117" spans="1:5" x14ac:dyDescent="0.25">
      <c r="A117" s="40">
        <v>43332</v>
      </c>
      <c r="B117">
        <v>1540</v>
      </c>
      <c r="C117" t="s">
        <v>22</v>
      </c>
      <c r="D117" t="s">
        <v>26</v>
      </c>
      <c r="E117">
        <v>8049.37</v>
      </c>
    </row>
    <row r="118" spans="1:5" x14ac:dyDescent="0.25">
      <c r="A118" s="40">
        <v>43329</v>
      </c>
      <c r="B118">
        <v>-4245.54</v>
      </c>
      <c r="C118" t="s">
        <v>33</v>
      </c>
      <c r="D118" t="s">
        <v>89</v>
      </c>
      <c r="E118">
        <v>6509.37</v>
      </c>
    </row>
    <row r="119" spans="1:5" x14ac:dyDescent="0.25">
      <c r="A119" s="40">
        <v>43329</v>
      </c>
      <c r="B119">
        <v>-275</v>
      </c>
      <c r="C119" t="s">
        <v>33</v>
      </c>
      <c r="D119" t="s">
        <v>90</v>
      </c>
      <c r="E119">
        <v>10754.91</v>
      </c>
    </row>
    <row r="120" spans="1:5" x14ac:dyDescent="0.25">
      <c r="A120" s="40">
        <v>43329</v>
      </c>
      <c r="B120">
        <v>2083.34</v>
      </c>
      <c r="C120" t="s">
        <v>22</v>
      </c>
      <c r="D120" t="s">
        <v>32</v>
      </c>
      <c r="E120">
        <v>11029.91</v>
      </c>
    </row>
    <row r="121" spans="1:5" x14ac:dyDescent="0.25">
      <c r="A121" s="40">
        <v>43329</v>
      </c>
      <c r="B121">
        <v>2083.34</v>
      </c>
      <c r="C121" t="s">
        <v>22</v>
      </c>
      <c r="D121" t="s">
        <v>31</v>
      </c>
      <c r="E121">
        <v>8946.57</v>
      </c>
    </row>
    <row r="122" spans="1:5" x14ac:dyDescent="0.25">
      <c r="A122" s="40">
        <v>43325</v>
      </c>
      <c r="B122">
        <v>1540</v>
      </c>
      <c r="C122" t="s">
        <v>22</v>
      </c>
      <c r="D122" t="s">
        <v>26</v>
      </c>
      <c r="E122">
        <v>6863.23</v>
      </c>
    </row>
    <row r="123" spans="1:5" x14ac:dyDescent="0.25">
      <c r="A123" s="40">
        <v>43322</v>
      </c>
      <c r="B123">
        <v>-35000</v>
      </c>
      <c r="C123" t="s">
        <v>23</v>
      </c>
      <c r="D123" t="s">
        <v>24</v>
      </c>
      <c r="E123">
        <v>5323.23</v>
      </c>
    </row>
    <row r="124" spans="1:5" x14ac:dyDescent="0.25">
      <c r="A124" s="40">
        <v>43321</v>
      </c>
      <c r="B124">
        <v>-4245.54</v>
      </c>
      <c r="C124" t="s">
        <v>33</v>
      </c>
      <c r="D124" t="s">
        <v>91</v>
      </c>
      <c r="E124">
        <v>40323.230000000003</v>
      </c>
    </row>
    <row r="125" spans="1:5" x14ac:dyDescent="0.25">
      <c r="A125" s="40">
        <v>43318</v>
      </c>
      <c r="B125">
        <v>1540</v>
      </c>
      <c r="C125" t="s">
        <v>22</v>
      </c>
      <c r="D125" t="s">
        <v>26</v>
      </c>
      <c r="E125">
        <v>44568.77</v>
      </c>
    </row>
    <row r="126" spans="1:5" x14ac:dyDescent="0.25">
      <c r="A126" s="40">
        <v>43312</v>
      </c>
      <c r="B126">
        <v>-150</v>
      </c>
      <c r="C126" t="s">
        <v>27</v>
      </c>
      <c r="D126" t="s">
        <v>28</v>
      </c>
      <c r="E126">
        <v>43028.77</v>
      </c>
    </row>
    <row r="127" spans="1:5" x14ac:dyDescent="0.25">
      <c r="A127" s="40">
        <v>43311</v>
      </c>
      <c r="B127">
        <v>1540</v>
      </c>
      <c r="C127" t="s">
        <v>22</v>
      </c>
      <c r="D127" t="s">
        <v>26</v>
      </c>
      <c r="E127">
        <v>43178.77</v>
      </c>
    </row>
    <row r="128" spans="1:5" x14ac:dyDescent="0.25">
      <c r="A128" s="40">
        <v>43305</v>
      </c>
      <c r="B128">
        <v>-2958.86</v>
      </c>
      <c r="C128" t="s">
        <v>29</v>
      </c>
      <c r="D128" t="s">
        <v>30</v>
      </c>
      <c r="E128">
        <v>41638.769999999997</v>
      </c>
    </row>
    <row r="129" spans="1:5" x14ac:dyDescent="0.25">
      <c r="A129" s="40">
        <v>43304</v>
      </c>
      <c r="B129">
        <v>-3500</v>
      </c>
      <c r="C129" t="s">
        <v>23</v>
      </c>
      <c r="D129" t="s">
        <v>24</v>
      </c>
      <c r="E129">
        <v>44597.63</v>
      </c>
    </row>
    <row r="130" spans="1:5" x14ac:dyDescent="0.25">
      <c r="A130" s="40">
        <v>43304</v>
      </c>
      <c r="B130">
        <v>1540</v>
      </c>
      <c r="C130" t="s">
        <v>22</v>
      </c>
      <c r="D130" t="s">
        <v>26</v>
      </c>
      <c r="E130">
        <v>48097.63</v>
      </c>
    </row>
    <row r="131" spans="1:5" x14ac:dyDescent="0.25">
      <c r="A131" s="40">
        <v>43298</v>
      </c>
      <c r="B131">
        <v>2083.34</v>
      </c>
      <c r="C131" t="s">
        <v>22</v>
      </c>
      <c r="D131" t="s">
        <v>31</v>
      </c>
      <c r="E131">
        <v>46557.63</v>
      </c>
    </row>
    <row r="132" spans="1:5" x14ac:dyDescent="0.25">
      <c r="A132" s="40">
        <v>43298</v>
      </c>
      <c r="B132">
        <v>2083.34</v>
      </c>
      <c r="C132" t="s">
        <v>22</v>
      </c>
      <c r="D132" t="s">
        <v>32</v>
      </c>
      <c r="E132">
        <v>44474.29</v>
      </c>
    </row>
    <row r="133" spans="1:5" x14ac:dyDescent="0.25">
      <c r="A133" s="40">
        <v>43297</v>
      </c>
      <c r="B133">
        <v>1540</v>
      </c>
      <c r="C133" t="s">
        <v>22</v>
      </c>
      <c r="D133" t="s">
        <v>26</v>
      </c>
      <c r="E133">
        <v>42390.95</v>
      </c>
    </row>
    <row r="134" spans="1:5" x14ac:dyDescent="0.25">
      <c r="A134" s="40">
        <v>43290</v>
      </c>
      <c r="B134">
        <v>1540</v>
      </c>
      <c r="C134" t="s">
        <v>22</v>
      </c>
      <c r="D134" t="s">
        <v>26</v>
      </c>
      <c r="E134">
        <v>40850.949999999997</v>
      </c>
    </row>
    <row r="135" spans="1:5" x14ac:dyDescent="0.25">
      <c r="A135" s="40">
        <v>43283</v>
      </c>
      <c r="B135">
        <v>1540</v>
      </c>
      <c r="C135" t="s">
        <v>22</v>
      </c>
      <c r="D135" t="s">
        <v>26</v>
      </c>
      <c r="E135">
        <v>39310.949999999997</v>
      </c>
    </row>
    <row r="136" spans="1:5" x14ac:dyDescent="0.25">
      <c r="A136" s="40">
        <v>43280</v>
      </c>
      <c r="B136">
        <v>-150</v>
      </c>
      <c r="C136" t="s">
        <v>27</v>
      </c>
      <c r="D136" t="s">
        <v>28</v>
      </c>
      <c r="E136" s="22">
        <v>37770.949999999997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0"/>
  <sheetViews>
    <sheetView workbookViewId="0">
      <pane ySplit="2" topLeftCell="A3" activePane="bottomLeft" state="frozen"/>
      <selection pane="bottomLeft" activeCell="E79" sqref="E79"/>
    </sheetView>
  </sheetViews>
  <sheetFormatPr defaultRowHeight="15" x14ac:dyDescent="0.25"/>
  <cols>
    <col min="1" max="1" width="10" bestFit="1" customWidth="1"/>
    <col min="3" max="4" width="12.28515625" bestFit="1" customWidth="1"/>
    <col min="5" max="5" width="11.140625" bestFit="1" customWidth="1"/>
    <col min="6" max="12" width="11.140625" customWidth="1"/>
  </cols>
  <sheetData>
    <row r="1" spans="1:13" ht="15.75" thickBot="1" x14ac:dyDescent="0.3">
      <c r="B1">
        <v>217</v>
      </c>
      <c r="C1" t="s">
        <v>13</v>
      </c>
      <c r="D1" t="s">
        <v>14</v>
      </c>
      <c r="E1">
        <v>936</v>
      </c>
      <c r="F1">
        <v>223</v>
      </c>
      <c r="G1">
        <v>309</v>
      </c>
      <c r="H1">
        <v>226</v>
      </c>
      <c r="I1">
        <v>225</v>
      </c>
      <c r="J1">
        <v>345</v>
      </c>
      <c r="K1">
        <v>300</v>
      </c>
      <c r="L1">
        <v>307</v>
      </c>
      <c r="M1">
        <v>871</v>
      </c>
    </row>
    <row r="2" spans="1:13" s="3" customFormat="1" ht="45.75" thickBot="1" x14ac:dyDescent="0.3">
      <c r="A2" s="5" t="s">
        <v>11</v>
      </c>
      <c r="B2" s="2" t="s">
        <v>2</v>
      </c>
      <c r="C2" s="6" t="s">
        <v>0</v>
      </c>
      <c r="D2" s="6" t="s">
        <v>1</v>
      </c>
      <c r="E2" s="2" t="s">
        <v>4</v>
      </c>
      <c r="F2" s="8" t="s">
        <v>6</v>
      </c>
      <c r="G2" s="8" t="s">
        <v>5</v>
      </c>
      <c r="H2" s="8" t="s">
        <v>15</v>
      </c>
      <c r="I2" s="8" t="s">
        <v>16</v>
      </c>
      <c r="J2" s="8" t="s">
        <v>17</v>
      </c>
      <c r="K2" s="2" t="s">
        <v>9</v>
      </c>
      <c r="L2" s="2" t="s">
        <v>18</v>
      </c>
      <c r="M2" s="7" t="s">
        <v>3</v>
      </c>
    </row>
    <row r="3" spans="1:13" x14ac:dyDescent="0.25">
      <c r="A3">
        <v>37770.949999999997</v>
      </c>
      <c r="B3" s="30">
        <v>1540</v>
      </c>
      <c r="C3" s="30">
        <v>2083.34</v>
      </c>
      <c r="D3" s="30">
        <v>2083.34</v>
      </c>
      <c r="E3" s="30">
        <v>3500</v>
      </c>
      <c r="F3" s="30">
        <v>2958.86</v>
      </c>
      <c r="G3" s="30">
        <v>150</v>
      </c>
    </row>
    <row r="4" spans="1:13" x14ac:dyDescent="0.25">
      <c r="A4" t="s">
        <v>7</v>
      </c>
      <c r="B4" s="30">
        <v>1540</v>
      </c>
      <c r="C4" s="30"/>
      <c r="D4" s="30"/>
    </row>
    <row r="5" spans="1:13" x14ac:dyDescent="0.25">
      <c r="B5" s="30">
        <v>1540</v>
      </c>
      <c r="C5" s="30"/>
      <c r="D5" s="30"/>
    </row>
    <row r="6" spans="1:13" x14ac:dyDescent="0.25">
      <c r="A6">
        <v>43028.77</v>
      </c>
      <c r="B6" s="30">
        <v>1540</v>
      </c>
    </row>
    <row r="7" spans="1:13" s="4" customFormat="1" x14ac:dyDescent="0.25">
      <c r="A7" s="4">
        <f>A3+SUM(B3:D7)-SUM(E3:Q7)</f>
        <v>43028.77</v>
      </c>
      <c r="B7" s="31">
        <v>1540</v>
      </c>
    </row>
    <row r="8" spans="1:13" x14ac:dyDescent="0.25">
      <c r="B8" s="30">
        <v>1540</v>
      </c>
      <c r="C8" s="30">
        <v>2083.34</v>
      </c>
      <c r="D8" s="30">
        <v>2083.34</v>
      </c>
      <c r="E8" s="30">
        <v>35000</v>
      </c>
      <c r="F8" s="30">
        <v>2571.98</v>
      </c>
      <c r="G8" s="30">
        <v>150</v>
      </c>
      <c r="I8" s="32">
        <v>4245.54</v>
      </c>
      <c r="K8" s="30">
        <v>275</v>
      </c>
    </row>
    <row r="9" spans="1:13" x14ac:dyDescent="0.25">
      <c r="A9" t="s">
        <v>8</v>
      </c>
      <c r="B9" s="30">
        <v>1540</v>
      </c>
      <c r="E9" s="30">
        <v>3500</v>
      </c>
      <c r="I9" s="32">
        <v>4245.54</v>
      </c>
    </row>
    <row r="10" spans="1:13" x14ac:dyDescent="0.25">
      <c r="A10">
        <v>7612.93</v>
      </c>
      <c r="B10" s="30">
        <v>1540</v>
      </c>
      <c r="I10" s="32">
        <v>-4245.54</v>
      </c>
    </row>
    <row r="11" spans="1:13" s="4" customFormat="1" x14ac:dyDescent="0.25">
      <c r="A11" s="4">
        <f>A7+SUM(B8:D11)-SUM(E8:Q11)</f>
        <v>7612.929999999993</v>
      </c>
      <c r="B11" s="31">
        <v>1540</v>
      </c>
      <c r="I11" s="33"/>
    </row>
    <row r="12" spans="1:13" x14ac:dyDescent="0.25">
      <c r="B12" s="30">
        <v>1540</v>
      </c>
      <c r="C12" s="30">
        <v>2083.34</v>
      </c>
      <c r="D12" s="30">
        <v>2083.34</v>
      </c>
      <c r="E12" s="30">
        <v>3500</v>
      </c>
      <c r="F12" s="30">
        <v>2599.81</v>
      </c>
      <c r="G12" s="30">
        <v>150</v>
      </c>
      <c r="I12" s="32">
        <v>-4245.54</v>
      </c>
      <c r="M12" s="30">
        <v>4199</v>
      </c>
    </row>
    <row r="13" spans="1:13" x14ac:dyDescent="0.25">
      <c r="A13" t="s">
        <v>10</v>
      </c>
      <c r="B13" s="30">
        <v>1540</v>
      </c>
    </row>
    <row r="14" spans="1:13" x14ac:dyDescent="0.25">
      <c r="A14">
        <v>11736.34</v>
      </c>
      <c r="B14" s="30">
        <v>1540</v>
      </c>
    </row>
    <row r="15" spans="1:13" ht="15.75" thickBot="1" x14ac:dyDescent="0.3">
      <c r="A15">
        <f>A11+SUM(B12:D15)-SUM(E12:Q15)</f>
        <v>11736.339999999993</v>
      </c>
      <c r="B15" s="30">
        <v>1540</v>
      </c>
    </row>
    <row r="16" spans="1:13" s="3" customFormat="1" ht="15.75" thickBot="1" x14ac:dyDescent="0.3">
      <c r="A16" s="1">
        <f>A3+SUM(B16:D16)-SUM(E16:N16)</f>
        <v>11736.339999999989</v>
      </c>
      <c r="B16" s="3">
        <f>SUM(B3:B15)</f>
        <v>20020</v>
      </c>
      <c r="C16" s="3">
        <f t="shared" ref="C16:M16" si="0">SUM(C3:C15)</f>
        <v>6250.02</v>
      </c>
      <c r="D16" s="3">
        <f t="shared" si="0"/>
        <v>6250.02</v>
      </c>
      <c r="E16" s="3">
        <f t="shared" si="0"/>
        <v>45500</v>
      </c>
      <c r="F16" s="3">
        <f>SUM(F3:F15)</f>
        <v>8130.65</v>
      </c>
      <c r="G16" s="3">
        <f t="shared" si="0"/>
        <v>450</v>
      </c>
      <c r="H16" s="3">
        <f t="shared" si="0"/>
        <v>0</v>
      </c>
      <c r="I16" s="3">
        <f t="shared" si="0"/>
        <v>0</v>
      </c>
      <c r="J16" s="3">
        <f t="shared" si="0"/>
        <v>0</v>
      </c>
      <c r="K16" s="3">
        <f t="shared" si="0"/>
        <v>275</v>
      </c>
      <c r="L16" s="3">
        <f t="shared" si="0"/>
        <v>0</v>
      </c>
      <c r="M16" s="3">
        <f t="shared" si="0"/>
        <v>4199</v>
      </c>
    </row>
    <row r="17" spans="1:13" x14ac:dyDescent="0.25">
      <c r="A17" s="9" t="s">
        <v>97</v>
      </c>
      <c r="M17" t="s">
        <v>12</v>
      </c>
    </row>
    <row r="18" spans="1:13" s="34" customFormat="1" x14ac:dyDescent="0.25"/>
    <row r="19" spans="1:13" s="34" customFormat="1" x14ac:dyDescent="0.25">
      <c r="A19" s="35" t="s">
        <v>92</v>
      </c>
    </row>
    <row r="20" spans="1:13" x14ac:dyDescent="0.25">
      <c r="A20">
        <v>11736.34</v>
      </c>
      <c r="B20" s="30">
        <v>1540</v>
      </c>
      <c r="C20" s="30">
        <v>2083.34</v>
      </c>
      <c r="D20" s="30">
        <v>2083.34</v>
      </c>
      <c r="E20" s="30">
        <v>3500</v>
      </c>
      <c r="F20" s="30">
        <v>2631.22</v>
      </c>
      <c r="G20" s="30">
        <v>150</v>
      </c>
    </row>
    <row r="21" spans="1:13" x14ac:dyDescent="0.25">
      <c r="A21" t="s">
        <v>93</v>
      </c>
      <c r="B21" s="30">
        <v>1540</v>
      </c>
    </row>
    <row r="22" spans="1:13" x14ac:dyDescent="0.25">
      <c r="B22" s="30">
        <v>1540</v>
      </c>
    </row>
    <row r="23" spans="1:13" x14ac:dyDescent="0.25">
      <c r="A23">
        <v>17321.8</v>
      </c>
      <c r="B23" s="30">
        <v>1540</v>
      </c>
    </row>
    <row r="24" spans="1:13" s="4" customFormat="1" x14ac:dyDescent="0.25">
      <c r="A24" s="4">
        <f>A20+SUM(B20:D24)-SUM(E20:Q24)</f>
        <v>17321.800000000003</v>
      </c>
      <c r="B24" s="31">
        <v>1540</v>
      </c>
    </row>
    <row r="25" spans="1:13" x14ac:dyDescent="0.25">
      <c r="B25" s="30">
        <v>1540</v>
      </c>
      <c r="C25" s="30">
        <v>2083.34</v>
      </c>
      <c r="D25" s="30">
        <v>2083.34</v>
      </c>
      <c r="E25" s="30">
        <v>3500</v>
      </c>
      <c r="F25" s="30">
        <v>2530.04</v>
      </c>
      <c r="G25" s="30">
        <v>150</v>
      </c>
      <c r="K25" s="30">
        <v>275</v>
      </c>
      <c r="M25" s="30">
        <v>3949</v>
      </c>
    </row>
    <row r="26" spans="1:13" x14ac:dyDescent="0.25">
      <c r="A26" t="s">
        <v>94</v>
      </c>
      <c r="B26" s="30">
        <v>1540</v>
      </c>
    </row>
    <row r="27" spans="1:13" x14ac:dyDescent="0.25">
      <c r="A27">
        <v>17244.439999999999</v>
      </c>
      <c r="B27" s="30">
        <v>1540</v>
      </c>
    </row>
    <row r="28" spans="1:13" s="4" customFormat="1" x14ac:dyDescent="0.25">
      <c r="A28" s="4">
        <f>A24+SUM(B25:D28)-SUM(E25:Q28)</f>
        <v>17244.440000000002</v>
      </c>
      <c r="B28" s="31">
        <v>1540</v>
      </c>
    </row>
    <row r="29" spans="1:13" x14ac:dyDescent="0.25">
      <c r="A29" t="s">
        <v>95</v>
      </c>
      <c r="B29" s="30">
        <v>1540</v>
      </c>
      <c r="C29" s="30">
        <v>2083.34</v>
      </c>
      <c r="D29" s="30">
        <v>2083.34</v>
      </c>
      <c r="E29" s="30">
        <v>3500</v>
      </c>
      <c r="F29" s="30">
        <v>2521.5</v>
      </c>
      <c r="G29" s="30">
        <v>150</v>
      </c>
    </row>
    <row r="30" spans="1:13" x14ac:dyDescent="0.25">
      <c r="B30" s="30">
        <v>1540</v>
      </c>
    </row>
    <row r="31" spans="1:13" x14ac:dyDescent="0.25">
      <c r="B31" s="30">
        <v>1540</v>
      </c>
    </row>
    <row r="32" spans="1:13" x14ac:dyDescent="0.25">
      <c r="A32">
        <v>22939.62</v>
      </c>
      <c r="B32" s="30">
        <v>1540</v>
      </c>
    </row>
    <row r="33" spans="1:13" s="4" customFormat="1" ht="15.75" thickBot="1" x14ac:dyDescent="0.3">
      <c r="A33">
        <f>A28+SUM(B29:D33)-SUM(E29:Q33)</f>
        <v>22939.620000000003</v>
      </c>
      <c r="B33" s="30">
        <v>1540</v>
      </c>
      <c r="C33"/>
      <c r="D33"/>
      <c r="E33"/>
      <c r="F33"/>
      <c r="G33"/>
      <c r="H33"/>
      <c r="I33"/>
      <c r="J33"/>
      <c r="K33"/>
      <c r="L33"/>
      <c r="M33"/>
    </row>
    <row r="34" spans="1:13" ht="15.75" thickBot="1" x14ac:dyDescent="0.3">
      <c r="A34" s="36"/>
      <c r="B34" s="37">
        <f>SUM(B20:B33)</f>
        <v>21560</v>
      </c>
      <c r="C34" s="37">
        <f t="shared" ref="C34:M34" si="1">SUM(C20:C33)</f>
        <v>6250.02</v>
      </c>
      <c r="D34" s="37">
        <f t="shared" si="1"/>
        <v>6250.02</v>
      </c>
      <c r="E34" s="37">
        <f t="shared" si="1"/>
        <v>10500</v>
      </c>
      <c r="F34" s="37">
        <f t="shared" si="1"/>
        <v>7682.76</v>
      </c>
      <c r="G34" s="37">
        <f t="shared" si="1"/>
        <v>450</v>
      </c>
      <c r="H34" s="37">
        <f t="shared" si="1"/>
        <v>0</v>
      </c>
      <c r="I34" s="37">
        <f t="shared" si="1"/>
        <v>0</v>
      </c>
      <c r="J34" s="37">
        <f t="shared" si="1"/>
        <v>0</v>
      </c>
      <c r="K34" s="37">
        <f t="shared" si="1"/>
        <v>275</v>
      </c>
      <c r="L34" s="37">
        <f t="shared" si="1"/>
        <v>0</v>
      </c>
      <c r="M34" s="38">
        <f t="shared" si="1"/>
        <v>3949</v>
      </c>
    </row>
    <row r="35" spans="1:13" x14ac:dyDescent="0.25">
      <c r="A35" s="9" t="s">
        <v>96</v>
      </c>
    </row>
    <row r="36" spans="1:13" s="34" customFormat="1" x14ac:dyDescent="0.25"/>
    <row r="37" spans="1:13" s="34" customFormat="1" x14ac:dyDescent="0.25">
      <c r="A37" s="35" t="s">
        <v>99</v>
      </c>
    </row>
    <row r="38" spans="1:13" x14ac:dyDescent="0.25">
      <c r="A38">
        <f>A33</f>
        <v>22939.620000000003</v>
      </c>
      <c r="B38" s="30">
        <v>1540</v>
      </c>
      <c r="C38" s="30">
        <v>2083.34</v>
      </c>
      <c r="D38" s="30">
        <v>2083.34</v>
      </c>
      <c r="E38" s="30">
        <v>3500</v>
      </c>
      <c r="F38" s="30">
        <v>2656.45</v>
      </c>
      <c r="G38" s="30">
        <v>150</v>
      </c>
    </row>
    <row r="39" spans="1:13" x14ac:dyDescent="0.25">
      <c r="A39" t="s">
        <v>103</v>
      </c>
      <c r="B39" s="30">
        <v>1540</v>
      </c>
    </row>
    <row r="40" spans="1:13" x14ac:dyDescent="0.25">
      <c r="A40">
        <v>26959.85</v>
      </c>
      <c r="B40" s="30">
        <v>1540</v>
      </c>
    </row>
    <row r="41" spans="1:13" s="4" customFormat="1" x14ac:dyDescent="0.25">
      <c r="A41" s="4">
        <f>A38+SUM(B38:D41)-SUM(E38:M41)</f>
        <v>26959.850000000002</v>
      </c>
      <c r="B41" s="31">
        <v>1540</v>
      </c>
    </row>
    <row r="42" spans="1:13" x14ac:dyDescent="0.25">
      <c r="A42" t="s">
        <v>104</v>
      </c>
      <c r="B42" s="30">
        <v>1540</v>
      </c>
      <c r="C42" s="30">
        <v>2083.34</v>
      </c>
      <c r="D42" s="30">
        <v>2083.34</v>
      </c>
      <c r="E42" s="30">
        <v>3500</v>
      </c>
      <c r="F42" s="30">
        <v>2589.1999999999998</v>
      </c>
      <c r="G42" s="30">
        <v>150</v>
      </c>
      <c r="K42" s="30">
        <v>275</v>
      </c>
      <c r="M42" s="30">
        <v>4089</v>
      </c>
    </row>
    <row r="43" spans="1:13" x14ac:dyDescent="0.25">
      <c r="B43" s="30">
        <v>1540</v>
      </c>
      <c r="E43" s="43">
        <v>20000</v>
      </c>
    </row>
    <row r="44" spans="1:13" x14ac:dyDescent="0.25">
      <c r="A44">
        <v>6683.33</v>
      </c>
      <c r="B44" s="30">
        <v>1540</v>
      </c>
    </row>
    <row r="45" spans="1:13" s="4" customFormat="1" x14ac:dyDescent="0.25">
      <c r="A45" s="4">
        <f>A41+SUM(B42:D45)-SUM(E42:M45)</f>
        <v>6683.3299999999981</v>
      </c>
      <c r="B45" s="31">
        <v>1540</v>
      </c>
    </row>
    <row r="46" spans="1:13" x14ac:dyDescent="0.25">
      <c r="A46" t="s">
        <v>105</v>
      </c>
      <c r="B46" s="30">
        <v>1540</v>
      </c>
      <c r="C46" s="30">
        <v>2083.34</v>
      </c>
      <c r="D46" s="30">
        <v>2083.34</v>
      </c>
      <c r="E46" s="30">
        <v>3500</v>
      </c>
      <c r="F46" s="30">
        <v>2220.96</v>
      </c>
      <c r="G46" s="30">
        <v>150</v>
      </c>
    </row>
    <row r="47" spans="1:13" x14ac:dyDescent="0.25">
      <c r="B47" s="30">
        <v>1540</v>
      </c>
    </row>
    <row r="48" spans="1:13" x14ac:dyDescent="0.25">
      <c r="A48">
        <v>11139.05</v>
      </c>
      <c r="B48" s="30">
        <v>1540</v>
      </c>
    </row>
    <row r="49" spans="1:13" s="4" customFormat="1" ht="15.75" thickBot="1" x14ac:dyDescent="0.3">
      <c r="A49">
        <f>A45+SUM(B46:D49)-SUM(E46:M49)</f>
        <v>11139.05</v>
      </c>
      <c r="B49" s="30">
        <v>1540</v>
      </c>
      <c r="C49"/>
      <c r="D49"/>
      <c r="E49"/>
      <c r="F49"/>
      <c r="G49"/>
      <c r="H49"/>
      <c r="I49"/>
      <c r="J49"/>
      <c r="K49"/>
      <c r="L49"/>
      <c r="M49"/>
    </row>
    <row r="50" spans="1:13" ht="15.75" thickBot="1" x14ac:dyDescent="0.3">
      <c r="A50" s="36"/>
      <c r="B50" s="37">
        <f t="shared" ref="B50:M50" si="2">SUM(B38:B49)</f>
        <v>18480</v>
      </c>
      <c r="C50" s="37">
        <f t="shared" si="2"/>
        <v>6250.02</v>
      </c>
      <c r="D50" s="37">
        <f t="shared" si="2"/>
        <v>6250.02</v>
      </c>
      <c r="E50" s="37">
        <f t="shared" si="2"/>
        <v>30500</v>
      </c>
      <c r="F50" s="37">
        <f t="shared" si="2"/>
        <v>7466.61</v>
      </c>
      <c r="G50" s="37">
        <f t="shared" si="2"/>
        <v>450</v>
      </c>
      <c r="H50" s="37">
        <f t="shared" si="2"/>
        <v>0</v>
      </c>
      <c r="I50" s="37">
        <f t="shared" si="2"/>
        <v>0</v>
      </c>
      <c r="J50" s="37">
        <f t="shared" si="2"/>
        <v>0</v>
      </c>
      <c r="K50" s="37">
        <f t="shared" si="2"/>
        <v>275</v>
      </c>
      <c r="L50" s="37">
        <f t="shared" si="2"/>
        <v>0</v>
      </c>
      <c r="M50" s="38">
        <f t="shared" si="2"/>
        <v>4089</v>
      </c>
    </row>
    <row r="51" spans="1:13" x14ac:dyDescent="0.25">
      <c r="A51" s="9" t="s">
        <v>106</v>
      </c>
    </row>
    <row r="52" spans="1:13" s="34" customFormat="1" x14ac:dyDescent="0.25"/>
    <row r="53" spans="1:13" s="34" customFormat="1" x14ac:dyDescent="0.25">
      <c r="A53" s="35" t="s">
        <v>113</v>
      </c>
    </row>
    <row r="54" spans="1:13" x14ac:dyDescent="0.25">
      <c r="A54">
        <f>A49</f>
        <v>11139.05</v>
      </c>
      <c r="B54" s="30">
        <v>1540</v>
      </c>
      <c r="C54" s="30">
        <v>2083.34</v>
      </c>
      <c r="D54" s="30">
        <v>2083.34</v>
      </c>
      <c r="E54" s="30">
        <v>3500</v>
      </c>
      <c r="F54" s="30">
        <v>2573.7199999999998</v>
      </c>
      <c r="G54" s="30">
        <v>150</v>
      </c>
    </row>
    <row r="55" spans="1:13" x14ac:dyDescent="0.25">
      <c r="A55" t="s">
        <v>115</v>
      </c>
      <c r="B55" s="30">
        <v>1540</v>
      </c>
    </row>
    <row r="56" spans="1:13" x14ac:dyDescent="0.25">
      <c r="B56" s="30">
        <v>1540</v>
      </c>
    </row>
    <row r="57" spans="1:13" x14ac:dyDescent="0.25">
      <c r="A57">
        <v>16782.009999999998</v>
      </c>
      <c r="B57" s="30">
        <v>1540</v>
      </c>
    </row>
    <row r="58" spans="1:13" s="4" customFormat="1" x14ac:dyDescent="0.25">
      <c r="A58" s="4">
        <f>A54+SUM(B54:D58)-SUM(E54:M58)</f>
        <v>16782.010000000002</v>
      </c>
      <c r="B58" s="31">
        <v>1540</v>
      </c>
    </row>
    <row r="59" spans="1:13" x14ac:dyDescent="0.25">
      <c r="A59" t="s">
        <v>116</v>
      </c>
      <c r="B59" s="30">
        <v>1540</v>
      </c>
      <c r="C59" s="30">
        <v>2083.34</v>
      </c>
      <c r="D59" s="30">
        <v>2083.34</v>
      </c>
      <c r="E59" s="30">
        <v>3500</v>
      </c>
      <c r="F59" s="30">
        <v>2117.31</v>
      </c>
      <c r="G59" s="30">
        <v>150</v>
      </c>
      <c r="J59" s="30">
        <v>263</v>
      </c>
      <c r="K59" s="30">
        <v>286</v>
      </c>
      <c r="M59" s="30"/>
    </row>
    <row r="60" spans="1:13" x14ac:dyDescent="0.25">
      <c r="B60" s="30">
        <v>1540</v>
      </c>
      <c r="J60" s="30">
        <v>53</v>
      </c>
      <c r="K60" s="30">
        <v>275</v>
      </c>
      <c r="M60" s="30">
        <v>3809</v>
      </c>
    </row>
    <row r="61" spans="1:13" x14ac:dyDescent="0.25">
      <c r="A61">
        <v>10770.73</v>
      </c>
      <c r="B61" s="30">
        <v>1540</v>
      </c>
      <c r="J61" s="30"/>
      <c r="K61" s="30">
        <v>1463</v>
      </c>
      <c r="L61" s="30">
        <v>385</v>
      </c>
      <c r="M61" s="30">
        <v>4036.65</v>
      </c>
    </row>
    <row r="62" spans="1:13" s="4" customFormat="1" x14ac:dyDescent="0.25">
      <c r="A62" s="4">
        <f>A58+SUM(B59:D62)-SUM(E59:M62)</f>
        <v>10770.730000000003</v>
      </c>
      <c r="B62" s="31">
        <v>1540</v>
      </c>
    </row>
    <row r="63" spans="1:13" x14ac:dyDescent="0.25">
      <c r="A63" t="s">
        <v>117</v>
      </c>
      <c r="B63" s="30">
        <v>1540</v>
      </c>
      <c r="C63" s="30">
        <v>2083.34</v>
      </c>
      <c r="D63" s="30">
        <v>2083.34</v>
      </c>
      <c r="E63" s="30">
        <v>3500</v>
      </c>
      <c r="F63" s="30">
        <v>2275.1</v>
      </c>
      <c r="G63" s="30">
        <v>150</v>
      </c>
    </row>
    <row r="64" spans="1:13" x14ac:dyDescent="0.25">
      <c r="B64" s="30">
        <v>1540</v>
      </c>
    </row>
    <row r="65" spans="1:13" x14ac:dyDescent="0.25">
      <c r="A65">
        <v>15172.31</v>
      </c>
      <c r="B65" s="30">
        <v>1540</v>
      </c>
    </row>
    <row r="66" spans="1:13" s="4" customFormat="1" ht="15.75" thickBot="1" x14ac:dyDescent="0.3">
      <c r="A66">
        <f>A62+SUM(B63:D66)-SUM(E63:M66)</f>
        <v>15172.310000000003</v>
      </c>
      <c r="B66" s="30">
        <v>1540</v>
      </c>
      <c r="C66"/>
      <c r="D66"/>
      <c r="E66"/>
      <c r="F66"/>
      <c r="G66"/>
      <c r="H66"/>
      <c r="I66"/>
      <c r="J66"/>
      <c r="K66"/>
      <c r="L66"/>
      <c r="M66"/>
    </row>
    <row r="67" spans="1:13" ht="15.75" thickBot="1" x14ac:dyDescent="0.3">
      <c r="A67" s="36"/>
      <c r="B67" s="37">
        <f t="shared" ref="B67" si="3">SUM(B54:B66)</f>
        <v>20020</v>
      </c>
      <c r="C67" s="37">
        <f t="shared" ref="C67" si="4">SUM(C54:C66)</f>
        <v>6250.02</v>
      </c>
      <c r="D67" s="37">
        <f t="shared" ref="D67" si="5">SUM(D54:D66)</f>
        <v>6250.02</v>
      </c>
      <c r="E67" s="37">
        <f t="shared" ref="E67" si="6">SUM(E54:E66)</f>
        <v>10500</v>
      </c>
      <c r="F67" s="37">
        <f t="shared" ref="F67" si="7">SUM(F54:F66)</f>
        <v>6966.1299999999992</v>
      </c>
      <c r="G67" s="37">
        <f t="shared" ref="G67" si="8">SUM(G54:G66)</f>
        <v>450</v>
      </c>
      <c r="H67" s="37">
        <f t="shared" ref="H67" si="9">SUM(H54:H66)</f>
        <v>0</v>
      </c>
      <c r="I67" s="37">
        <f t="shared" ref="I67" si="10">SUM(I54:I66)</f>
        <v>0</v>
      </c>
      <c r="J67" s="37">
        <f t="shared" ref="J67" si="11">SUM(J54:J66)</f>
        <v>316</v>
      </c>
      <c r="K67" s="37">
        <f t="shared" ref="K67" si="12">SUM(K54:K66)</f>
        <v>2024</v>
      </c>
      <c r="L67" s="37">
        <f t="shared" ref="L67" si="13">SUM(L54:L66)</f>
        <v>385</v>
      </c>
      <c r="M67" s="54">
        <f t="shared" ref="M67" si="14">SUM(M54:M66)</f>
        <v>7845.65</v>
      </c>
    </row>
    <row r="68" spans="1:13" x14ac:dyDescent="0.25">
      <c r="A68" s="9" t="s">
        <v>114</v>
      </c>
    </row>
    <row r="69" spans="1:13" s="34" customFormat="1" x14ac:dyDescent="0.25"/>
    <row r="70" spans="1:13" s="34" customFormat="1" x14ac:dyDescent="0.25"/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"/>
  <sheetViews>
    <sheetView tabSelected="1" workbookViewId="0">
      <selection activeCell="P21" sqref="O20:P21"/>
    </sheetView>
  </sheetViews>
  <sheetFormatPr defaultRowHeight="15" x14ac:dyDescent="0.25"/>
  <cols>
    <col min="1" max="1" width="23.7109375" bestFit="1" customWidth="1"/>
    <col min="2" max="4" width="12.5703125" bestFit="1" customWidth="1"/>
    <col min="5" max="5" width="12.7109375" bestFit="1" customWidth="1"/>
    <col min="6" max="6" width="3.5703125" style="128" customWidth="1"/>
    <col min="7" max="7" width="25.42578125" customWidth="1"/>
    <col min="8" max="8" width="10.5703125" bestFit="1" customWidth="1"/>
    <col min="9" max="9" width="9.5703125" bestFit="1" customWidth="1"/>
  </cols>
  <sheetData>
    <row r="1" spans="1:11" x14ac:dyDescent="0.25">
      <c r="B1" s="20" t="s">
        <v>73</v>
      </c>
      <c r="C1" s="20" t="s">
        <v>74</v>
      </c>
      <c r="D1" s="20" t="s">
        <v>75</v>
      </c>
      <c r="G1" s="20" t="s">
        <v>175</v>
      </c>
      <c r="H1" s="20" t="s">
        <v>73</v>
      </c>
      <c r="I1" s="20" t="s">
        <v>74</v>
      </c>
      <c r="J1" s="20" t="s">
        <v>75</v>
      </c>
    </row>
    <row r="2" spans="1:11" x14ac:dyDescent="0.25">
      <c r="A2" t="s">
        <v>76</v>
      </c>
      <c r="B2" s="19">
        <v>0.62112971434497544</v>
      </c>
      <c r="C2" s="19">
        <v>0.37887028565502462</v>
      </c>
      <c r="D2" s="12"/>
      <c r="G2" t="s">
        <v>176</v>
      </c>
      <c r="H2" s="129">
        <f>H3/J3</f>
        <v>0.53683881735368433</v>
      </c>
      <c r="I2" s="129">
        <f>I3/J3</f>
        <v>0.46316118264631567</v>
      </c>
      <c r="J2" s="129">
        <f>SUM(H2:I2)</f>
        <v>1</v>
      </c>
    </row>
    <row r="3" spans="1:11" x14ac:dyDescent="0.25">
      <c r="A3" t="s">
        <v>77</v>
      </c>
      <c r="B3" s="12">
        <v>107807</v>
      </c>
      <c r="C3" s="12">
        <v>65759</v>
      </c>
      <c r="D3" s="12">
        <v>173566</v>
      </c>
      <c r="G3" t="s">
        <v>177</v>
      </c>
      <c r="H3">
        <v>345459</v>
      </c>
      <c r="I3">
        <v>298047</v>
      </c>
      <c r="J3">
        <f>SUM(H3:I3)</f>
        <v>643506</v>
      </c>
    </row>
    <row r="4" spans="1:11" x14ac:dyDescent="0.25">
      <c r="A4" t="s">
        <v>78</v>
      </c>
      <c r="B4" s="12">
        <v>30000</v>
      </c>
      <c r="C4" s="12">
        <v>30000</v>
      </c>
      <c r="D4" s="12">
        <v>60000</v>
      </c>
      <c r="G4" t="s">
        <v>78</v>
      </c>
      <c r="H4">
        <f>SUM('BTA FY22'!C67)</f>
        <v>25000.080000000002</v>
      </c>
      <c r="I4">
        <f>'BTA FY22'!D67</f>
        <v>25000.080000000002</v>
      </c>
      <c r="J4">
        <f>SUM(H4:I4)</f>
        <v>50000.160000000003</v>
      </c>
    </row>
    <row r="5" spans="1:11" x14ac:dyDescent="0.25">
      <c r="A5" t="s">
        <v>79</v>
      </c>
      <c r="B5" s="12">
        <v>53250</v>
      </c>
      <c r="C5" s="12">
        <v>53250</v>
      </c>
      <c r="D5" s="12">
        <v>106500</v>
      </c>
      <c r="G5" t="s">
        <v>79</v>
      </c>
      <c r="H5">
        <v>0</v>
      </c>
      <c r="I5">
        <v>0</v>
      </c>
      <c r="J5">
        <v>0</v>
      </c>
    </row>
    <row r="6" spans="1:11" x14ac:dyDescent="0.25">
      <c r="A6" t="s">
        <v>80</v>
      </c>
      <c r="B6" s="12">
        <v>-3608.7822742357375</v>
      </c>
      <c r="C6" s="12">
        <v>-2201.2477257642627</v>
      </c>
      <c r="D6" s="12">
        <v>-5810.03</v>
      </c>
      <c r="G6" t="s">
        <v>80</v>
      </c>
      <c r="H6">
        <f>H2*J6</f>
        <v>335323.32207671722</v>
      </c>
      <c r="I6">
        <f>I2*J6</f>
        <v>289302.37792328274</v>
      </c>
      <c r="J6">
        <v>624625.69999999995</v>
      </c>
    </row>
    <row r="7" spans="1:11" x14ac:dyDescent="0.25">
      <c r="A7" t="s">
        <v>81</v>
      </c>
      <c r="B7" s="12">
        <v>-5048.8528830531332</v>
      </c>
      <c r="C7" s="12">
        <v>-3079.6471169468678</v>
      </c>
      <c r="D7" s="12">
        <v>-8128.5</v>
      </c>
      <c r="E7" t="s">
        <v>82</v>
      </c>
      <c r="G7" t="s">
        <v>81</v>
      </c>
      <c r="H7">
        <f>H2*J7</f>
        <v>9141.5329593663464</v>
      </c>
      <c r="I7">
        <f>I2*J7</f>
        <v>7886.9170406336543</v>
      </c>
      <c r="J7">
        <v>17028.45</v>
      </c>
      <c r="K7" t="s">
        <v>179</v>
      </c>
    </row>
    <row r="8" spans="1:11" ht="15.75" thickBot="1" x14ac:dyDescent="0.3">
      <c r="A8" s="20" t="s">
        <v>83</v>
      </c>
      <c r="B8" s="21">
        <v>182399.36484271113</v>
      </c>
      <c r="C8" s="21">
        <v>143728.10515728887</v>
      </c>
      <c r="D8" s="21">
        <v>326127.46999999997</v>
      </c>
      <c r="G8" s="63" t="s">
        <v>178</v>
      </c>
      <c r="H8" s="131">
        <f>H3+H4+H5+H6-H7</f>
        <v>696640.8691173509</v>
      </c>
      <c r="I8" s="132">
        <f t="shared" ref="I8:J8" si="0">I3+I4+I5+I6-I7</f>
        <v>604462.54088264913</v>
      </c>
      <c r="J8" s="63">
        <f t="shared" si="0"/>
        <v>1301103.4099999999</v>
      </c>
    </row>
    <row r="9" spans="1:11" ht="15.75" thickTop="1" x14ac:dyDescent="0.25">
      <c r="G9" t="s">
        <v>180</v>
      </c>
      <c r="H9" s="130">
        <f>H6-H7</f>
        <v>326181.78911735088</v>
      </c>
      <c r="I9" s="130">
        <f>I6-I7</f>
        <v>281415.46088264906</v>
      </c>
    </row>
    <row r="10" spans="1:11" x14ac:dyDescent="0.25">
      <c r="B10" s="20" t="s">
        <v>73</v>
      </c>
      <c r="C10" s="20" t="s">
        <v>74</v>
      </c>
      <c r="D10" s="20" t="s">
        <v>75</v>
      </c>
    </row>
    <row r="11" spans="1:11" x14ac:dyDescent="0.25">
      <c r="A11" s="22" t="s">
        <v>84</v>
      </c>
      <c r="B11" s="19" t="e">
        <v>#DIV/0!</v>
      </c>
      <c r="C11" s="19" t="e">
        <v>#DIV/0!</v>
      </c>
      <c r="D11" s="12"/>
    </row>
    <row r="12" spans="1:11" x14ac:dyDescent="0.25">
      <c r="A12" t="s">
        <v>77</v>
      </c>
      <c r="B12" s="12"/>
      <c r="C12" s="12"/>
      <c r="D12" s="12"/>
    </row>
    <row r="13" spans="1:11" x14ac:dyDescent="0.25">
      <c r="A13" t="s">
        <v>78</v>
      </c>
      <c r="B13" s="12"/>
      <c r="C13" s="12"/>
      <c r="D13" s="12"/>
    </row>
    <row r="14" spans="1:11" x14ac:dyDescent="0.25">
      <c r="A14" t="s">
        <v>79</v>
      </c>
      <c r="B14" s="12"/>
      <c r="C14" s="12"/>
      <c r="D14" s="12"/>
    </row>
    <row r="15" spans="1:11" x14ac:dyDescent="0.25">
      <c r="A15" t="s">
        <v>80</v>
      </c>
      <c r="B15" s="12"/>
      <c r="C15" s="12"/>
      <c r="D15" s="12"/>
    </row>
    <row r="16" spans="1:11" x14ac:dyDescent="0.25">
      <c r="A16" t="s">
        <v>81</v>
      </c>
      <c r="B16" s="12"/>
      <c r="C16" s="12"/>
      <c r="D16" s="12"/>
      <c r="E16" t="s">
        <v>82</v>
      </c>
    </row>
    <row r="17" spans="1:4" ht="15.75" thickBot="1" x14ac:dyDescent="0.3">
      <c r="A17" s="20" t="s">
        <v>83</v>
      </c>
      <c r="B17" s="21">
        <v>0</v>
      </c>
      <c r="C17" s="21">
        <v>0</v>
      </c>
      <c r="D17" s="21">
        <v>0</v>
      </c>
    </row>
    <row r="18" spans="1:4" ht="15.75" thickTop="1" x14ac:dyDescent="0.25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34"/>
  <sheetViews>
    <sheetView topLeftCell="A19" workbookViewId="0">
      <selection activeCell="I29" sqref="I29"/>
    </sheetView>
  </sheetViews>
  <sheetFormatPr defaultRowHeight="15" x14ac:dyDescent="0.25"/>
  <cols>
    <col min="1" max="1" width="10" bestFit="1" customWidth="1"/>
    <col min="2" max="2" width="8.7109375" bestFit="1" customWidth="1"/>
    <col min="3" max="3" width="21.42578125" bestFit="1" customWidth="1"/>
    <col min="4" max="4" width="57.42578125" bestFit="1" customWidth="1"/>
    <col min="5" max="5" width="9" bestFit="1" customWidth="1"/>
    <col min="7" max="7" width="9.85546875" style="80" bestFit="1" customWidth="1"/>
    <col min="8" max="8" width="6" bestFit="1" customWidth="1"/>
    <col min="9" max="9" width="16.7109375" bestFit="1" customWidth="1"/>
    <col min="10" max="10" width="38" bestFit="1" customWidth="1"/>
    <col min="11" max="11" width="7.7109375" bestFit="1" customWidth="1"/>
  </cols>
  <sheetData>
    <row r="1" spans="1:11" x14ac:dyDescent="0.25">
      <c r="A1" s="40">
        <v>44013</v>
      </c>
      <c r="B1">
        <v>435.15</v>
      </c>
      <c r="C1" t="s">
        <v>22</v>
      </c>
      <c r="D1" t="s">
        <v>137</v>
      </c>
      <c r="E1">
        <v>28973.3</v>
      </c>
    </row>
    <row r="2" spans="1:11" x14ac:dyDescent="0.25">
      <c r="A2" s="40">
        <v>44012</v>
      </c>
      <c r="B2">
        <v>-150</v>
      </c>
      <c r="C2" t="s">
        <v>27</v>
      </c>
      <c r="D2" t="s">
        <v>125</v>
      </c>
      <c r="E2">
        <v>28538.15</v>
      </c>
    </row>
    <row r="3" spans="1:11" x14ac:dyDescent="0.25">
      <c r="A3" s="40">
        <v>44011</v>
      </c>
      <c r="B3">
        <v>1540</v>
      </c>
      <c r="C3" t="s">
        <v>22</v>
      </c>
      <c r="D3" t="s">
        <v>25</v>
      </c>
      <c r="E3">
        <v>28688.15</v>
      </c>
    </row>
    <row r="4" spans="1:11" x14ac:dyDescent="0.25">
      <c r="A4" s="40">
        <v>44007</v>
      </c>
      <c r="B4">
        <v>-1496</v>
      </c>
      <c r="C4" t="s">
        <v>33</v>
      </c>
      <c r="D4" t="s">
        <v>138</v>
      </c>
      <c r="E4">
        <v>27148.15</v>
      </c>
    </row>
    <row r="5" spans="1:11" x14ac:dyDescent="0.25">
      <c r="A5" s="40">
        <v>44007</v>
      </c>
      <c r="B5">
        <v>-385</v>
      </c>
      <c r="C5" t="s">
        <v>33</v>
      </c>
      <c r="D5" t="s">
        <v>139</v>
      </c>
      <c r="E5">
        <v>28644.15</v>
      </c>
    </row>
    <row r="6" spans="1:11" x14ac:dyDescent="0.25">
      <c r="A6" s="40">
        <v>44007</v>
      </c>
      <c r="B6">
        <v>-347</v>
      </c>
      <c r="C6" t="s">
        <v>33</v>
      </c>
      <c r="D6" t="s">
        <v>140</v>
      </c>
      <c r="E6">
        <v>29029.15</v>
      </c>
    </row>
    <row r="7" spans="1:11" x14ac:dyDescent="0.25">
      <c r="A7" s="40">
        <v>44005</v>
      </c>
      <c r="B7">
        <v>-1485.72</v>
      </c>
      <c r="C7" t="s">
        <v>29</v>
      </c>
      <c r="D7" t="s">
        <v>125</v>
      </c>
      <c r="E7">
        <v>29376.15</v>
      </c>
    </row>
    <row r="8" spans="1:11" x14ac:dyDescent="0.25">
      <c r="A8" s="40">
        <v>44004</v>
      </c>
      <c r="B8">
        <v>1540</v>
      </c>
      <c r="C8" t="s">
        <v>22</v>
      </c>
      <c r="D8" t="s">
        <v>25</v>
      </c>
      <c r="E8">
        <v>30861.87</v>
      </c>
    </row>
    <row r="9" spans="1:11" x14ac:dyDescent="0.25">
      <c r="A9" s="40">
        <v>44004</v>
      </c>
      <c r="B9">
        <v>-3500</v>
      </c>
      <c r="C9" t="s">
        <v>23</v>
      </c>
      <c r="D9" t="s">
        <v>118</v>
      </c>
      <c r="E9">
        <v>29321.87</v>
      </c>
      <c r="G9" s="80">
        <v>44004</v>
      </c>
      <c r="H9">
        <v>3500</v>
      </c>
      <c r="I9" t="s">
        <v>20</v>
      </c>
      <c r="J9" t="s">
        <v>121</v>
      </c>
      <c r="K9" s="22">
        <v>-413902</v>
      </c>
    </row>
    <row r="10" spans="1:11" x14ac:dyDescent="0.25">
      <c r="A10" s="40">
        <v>43999</v>
      </c>
      <c r="B10">
        <v>2083.34</v>
      </c>
      <c r="C10" t="s">
        <v>22</v>
      </c>
      <c r="D10" t="s">
        <v>31</v>
      </c>
      <c r="E10">
        <v>32821.870000000003</v>
      </c>
      <c r="G10" s="80">
        <v>43990</v>
      </c>
      <c r="H10">
        <v>0</v>
      </c>
      <c r="J10" t="s">
        <v>136</v>
      </c>
      <c r="K10">
        <v>-417402</v>
      </c>
    </row>
    <row r="11" spans="1:11" x14ac:dyDescent="0.25">
      <c r="A11" s="40">
        <v>43999</v>
      </c>
      <c r="B11">
        <v>2083.34</v>
      </c>
      <c r="C11" t="s">
        <v>22</v>
      </c>
      <c r="D11" t="s">
        <v>32</v>
      </c>
      <c r="E11">
        <v>30738.53</v>
      </c>
      <c r="G11" s="80">
        <v>43972</v>
      </c>
      <c r="H11">
        <v>3500</v>
      </c>
      <c r="I11" t="s">
        <v>20</v>
      </c>
      <c r="J11" t="s">
        <v>121</v>
      </c>
      <c r="K11">
        <v>-417402</v>
      </c>
    </row>
    <row r="12" spans="1:11" x14ac:dyDescent="0.25">
      <c r="A12" s="40">
        <v>43997</v>
      </c>
      <c r="B12">
        <v>1540</v>
      </c>
      <c r="C12" t="s">
        <v>22</v>
      </c>
      <c r="D12" t="s">
        <v>26</v>
      </c>
      <c r="E12">
        <v>28655.19</v>
      </c>
      <c r="G12" s="80">
        <v>43942</v>
      </c>
      <c r="H12">
        <v>3500</v>
      </c>
      <c r="I12" t="s">
        <v>20</v>
      </c>
      <c r="J12" t="s">
        <v>121</v>
      </c>
      <c r="K12">
        <v>-420902</v>
      </c>
    </row>
    <row r="13" spans="1:11" x14ac:dyDescent="0.25">
      <c r="A13" s="40">
        <v>43990</v>
      </c>
      <c r="B13">
        <v>1540</v>
      </c>
      <c r="C13" t="s">
        <v>22</v>
      </c>
      <c r="D13" t="s">
        <v>26</v>
      </c>
      <c r="E13">
        <v>27115.19</v>
      </c>
    </row>
    <row r="14" spans="1:11" x14ac:dyDescent="0.25">
      <c r="A14" s="40">
        <v>43983</v>
      </c>
      <c r="B14">
        <v>1540</v>
      </c>
      <c r="C14" t="s">
        <v>22</v>
      </c>
      <c r="D14" t="s">
        <v>26</v>
      </c>
      <c r="E14">
        <v>25575.19</v>
      </c>
      <c r="G14" s="41">
        <v>43913</v>
      </c>
      <c r="H14" s="22">
        <v>3500</v>
      </c>
      <c r="I14" s="22" t="s">
        <v>20</v>
      </c>
      <c r="J14" s="22" t="s">
        <v>121</v>
      </c>
      <c r="K14" s="22">
        <v>-424402</v>
      </c>
    </row>
    <row r="15" spans="1:11" x14ac:dyDescent="0.25">
      <c r="A15" s="40">
        <v>43980</v>
      </c>
      <c r="B15">
        <v>-150</v>
      </c>
      <c r="C15" t="s">
        <v>27</v>
      </c>
      <c r="D15" t="s">
        <v>28</v>
      </c>
      <c r="E15">
        <v>24035.19</v>
      </c>
      <c r="G15" s="40">
        <v>43882</v>
      </c>
      <c r="H15">
        <v>3500</v>
      </c>
      <c r="I15" t="s">
        <v>20</v>
      </c>
      <c r="J15" t="s">
        <v>121</v>
      </c>
      <c r="K15">
        <v>-427902</v>
      </c>
    </row>
    <row r="16" spans="1:11" x14ac:dyDescent="0.25">
      <c r="A16" s="40">
        <v>43979</v>
      </c>
      <c r="B16">
        <v>-286</v>
      </c>
      <c r="C16" t="s">
        <v>33</v>
      </c>
      <c r="D16" t="s">
        <v>98</v>
      </c>
      <c r="E16">
        <v>24185.19</v>
      </c>
      <c r="G16" s="40">
        <v>43851</v>
      </c>
      <c r="H16">
        <v>3500</v>
      </c>
      <c r="I16" t="s">
        <v>20</v>
      </c>
      <c r="J16" t="s">
        <v>121</v>
      </c>
      <c r="K16">
        <v>-431402</v>
      </c>
    </row>
    <row r="17" spans="1:11" x14ac:dyDescent="0.25">
      <c r="A17" s="40">
        <v>43979</v>
      </c>
      <c r="B17">
        <v>-54</v>
      </c>
      <c r="C17" t="s">
        <v>33</v>
      </c>
      <c r="D17" t="s">
        <v>111</v>
      </c>
      <c r="E17">
        <v>24471.19</v>
      </c>
      <c r="G17" s="82">
        <v>43822</v>
      </c>
      <c r="H17" s="22">
        <v>3500</v>
      </c>
      <c r="I17" s="22" t="s">
        <v>20</v>
      </c>
      <c r="J17" s="22" t="s">
        <v>121</v>
      </c>
      <c r="K17" s="22">
        <v>-434902</v>
      </c>
    </row>
    <row r="18" spans="1:11" x14ac:dyDescent="0.25">
      <c r="A18" s="40">
        <v>43978</v>
      </c>
      <c r="B18">
        <v>0</v>
      </c>
      <c r="D18" t="s">
        <v>141</v>
      </c>
      <c r="E18">
        <v>24525.19</v>
      </c>
      <c r="G18" s="80">
        <v>43808</v>
      </c>
      <c r="H18">
        <v>0</v>
      </c>
      <c r="J18" t="s">
        <v>128</v>
      </c>
      <c r="K18">
        <v>-438402</v>
      </c>
    </row>
    <row r="19" spans="1:11" x14ac:dyDescent="0.25">
      <c r="A19" s="40">
        <v>43976</v>
      </c>
      <c r="B19">
        <v>1540</v>
      </c>
      <c r="C19" t="s">
        <v>22</v>
      </c>
      <c r="D19" t="s">
        <v>26</v>
      </c>
      <c r="E19">
        <v>24525.19</v>
      </c>
      <c r="G19" s="80">
        <v>43808</v>
      </c>
      <c r="H19">
        <v>0</v>
      </c>
      <c r="J19" t="s">
        <v>129</v>
      </c>
      <c r="K19">
        <v>-438402</v>
      </c>
    </row>
    <row r="20" spans="1:11" x14ac:dyDescent="0.25">
      <c r="A20" s="40">
        <v>43973</v>
      </c>
      <c r="B20">
        <v>-1414.92</v>
      </c>
      <c r="C20" t="s">
        <v>29</v>
      </c>
      <c r="D20" t="s">
        <v>30</v>
      </c>
      <c r="E20">
        <v>22985.19</v>
      </c>
      <c r="G20" s="80">
        <v>43790</v>
      </c>
      <c r="H20">
        <v>3500</v>
      </c>
      <c r="I20" t="s">
        <v>20</v>
      </c>
      <c r="J20" t="s">
        <v>121</v>
      </c>
      <c r="K20">
        <v>-438402</v>
      </c>
    </row>
    <row r="21" spans="1:11" x14ac:dyDescent="0.25">
      <c r="A21" s="40">
        <v>43972</v>
      </c>
      <c r="B21">
        <v>-3500</v>
      </c>
      <c r="C21" t="s">
        <v>23</v>
      </c>
      <c r="D21" t="s">
        <v>118</v>
      </c>
      <c r="E21">
        <v>24400.11</v>
      </c>
      <c r="G21" s="80">
        <v>43760</v>
      </c>
      <c r="H21">
        <v>10000</v>
      </c>
      <c r="I21" t="s">
        <v>20</v>
      </c>
      <c r="J21" t="s">
        <v>130</v>
      </c>
      <c r="K21">
        <v>-441902</v>
      </c>
    </row>
    <row r="22" spans="1:11" x14ac:dyDescent="0.25">
      <c r="A22" s="40">
        <v>43969</v>
      </c>
      <c r="B22">
        <v>1540</v>
      </c>
      <c r="C22" t="s">
        <v>22</v>
      </c>
      <c r="D22" t="s">
        <v>26</v>
      </c>
      <c r="E22">
        <v>27900.11</v>
      </c>
      <c r="G22" s="80">
        <v>43759</v>
      </c>
      <c r="H22">
        <v>3500</v>
      </c>
      <c r="I22" t="s">
        <v>20</v>
      </c>
      <c r="J22" t="s">
        <v>121</v>
      </c>
      <c r="K22">
        <v>-451902</v>
      </c>
    </row>
    <row r="23" spans="1:11" x14ac:dyDescent="0.25">
      <c r="A23" s="40">
        <v>43969</v>
      </c>
      <c r="B23">
        <v>2083.34</v>
      </c>
      <c r="C23" t="s">
        <v>22</v>
      </c>
      <c r="D23" t="s">
        <v>32</v>
      </c>
      <c r="E23">
        <v>26360.11</v>
      </c>
      <c r="G23" s="82">
        <v>43731</v>
      </c>
      <c r="H23" s="22">
        <v>3500</v>
      </c>
      <c r="I23" s="22" t="s">
        <v>20</v>
      </c>
      <c r="J23" s="22" t="s">
        <v>121</v>
      </c>
      <c r="K23" s="22">
        <v>-455402</v>
      </c>
    </row>
    <row r="24" spans="1:11" x14ac:dyDescent="0.25">
      <c r="A24" s="40">
        <v>43969</v>
      </c>
      <c r="B24">
        <v>2083.34</v>
      </c>
      <c r="C24" t="s">
        <v>22</v>
      </c>
      <c r="D24" t="s">
        <v>31</v>
      </c>
      <c r="E24">
        <v>24276.77</v>
      </c>
      <c r="G24" s="80">
        <v>43698</v>
      </c>
      <c r="H24">
        <v>3500</v>
      </c>
      <c r="I24" t="s">
        <v>20</v>
      </c>
      <c r="J24" t="s">
        <v>121</v>
      </c>
      <c r="K24">
        <v>-458902</v>
      </c>
    </row>
    <row r="25" spans="1:11" x14ac:dyDescent="0.25">
      <c r="A25" s="40">
        <v>43962</v>
      </c>
      <c r="B25">
        <v>1540</v>
      </c>
      <c r="C25" t="s">
        <v>22</v>
      </c>
      <c r="D25" t="s">
        <v>26</v>
      </c>
      <c r="E25">
        <v>22193.43</v>
      </c>
      <c r="G25" s="80">
        <v>43670</v>
      </c>
      <c r="H25">
        <v>15000</v>
      </c>
      <c r="I25" t="s">
        <v>20</v>
      </c>
      <c r="J25" t="s">
        <v>122</v>
      </c>
      <c r="K25">
        <v>-462402</v>
      </c>
    </row>
    <row r="26" spans="1:11" x14ac:dyDescent="0.25">
      <c r="A26" s="40">
        <v>43955</v>
      </c>
      <c r="B26">
        <v>1540</v>
      </c>
      <c r="C26" t="s">
        <v>22</v>
      </c>
      <c r="D26" t="s">
        <v>26</v>
      </c>
      <c r="E26">
        <v>20653.43</v>
      </c>
      <c r="G26" s="82">
        <v>43668</v>
      </c>
      <c r="H26" s="22">
        <v>3500</v>
      </c>
      <c r="I26" s="22" t="s">
        <v>20</v>
      </c>
      <c r="J26" s="22" t="s">
        <v>21</v>
      </c>
      <c r="K26" s="22">
        <v>-477402</v>
      </c>
    </row>
    <row r="27" spans="1:11" x14ac:dyDescent="0.25">
      <c r="A27" s="40">
        <v>43951</v>
      </c>
      <c r="B27">
        <v>-150</v>
      </c>
      <c r="C27" t="s">
        <v>27</v>
      </c>
      <c r="D27" t="s">
        <v>28</v>
      </c>
      <c r="E27">
        <v>19113.43</v>
      </c>
    </row>
    <row r="28" spans="1:11" x14ac:dyDescent="0.25">
      <c r="A28" s="40">
        <v>43948</v>
      </c>
      <c r="B28">
        <v>0</v>
      </c>
      <c r="D28" t="s">
        <v>142</v>
      </c>
      <c r="E28">
        <v>19263.43</v>
      </c>
    </row>
    <row r="29" spans="1:11" x14ac:dyDescent="0.25">
      <c r="A29" s="40">
        <v>43948</v>
      </c>
      <c r="B29">
        <v>1540</v>
      </c>
      <c r="C29" t="s">
        <v>22</v>
      </c>
      <c r="D29" t="s">
        <v>26</v>
      </c>
      <c r="E29">
        <v>19263.43</v>
      </c>
    </row>
    <row r="30" spans="1:11" x14ac:dyDescent="0.25">
      <c r="A30" s="40">
        <v>43943</v>
      </c>
      <c r="B30">
        <v>-1494.12</v>
      </c>
      <c r="C30" t="s">
        <v>29</v>
      </c>
      <c r="D30" t="s">
        <v>30</v>
      </c>
      <c r="E30">
        <v>17723.43</v>
      </c>
      <c r="G30"/>
    </row>
    <row r="31" spans="1:11" x14ac:dyDescent="0.25">
      <c r="A31" s="40">
        <v>43942</v>
      </c>
      <c r="B31">
        <v>-3500</v>
      </c>
      <c r="C31" t="s">
        <v>23</v>
      </c>
      <c r="D31" t="s">
        <v>118</v>
      </c>
      <c r="E31">
        <v>19217.55</v>
      </c>
      <c r="G31"/>
    </row>
    <row r="32" spans="1:11" x14ac:dyDescent="0.25">
      <c r="A32" s="40">
        <v>43941</v>
      </c>
      <c r="B32">
        <v>1540</v>
      </c>
      <c r="C32" t="s">
        <v>22</v>
      </c>
      <c r="D32" t="s">
        <v>26</v>
      </c>
      <c r="E32">
        <v>22717.55</v>
      </c>
      <c r="G32"/>
    </row>
    <row r="33" spans="1:5" customFormat="1" x14ac:dyDescent="0.25">
      <c r="A33" s="40">
        <v>43938</v>
      </c>
      <c r="B33">
        <v>-5207</v>
      </c>
      <c r="C33" t="s">
        <v>33</v>
      </c>
      <c r="D33" t="s">
        <v>34</v>
      </c>
      <c r="E33">
        <v>21177.55</v>
      </c>
    </row>
    <row r="34" spans="1:5" customFormat="1" x14ac:dyDescent="0.25">
      <c r="A34" s="40">
        <v>43938</v>
      </c>
      <c r="B34">
        <v>-275</v>
      </c>
      <c r="C34" t="s">
        <v>33</v>
      </c>
      <c r="D34" t="s">
        <v>98</v>
      </c>
      <c r="E34">
        <v>26384.55</v>
      </c>
    </row>
    <row r="35" spans="1:5" customFormat="1" x14ac:dyDescent="0.25">
      <c r="A35" s="40">
        <v>43938</v>
      </c>
      <c r="B35">
        <v>2083.34</v>
      </c>
      <c r="C35" t="s">
        <v>22</v>
      </c>
      <c r="D35" t="s">
        <v>31</v>
      </c>
      <c r="E35">
        <v>26659.55</v>
      </c>
    </row>
    <row r="36" spans="1:5" customFormat="1" x14ac:dyDescent="0.25">
      <c r="A36" s="40">
        <v>43938</v>
      </c>
      <c r="B36">
        <v>2083.34</v>
      </c>
      <c r="C36" t="s">
        <v>22</v>
      </c>
      <c r="D36" t="s">
        <v>32</v>
      </c>
      <c r="E36">
        <v>24576.21</v>
      </c>
    </row>
    <row r="37" spans="1:5" x14ac:dyDescent="0.25">
      <c r="A37" s="40">
        <v>43935</v>
      </c>
      <c r="B37">
        <v>1540</v>
      </c>
      <c r="C37" t="s">
        <v>22</v>
      </c>
      <c r="D37" t="s">
        <v>26</v>
      </c>
      <c r="E37">
        <v>22492.87</v>
      </c>
    </row>
    <row r="38" spans="1:5" x14ac:dyDescent="0.25">
      <c r="A38" s="40">
        <v>43927</v>
      </c>
      <c r="B38">
        <v>1540</v>
      </c>
      <c r="C38" t="s">
        <v>22</v>
      </c>
      <c r="D38" t="s">
        <v>25</v>
      </c>
      <c r="E38">
        <v>20952.87</v>
      </c>
    </row>
    <row r="39" spans="1:5" x14ac:dyDescent="0.25">
      <c r="A39" s="84">
        <v>43921</v>
      </c>
      <c r="B39" s="85">
        <v>-150</v>
      </c>
      <c r="C39" s="85" t="s">
        <v>27</v>
      </c>
      <c r="D39" s="85" t="s">
        <v>125</v>
      </c>
      <c r="E39" s="85">
        <v>19412.87</v>
      </c>
    </row>
    <row r="40" spans="1:5" x14ac:dyDescent="0.25">
      <c r="A40" s="40">
        <v>43920</v>
      </c>
      <c r="B40">
        <v>1540</v>
      </c>
      <c r="C40" t="s">
        <v>22</v>
      </c>
      <c r="D40" t="s">
        <v>25</v>
      </c>
      <c r="E40">
        <v>19562.87</v>
      </c>
    </row>
    <row r="41" spans="1:5" x14ac:dyDescent="0.25">
      <c r="A41" s="40">
        <v>43914</v>
      </c>
      <c r="B41">
        <v>-1735.35</v>
      </c>
      <c r="C41" t="s">
        <v>29</v>
      </c>
      <c r="D41" t="s">
        <v>125</v>
      </c>
      <c r="E41">
        <v>18022.87</v>
      </c>
    </row>
    <row r="42" spans="1:5" x14ac:dyDescent="0.25">
      <c r="A42" s="40">
        <v>43913</v>
      </c>
      <c r="B42">
        <v>-3500</v>
      </c>
      <c r="C42" t="s">
        <v>23</v>
      </c>
      <c r="D42" t="s">
        <v>118</v>
      </c>
      <c r="E42">
        <v>19758.22</v>
      </c>
    </row>
    <row r="43" spans="1:5" x14ac:dyDescent="0.25">
      <c r="A43" s="40">
        <v>43913</v>
      </c>
      <c r="B43">
        <v>1540</v>
      </c>
      <c r="C43" t="s">
        <v>22</v>
      </c>
      <c r="D43" t="s">
        <v>26</v>
      </c>
      <c r="E43">
        <v>23258.22</v>
      </c>
    </row>
    <row r="44" spans="1:5" x14ac:dyDescent="0.25">
      <c r="A44" s="40">
        <v>43907</v>
      </c>
      <c r="B44">
        <v>2083.34</v>
      </c>
      <c r="C44" t="s">
        <v>22</v>
      </c>
      <c r="D44" t="s">
        <v>32</v>
      </c>
      <c r="E44">
        <v>21718.22</v>
      </c>
    </row>
    <row r="45" spans="1:5" x14ac:dyDescent="0.25">
      <c r="A45" s="40">
        <v>43907</v>
      </c>
      <c r="B45">
        <v>2083.34</v>
      </c>
      <c r="C45" t="s">
        <v>22</v>
      </c>
      <c r="D45" t="s">
        <v>31</v>
      </c>
      <c r="E45">
        <v>19634.88</v>
      </c>
    </row>
    <row r="46" spans="1:5" x14ac:dyDescent="0.25">
      <c r="A46" s="40">
        <v>43906</v>
      </c>
      <c r="B46">
        <v>1540</v>
      </c>
      <c r="C46" t="s">
        <v>22</v>
      </c>
      <c r="D46" t="s">
        <v>26</v>
      </c>
      <c r="E46">
        <v>17551.54</v>
      </c>
    </row>
    <row r="47" spans="1:5" x14ac:dyDescent="0.25">
      <c r="A47" s="40">
        <v>43903</v>
      </c>
      <c r="B47">
        <v>0</v>
      </c>
      <c r="D47" t="s">
        <v>131</v>
      </c>
      <c r="E47">
        <v>16011.54</v>
      </c>
    </row>
    <row r="48" spans="1:5" x14ac:dyDescent="0.25">
      <c r="A48" s="40">
        <v>43899</v>
      </c>
      <c r="B48">
        <v>1540</v>
      </c>
      <c r="C48" t="s">
        <v>22</v>
      </c>
      <c r="D48" t="s">
        <v>26</v>
      </c>
      <c r="E48">
        <v>16011.54</v>
      </c>
    </row>
    <row r="49" spans="1:5" x14ac:dyDescent="0.25">
      <c r="A49" s="40">
        <v>43892</v>
      </c>
      <c r="B49">
        <v>1540</v>
      </c>
      <c r="C49" t="s">
        <v>22</v>
      </c>
      <c r="D49" t="s">
        <v>26</v>
      </c>
      <c r="E49">
        <v>14471.54</v>
      </c>
    </row>
    <row r="50" spans="1:5" x14ac:dyDescent="0.25">
      <c r="A50" s="40">
        <v>43889</v>
      </c>
      <c r="B50">
        <v>-150</v>
      </c>
      <c r="C50" t="s">
        <v>27</v>
      </c>
      <c r="D50" t="s">
        <v>28</v>
      </c>
      <c r="E50">
        <v>12931.54</v>
      </c>
    </row>
    <row r="51" spans="1:5" x14ac:dyDescent="0.25">
      <c r="A51" s="40">
        <v>43889</v>
      </c>
      <c r="B51">
        <v>0</v>
      </c>
      <c r="D51" t="s">
        <v>132</v>
      </c>
      <c r="E51">
        <v>13081.54</v>
      </c>
    </row>
    <row r="52" spans="1:5" x14ac:dyDescent="0.25">
      <c r="A52" s="40">
        <v>43888</v>
      </c>
      <c r="B52">
        <v>-5207</v>
      </c>
      <c r="C52" t="s">
        <v>33</v>
      </c>
      <c r="D52" t="s">
        <v>34</v>
      </c>
      <c r="E52">
        <v>13081.54</v>
      </c>
    </row>
    <row r="53" spans="1:5" x14ac:dyDescent="0.25">
      <c r="A53" s="40">
        <v>43888</v>
      </c>
      <c r="B53">
        <v>-275</v>
      </c>
      <c r="C53" t="s">
        <v>33</v>
      </c>
      <c r="D53" t="s">
        <v>98</v>
      </c>
      <c r="E53">
        <v>18288.54</v>
      </c>
    </row>
    <row r="54" spans="1:5" x14ac:dyDescent="0.25">
      <c r="A54" s="40">
        <v>43885</v>
      </c>
      <c r="B54">
        <v>-1747.71</v>
      </c>
      <c r="C54" t="s">
        <v>29</v>
      </c>
      <c r="D54" t="s">
        <v>30</v>
      </c>
      <c r="E54">
        <v>18563.54</v>
      </c>
    </row>
    <row r="55" spans="1:5" x14ac:dyDescent="0.25">
      <c r="A55" s="40">
        <v>43885</v>
      </c>
      <c r="B55">
        <v>1540</v>
      </c>
      <c r="C55" t="s">
        <v>22</v>
      </c>
      <c r="D55" t="s">
        <v>26</v>
      </c>
      <c r="E55">
        <v>20311.25</v>
      </c>
    </row>
    <row r="56" spans="1:5" x14ac:dyDescent="0.25">
      <c r="A56" s="40">
        <v>43882</v>
      </c>
      <c r="B56">
        <v>-3500</v>
      </c>
      <c r="C56" t="s">
        <v>23</v>
      </c>
      <c r="D56" t="s">
        <v>118</v>
      </c>
      <c r="E56">
        <v>18771.25</v>
      </c>
    </row>
    <row r="57" spans="1:5" x14ac:dyDescent="0.25">
      <c r="A57" s="40">
        <v>43878</v>
      </c>
      <c r="B57">
        <v>1540</v>
      </c>
      <c r="C57" t="s">
        <v>22</v>
      </c>
      <c r="D57" t="s">
        <v>26</v>
      </c>
      <c r="E57">
        <v>22271.25</v>
      </c>
    </row>
    <row r="58" spans="1:5" x14ac:dyDescent="0.25">
      <c r="A58" s="40">
        <v>43878</v>
      </c>
      <c r="B58">
        <v>2083.34</v>
      </c>
      <c r="C58" t="s">
        <v>22</v>
      </c>
      <c r="D58" t="s">
        <v>31</v>
      </c>
      <c r="E58">
        <v>20731.25</v>
      </c>
    </row>
    <row r="59" spans="1:5" x14ac:dyDescent="0.25">
      <c r="A59" s="40">
        <v>43878</v>
      </c>
      <c r="B59">
        <v>2083.34</v>
      </c>
      <c r="C59" t="s">
        <v>22</v>
      </c>
      <c r="D59" t="s">
        <v>32</v>
      </c>
      <c r="E59">
        <v>18647.91</v>
      </c>
    </row>
    <row r="60" spans="1:5" x14ac:dyDescent="0.25">
      <c r="A60" s="40">
        <v>43871</v>
      </c>
      <c r="B60">
        <v>1540</v>
      </c>
      <c r="C60" t="s">
        <v>22</v>
      </c>
      <c r="D60" t="s">
        <v>26</v>
      </c>
      <c r="E60">
        <v>16564.57</v>
      </c>
    </row>
    <row r="61" spans="1:5" x14ac:dyDescent="0.25">
      <c r="A61" s="40">
        <v>43864</v>
      </c>
      <c r="B61">
        <v>1540</v>
      </c>
      <c r="C61" t="s">
        <v>22</v>
      </c>
      <c r="D61" t="s">
        <v>26</v>
      </c>
      <c r="E61">
        <v>15024.57</v>
      </c>
    </row>
    <row r="62" spans="1:5" x14ac:dyDescent="0.25">
      <c r="A62" s="40">
        <v>43861</v>
      </c>
      <c r="B62">
        <v>-150</v>
      </c>
      <c r="C62" t="s">
        <v>27</v>
      </c>
      <c r="D62" t="s">
        <v>28</v>
      </c>
      <c r="E62">
        <v>13484.57</v>
      </c>
    </row>
    <row r="63" spans="1:5" x14ac:dyDescent="0.25">
      <c r="A63" s="40">
        <v>43858</v>
      </c>
      <c r="B63">
        <v>1540</v>
      </c>
      <c r="C63" t="s">
        <v>22</v>
      </c>
      <c r="D63" t="s">
        <v>26</v>
      </c>
      <c r="E63">
        <v>13634.57</v>
      </c>
    </row>
    <row r="64" spans="1:5" x14ac:dyDescent="0.25">
      <c r="A64" s="40">
        <v>43852</v>
      </c>
      <c r="B64">
        <v>-1668.26</v>
      </c>
      <c r="C64" t="s">
        <v>29</v>
      </c>
      <c r="D64" t="s">
        <v>30</v>
      </c>
      <c r="E64">
        <v>12094.57</v>
      </c>
    </row>
    <row r="65" spans="1:5" x14ac:dyDescent="0.25">
      <c r="A65" s="40">
        <v>43851</v>
      </c>
      <c r="B65">
        <v>-3500</v>
      </c>
      <c r="C65" t="s">
        <v>23</v>
      </c>
      <c r="D65" t="s">
        <v>118</v>
      </c>
      <c r="E65">
        <v>13762.83</v>
      </c>
    </row>
    <row r="66" spans="1:5" x14ac:dyDescent="0.25">
      <c r="A66" s="40">
        <v>43850</v>
      </c>
      <c r="B66">
        <v>1540</v>
      </c>
      <c r="C66" t="s">
        <v>22</v>
      </c>
      <c r="D66" t="s">
        <v>26</v>
      </c>
      <c r="E66">
        <v>17262.830000000002</v>
      </c>
    </row>
    <row r="67" spans="1:5" x14ac:dyDescent="0.25">
      <c r="A67" s="40">
        <v>43847</v>
      </c>
      <c r="B67">
        <v>2083.34</v>
      </c>
      <c r="C67" t="s">
        <v>22</v>
      </c>
      <c r="D67" t="s">
        <v>31</v>
      </c>
      <c r="E67">
        <v>15722.83</v>
      </c>
    </row>
    <row r="68" spans="1:5" x14ac:dyDescent="0.25">
      <c r="A68" s="40">
        <v>43847</v>
      </c>
      <c r="B68">
        <v>2083.34</v>
      </c>
      <c r="C68" t="s">
        <v>22</v>
      </c>
      <c r="D68" t="s">
        <v>32</v>
      </c>
      <c r="E68">
        <v>13639.49</v>
      </c>
    </row>
    <row r="69" spans="1:5" x14ac:dyDescent="0.25">
      <c r="A69" s="40">
        <v>43843</v>
      </c>
      <c r="B69">
        <v>1540</v>
      </c>
      <c r="C69" t="s">
        <v>22</v>
      </c>
      <c r="D69" t="s">
        <v>26</v>
      </c>
      <c r="E69">
        <v>11556.15</v>
      </c>
    </row>
    <row r="70" spans="1:5" x14ac:dyDescent="0.25">
      <c r="A70" s="40">
        <v>43836</v>
      </c>
      <c r="B70">
        <v>1540</v>
      </c>
      <c r="C70" t="s">
        <v>22</v>
      </c>
      <c r="D70" t="s">
        <v>26</v>
      </c>
      <c r="E70">
        <v>10016.15</v>
      </c>
    </row>
    <row r="71" spans="1:5" x14ac:dyDescent="0.25">
      <c r="A71" s="82">
        <v>43830</v>
      </c>
      <c r="B71" s="22">
        <v>-150</v>
      </c>
      <c r="C71" s="22" t="s">
        <v>27</v>
      </c>
      <c r="D71" s="22" t="s">
        <v>125</v>
      </c>
      <c r="E71" s="22">
        <v>8476.15</v>
      </c>
    </row>
    <row r="72" spans="1:5" x14ac:dyDescent="0.25">
      <c r="A72" s="80">
        <v>43829</v>
      </c>
      <c r="B72">
        <v>1540</v>
      </c>
      <c r="C72" t="s">
        <v>22</v>
      </c>
      <c r="D72" t="s">
        <v>26</v>
      </c>
      <c r="E72">
        <v>8626.15</v>
      </c>
    </row>
    <row r="73" spans="1:5" x14ac:dyDescent="0.25">
      <c r="A73" s="80">
        <v>43823</v>
      </c>
      <c r="B73">
        <v>-1850.66</v>
      </c>
      <c r="C73" t="s">
        <v>29</v>
      </c>
      <c r="D73" t="s">
        <v>30</v>
      </c>
      <c r="E73">
        <v>7086.15</v>
      </c>
    </row>
    <row r="74" spans="1:5" x14ac:dyDescent="0.25">
      <c r="A74" s="80">
        <v>43822</v>
      </c>
      <c r="B74">
        <v>-3500</v>
      </c>
      <c r="C74" t="s">
        <v>23</v>
      </c>
      <c r="D74" t="s">
        <v>118</v>
      </c>
      <c r="E74">
        <v>8936.81</v>
      </c>
    </row>
    <row r="75" spans="1:5" x14ac:dyDescent="0.25">
      <c r="A75" s="80">
        <v>43822</v>
      </c>
      <c r="B75">
        <v>1540</v>
      </c>
      <c r="C75" t="s">
        <v>22</v>
      </c>
      <c r="D75" t="s">
        <v>26</v>
      </c>
      <c r="E75">
        <v>12436.81</v>
      </c>
    </row>
    <row r="76" spans="1:5" x14ac:dyDescent="0.25">
      <c r="A76" s="80">
        <v>43816</v>
      </c>
      <c r="B76">
        <v>2083.34</v>
      </c>
      <c r="C76" t="s">
        <v>22</v>
      </c>
      <c r="D76" t="s">
        <v>31</v>
      </c>
      <c r="E76">
        <v>10896.81</v>
      </c>
    </row>
    <row r="77" spans="1:5" x14ac:dyDescent="0.25">
      <c r="A77" s="80">
        <v>43816</v>
      </c>
      <c r="B77">
        <v>2083.34</v>
      </c>
      <c r="C77" t="s">
        <v>22</v>
      </c>
      <c r="D77" t="s">
        <v>32</v>
      </c>
      <c r="E77">
        <v>8813.4699999999993</v>
      </c>
    </row>
    <row r="78" spans="1:5" x14ac:dyDescent="0.25">
      <c r="A78" s="80">
        <v>43815</v>
      </c>
      <c r="B78">
        <v>1540</v>
      </c>
      <c r="C78" t="s">
        <v>22</v>
      </c>
      <c r="D78" t="s">
        <v>26</v>
      </c>
      <c r="E78">
        <v>6730.13</v>
      </c>
    </row>
    <row r="79" spans="1:5" x14ac:dyDescent="0.25">
      <c r="A79" s="80">
        <v>43808</v>
      </c>
      <c r="B79">
        <v>1540</v>
      </c>
      <c r="C79" t="s">
        <v>22</v>
      </c>
      <c r="D79" t="s">
        <v>26</v>
      </c>
      <c r="E79">
        <v>5190.13</v>
      </c>
    </row>
    <row r="80" spans="1:5" x14ac:dyDescent="0.25">
      <c r="A80" s="80">
        <v>43801</v>
      </c>
      <c r="B80">
        <v>1540</v>
      </c>
      <c r="C80" t="s">
        <v>22</v>
      </c>
      <c r="D80" t="s">
        <v>26</v>
      </c>
      <c r="E80">
        <v>3650.13</v>
      </c>
    </row>
    <row r="81" spans="1:5" x14ac:dyDescent="0.25">
      <c r="A81" s="80">
        <v>43798</v>
      </c>
      <c r="B81">
        <v>-150</v>
      </c>
      <c r="C81" t="s">
        <v>27</v>
      </c>
      <c r="D81" t="s">
        <v>28</v>
      </c>
      <c r="E81" s="22">
        <v>2110.13</v>
      </c>
    </row>
    <row r="82" spans="1:5" x14ac:dyDescent="0.25">
      <c r="A82" s="80">
        <v>43796</v>
      </c>
      <c r="B82">
        <v>-5347</v>
      </c>
      <c r="C82" t="s">
        <v>33</v>
      </c>
      <c r="D82" t="s">
        <v>34</v>
      </c>
      <c r="E82">
        <v>2260.13</v>
      </c>
    </row>
    <row r="83" spans="1:5" x14ac:dyDescent="0.25">
      <c r="A83" s="80">
        <v>43795</v>
      </c>
      <c r="B83">
        <v>-275</v>
      </c>
      <c r="C83" t="s">
        <v>33</v>
      </c>
      <c r="D83" t="s">
        <v>98</v>
      </c>
      <c r="E83">
        <v>7607.13</v>
      </c>
    </row>
    <row r="84" spans="1:5" x14ac:dyDescent="0.25">
      <c r="A84" s="80">
        <v>43794</v>
      </c>
      <c r="B84">
        <v>1540</v>
      </c>
      <c r="C84" t="s">
        <v>22</v>
      </c>
      <c r="D84" t="s">
        <v>26</v>
      </c>
      <c r="E84">
        <v>7882.13</v>
      </c>
    </row>
    <row r="85" spans="1:5" x14ac:dyDescent="0.25">
      <c r="A85" s="80">
        <v>43791</v>
      </c>
      <c r="B85">
        <v>-1832.87</v>
      </c>
      <c r="C85" t="s">
        <v>29</v>
      </c>
      <c r="D85" t="s">
        <v>30</v>
      </c>
      <c r="E85">
        <v>6342.13</v>
      </c>
    </row>
    <row r="86" spans="1:5" x14ac:dyDescent="0.25">
      <c r="A86" s="80">
        <v>43790</v>
      </c>
      <c r="B86">
        <v>-3500</v>
      </c>
      <c r="C86" t="s">
        <v>23</v>
      </c>
      <c r="D86" t="s">
        <v>118</v>
      </c>
      <c r="E86">
        <v>8175</v>
      </c>
    </row>
    <row r="87" spans="1:5" x14ac:dyDescent="0.25">
      <c r="A87" s="80">
        <v>43787</v>
      </c>
      <c r="B87">
        <v>1540</v>
      </c>
      <c r="C87" t="s">
        <v>22</v>
      </c>
      <c r="D87" t="s">
        <v>26</v>
      </c>
      <c r="E87">
        <v>11675</v>
      </c>
    </row>
    <row r="88" spans="1:5" x14ac:dyDescent="0.25">
      <c r="A88" s="80">
        <v>43787</v>
      </c>
      <c r="B88">
        <v>2083.34</v>
      </c>
      <c r="C88" t="s">
        <v>22</v>
      </c>
      <c r="D88" t="s">
        <v>32</v>
      </c>
      <c r="E88">
        <v>10135</v>
      </c>
    </row>
    <row r="89" spans="1:5" x14ac:dyDescent="0.25">
      <c r="A89" s="80">
        <v>43787</v>
      </c>
      <c r="B89">
        <v>2083.34</v>
      </c>
      <c r="C89" t="s">
        <v>22</v>
      </c>
      <c r="D89" t="s">
        <v>31</v>
      </c>
      <c r="E89">
        <v>8051.66</v>
      </c>
    </row>
    <row r="90" spans="1:5" x14ac:dyDescent="0.25">
      <c r="A90" s="80">
        <v>43780</v>
      </c>
      <c r="B90">
        <v>1540</v>
      </c>
      <c r="C90" t="s">
        <v>22</v>
      </c>
      <c r="D90" t="s">
        <v>26</v>
      </c>
      <c r="E90">
        <v>5968.32</v>
      </c>
    </row>
    <row r="91" spans="1:5" x14ac:dyDescent="0.25">
      <c r="A91" s="80">
        <v>43773</v>
      </c>
      <c r="B91">
        <v>1540</v>
      </c>
      <c r="C91" t="s">
        <v>22</v>
      </c>
      <c r="D91" t="s">
        <v>26</v>
      </c>
      <c r="E91">
        <v>4428.32</v>
      </c>
    </row>
    <row r="92" spans="1:5" x14ac:dyDescent="0.25">
      <c r="A92" s="80">
        <v>43769</v>
      </c>
      <c r="B92">
        <v>-150</v>
      </c>
      <c r="C92" t="s">
        <v>27</v>
      </c>
      <c r="D92" t="s">
        <v>28</v>
      </c>
      <c r="E92" s="22">
        <v>2888.32</v>
      </c>
    </row>
    <row r="93" spans="1:5" x14ac:dyDescent="0.25">
      <c r="A93" s="80">
        <v>43766</v>
      </c>
      <c r="B93">
        <v>1540</v>
      </c>
      <c r="C93" t="s">
        <v>22</v>
      </c>
      <c r="D93" t="s">
        <v>26</v>
      </c>
      <c r="E93">
        <v>3038.32</v>
      </c>
    </row>
    <row r="94" spans="1:5" x14ac:dyDescent="0.25">
      <c r="A94" s="80">
        <v>43760</v>
      </c>
      <c r="B94">
        <v>-10000</v>
      </c>
      <c r="C94" t="s">
        <v>23</v>
      </c>
      <c r="D94" t="s">
        <v>126</v>
      </c>
      <c r="E94">
        <v>1498.32</v>
      </c>
    </row>
    <row r="95" spans="1:5" x14ac:dyDescent="0.25">
      <c r="A95" s="80">
        <v>43760</v>
      </c>
      <c r="B95">
        <v>-1735.22</v>
      </c>
      <c r="C95" t="s">
        <v>29</v>
      </c>
      <c r="D95" t="s">
        <v>30</v>
      </c>
      <c r="E95">
        <v>11498.32</v>
      </c>
    </row>
    <row r="96" spans="1:5" x14ac:dyDescent="0.25">
      <c r="A96" s="80">
        <v>43759</v>
      </c>
      <c r="B96">
        <v>-3500</v>
      </c>
      <c r="C96" t="s">
        <v>23</v>
      </c>
      <c r="D96" t="s">
        <v>118</v>
      </c>
      <c r="E96">
        <v>13233.54</v>
      </c>
    </row>
    <row r="97" spans="1:5" x14ac:dyDescent="0.25">
      <c r="A97" s="80">
        <v>43759</v>
      </c>
      <c r="B97">
        <v>1540</v>
      </c>
      <c r="C97" t="s">
        <v>22</v>
      </c>
      <c r="D97" t="s">
        <v>26</v>
      </c>
      <c r="E97">
        <v>16733.54</v>
      </c>
    </row>
    <row r="98" spans="1:5" x14ac:dyDescent="0.25">
      <c r="A98" s="80">
        <v>43755</v>
      </c>
      <c r="B98">
        <v>2083.34</v>
      </c>
      <c r="C98" t="s">
        <v>22</v>
      </c>
      <c r="D98" t="s">
        <v>32</v>
      </c>
      <c r="E98">
        <v>15193.54</v>
      </c>
    </row>
    <row r="99" spans="1:5" x14ac:dyDescent="0.25">
      <c r="A99" s="80">
        <v>43755</v>
      </c>
      <c r="B99">
        <v>2083.34</v>
      </c>
      <c r="C99" t="s">
        <v>22</v>
      </c>
      <c r="D99" t="s">
        <v>31</v>
      </c>
      <c r="E99">
        <v>13110.2</v>
      </c>
    </row>
    <row r="100" spans="1:5" x14ac:dyDescent="0.25">
      <c r="A100" s="80">
        <v>43752</v>
      </c>
      <c r="B100">
        <v>1540</v>
      </c>
      <c r="C100" t="s">
        <v>22</v>
      </c>
      <c r="D100" t="s">
        <v>26</v>
      </c>
      <c r="E100">
        <v>11026.86</v>
      </c>
    </row>
    <row r="101" spans="1:5" x14ac:dyDescent="0.25">
      <c r="A101" s="80">
        <v>43749</v>
      </c>
      <c r="B101">
        <v>0</v>
      </c>
      <c r="D101" t="s">
        <v>127</v>
      </c>
      <c r="E101">
        <v>9486.86</v>
      </c>
    </row>
    <row r="102" spans="1:5" x14ac:dyDescent="0.25">
      <c r="A102" s="80">
        <v>43745</v>
      </c>
      <c r="B102">
        <v>1540</v>
      </c>
      <c r="C102" t="s">
        <v>22</v>
      </c>
      <c r="D102" t="s">
        <v>26</v>
      </c>
      <c r="E102">
        <v>9486.86</v>
      </c>
    </row>
    <row r="103" spans="1:5" x14ac:dyDescent="0.25">
      <c r="A103" s="41">
        <v>43738</v>
      </c>
      <c r="B103" s="22">
        <v>-150</v>
      </c>
      <c r="C103" s="22" t="s">
        <v>27</v>
      </c>
      <c r="D103" s="22" t="s">
        <v>28</v>
      </c>
      <c r="E103" s="22">
        <v>7946.86</v>
      </c>
    </row>
    <row r="104" spans="1:5" x14ac:dyDescent="0.25">
      <c r="A104" s="40">
        <v>43738</v>
      </c>
      <c r="B104">
        <v>1540</v>
      </c>
      <c r="C104" t="s">
        <v>22</v>
      </c>
      <c r="D104" t="s">
        <v>26</v>
      </c>
      <c r="E104">
        <v>8096.86</v>
      </c>
    </row>
    <row r="105" spans="1:5" x14ac:dyDescent="0.25">
      <c r="A105" s="40">
        <v>43732</v>
      </c>
      <c r="B105">
        <v>-2080.71</v>
      </c>
      <c r="C105" t="s">
        <v>29</v>
      </c>
      <c r="D105" t="s">
        <v>30</v>
      </c>
      <c r="E105">
        <v>6556.86</v>
      </c>
    </row>
    <row r="106" spans="1:5" x14ac:dyDescent="0.25">
      <c r="A106" s="40">
        <v>43731</v>
      </c>
      <c r="B106">
        <v>-3500</v>
      </c>
      <c r="C106" t="s">
        <v>23</v>
      </c>
      <c r="D106" t="s">
        <v>118</v>
      </c>
      <c r="E106">
        <v>8637.57</v>
      </c>
    </row>
    <row r="107" spans="1:5" x14ac:dyDescent="0.25">
      <c r="A107" s="40">
        <v>43731</v>
      </c>
      <c r="B107">
        <v>1540</v>
      </c>
      <c r="C107" t="s">
        <v>22</v>
      </c>
      <c r="D107" t="s">
        <v>26</v>
      </c>
      <c r="E107">
        <v>12137.57</v>
      </c>
    </row>
    <row r="108" spans="1:5" x14ac:dyDescent="0.25">
      <c r="A108" s="40">
        <v>43725</v>
      </c>
      <c r="B108">
        <v>2083.34</v>
      </c>
      <c r="C108" t="s">
        <v>22</v>
      </c>
      <c r="D108" t="s">
        <v>32</v>
      </c>
      <c r="E108">
        <v>10597.57</v>
      </c>
    </row>
    <row r="109" spans="1:5" x14ac:dyDescent="0.25">
      <c r="A109" s="40">
        <v>43725</v>
      </c>
      <c r="B109">
        <v>2083.34</v>
      </c>
      <c r="C109" t="s">
        <v>22</v>
      </c>
      <c r="D109" t="s">
        <v>31</v>
      </c>
      <c r="E109">
        <v>8514.23</v>
      </c>
    </row>
    <row r="110" spans="1:5" x14ac:dyDescent="0.25">
      <c r="A110" s="40">
        <v>43724</v>
      </c>
      <c r="B110">
        <v>1540</v>
      </c>
      <c r="C110" t="s">
        <v>22</v>
      </c>
      <c r="D110" t="s">
        <v>26</v>
      </c>
      <c r="E110">
        <v>6430.89</v>
      </c>
    </row>
    <row r="111" spans="1:5" x14ac:dyDescent="0.25">
      <c r="A111" s="40">
        <v>43717</v>
      </c>
      <c r="B111">
        <v>1540</v>
      </c>
      <c r="C111" t="s">
        <v>22</v>
      </c>
      <c r="D111" t="s">
        <v>26</v>
      </c>
      <c r="E111">
        <v>4890.8900000000003</v>
      </c>
    </row>
    <row r="112" spans="1:5" x14ac:dyDescent="0.25">
      <c r="A112" s="40">
        <v>43710</v>
      </c>
      <c r="B112">
        <v>1540</v>
      </c>
      <c r="C112" t="s">
        <v>22</v>
      </c>
      <c r="D112" t="s">
        <v>26</v>
      </c>
      <c r="E112">
        <v>3350.89</v>
      </c>
    </row>
    <row r="113" spans="1:5" x14ac:dyDescent="0.25">
      <c r="A113" s="40">
        <v>43707</v>
      </c>
      <c r="B113">
        <v>-150</v>
      </c>
      <c r="C113" t="s">
        <v>27</v>
      </c>
      <c r="D113" t="s">
        <v>28</v>
      </c>
      <c r="E113">
        <v>1810.89</v>
      </c>
    </row>
    <row r="114" spans="1:5" x14ac:dyDescent="0.25">
      <c r="A114" s="40">
        <v>43703</v>
      </c>
      <c r="B114">
        <v>1540</v>
      </c>
      <c r="C114" t="s">
        <v>22</v>
      </c>
      <c r="D114" t="s">
        <v>26</v>
      </c>
      <c r="E114">
        <v>1960.89</v>
      </c>
    </row>
    <row r="115" spans="1:5" x14ac:dyDescent="0.25">
      <c r="A115" s="40">
        <v>43699</v>
      </c>
      <c r="B115">
        <v>-8919</v>
      </c>
      <c r="C115" t="s">
        <v>33</v>
      </c>
      <c r="D115" t="s">
        <v>34</v>
      </c>
      <c r="E115">
        <v>420.89</v>
      </c>
    </row>
    <row r="116" spans="1:5" x14ac:dyDescent="0.25">
      <c r="A116" s="40">
        <v>43699</v>
      </c>
      <c r="B116">
        <v>-1934.86</v>
      </c>
      <c r="C116" t="s">
        <v>29</v>
      </c>
      <c r="D116" t="s">
        <v>30</v>
      </c>
      <c r="E116">
        <v>9339.89</v>
      </c>
    </row>
    <row r="117" spans="1:5" x14ac:dyDescent="0.25">
      <c r="A117" s="40">
        <v>43698</v>
      </c>
      <c r="B117">
        <v>-3500</v>
      </c>
      <c r="C117" t="s">
        <v>23</v>
      </c>
      <c r="D117" t="s">
        <v>118</v>
      </c>
      <c r="E117">
        <v>11274.75</v>
      </c>
    </row>
    <row r="118" spans="1:5" x14ac:dyDescent="0.25">
      <c r="A118" s="40">
        <v>43696</v>
      </c>
      <c r="B118">
        <v>1540</v>
      </c>
      <c r="C118" t="s">
        <v>22</v>
      </c>
      <c r="D118" t="s">
        <v>26</v>
      </c>
      <c r="E118">
        <v>14774.75</v>
      </c>
    </row>
    <row r="119" spans="1:5" x14ac:dyDescent="0.25">
      <c r="A119" s="40">
        <v>43696</v>
      </c>
      <c r="B119">
        <v>2083.34</v>
      </c>
      <c r="C119" t="s">
        <v>22</v>
      </c>
      <c r="D119" t="s">
        <v>31</v>
      </c>
      <c r="E119">
        <v>13234.75</v>
      </c>
    </row>
    <row r="120" spans="1:5" x14ac:dyDescent="0.25">
      <c r="A120" s="40">
        <v>43696</v>
      </c>
      <c r="B120">
        <v>2083.34</v>
      </c>
      <c r="C120" t="s">
        <v>22</v>
      </c>
      <c r="D120" t="s">
        <v>32</v>
      </c>
      <c r="E120">
        <v>11151.41</v>
      </c>
    </row>
    <row r="121" spans="1:5" x14ac:dyDescent="0.25">
      <c r="A121" s="40">
        <v>43692</v>
      </c>
      <c r="B121">
        <v>-275</v>
      </c>
      <c r="C121" t="s">
        <v>33</v>
      </c>
      <c r="D121" t="s">
        <v>119</v>
      </c>
      <c r="E121">
        <v>9068.07</v>
      </c>
    </row>
    <row r="122" spans="1:5" x14ac:dyDescent="0.25">
      <c r="A122" s="40">
        <v>43689</v>
      </c>
      <c r="B122">
        <v>1540</v>
      </c>
      <c r="C122" t="s">
        <v>22</v>
      </c>
      <c r="D122" t="s">
        <v>26</v>
      </c>
      <c r="E122">
        <v>9343.07</v>
      </c>
    </row>
    <row r="123" spans="1:5" x14ac:dyDescent="0.25">
      <c r="A123" s="40">
        <v>43682</v>
      </c>
      <c r="B123">
        <v>1540</v>
      </c>
      <c r="C123" t="s">
        <v>22</v>
      </c>
      <c r="D123" t="s">
        <v>26</v>
      </c>
      <c r="E123">
        <v>7803.07</v>
      </c>
    </row>
    <row r="124" spans="1:5" x14ac:dyDescent="0.25">
      <c r="A124" s="40">
        <v>43677</v>
      </c>
      <c r="B124">
        <v>-150</v>
      </c>
      <c r="C124" t="s">
        <v>27</v>
      </c>
      <c r="D124" t="s">
        <v>28</v>
      </c>
      <c r="E124">
        <v>6263.07</v>
      </c>
    </row>
    <row r="125" spans="1:5" x14ac:dyDescent="0.25">
      <c r="A125" s="40">
        <v>43675</v>
      </c>
      <c r="B125">
        <v>1540</v>
      </c>
      <c r="C125" t="s">
        <v>22</v>
      </c>
      <c r="D125" t="s">
        <v>26</v>
      </c>
      <c r="E125">
        <v>6413.07</v>
      </c>
    </row>
    <row r="126" spans="1:5" x14ac:dyDescent="0.25">
      <c r="A126" s="40">
        <v>43670</v>
      </c>
      <c r="B126">
        <v>-15000</v>
      </c>
      <c r="C126" t="s">
        <v>23</v>
      </c>
      <c r="D126" t="s">
        <v>120</v>
      </c>
      <c r="E126">
        <v>4873.07</v>
      </c>
    </row>
    <row r="127" spans="1:5" x14ac:dyDescent="0.25">
      <c r="A127" s="40">
        <v>43669</v>
      </c>
      <c r="B127">
        <v>-2125.92</v>
      </c>
      <c r="C127" t="s">
        <v>29</v>
      </c>
      <c r="D127" t="s">
        <v>30</v>
      </c>
      <c r="E127">
        <v>19873.07</v>
      </c>
    </row>
    <row r="128" spans="1:5" x14ac:dyDescent="0.25">
      <c r="A128" s="40">
        <v>43668</v>
      </c>
      <c r="B128">
        <v>-3500</v>
      </c>
      <c r="C128" t="s">
        <v>23</v>
      </c>
      <c r="D128" t="s">
        <v>24</v>
      </c>
      <c r="E128">
        <v>21998.99</v>
      </c>
    </row>
    <row r="129" spans="1:5" x14ac:dyDescent="0.25">
      <c r="A129" s="40">
        <v>43668</v>
      </c>
      <c r="B129">
        <v>1540</v>
      </c>
      <c r="C129" t="s">
        <v>22</v>
      </c>
      <c r="D129" t="s">
        <v>26</v>
      </c>
      <c r="E129">
        <v>25498.99</v>
      </c>
    </row>
    <row r="130" spans="1:5" x14ac:dyDescent="0.25">
      <c r="A130" s="40">
        <v>43663</v>
      </c>
      <c r="B130">
        <v>2083.34</v>
      </c>
      <c r="C130" t="s">
        <v>22</v>
      </c>
      <c r="D130" t="s">
        <v>31</v>
      </c>
      <c r="E130">
        <v>23958.99</v>
      </c>
    </row>
    <row r="131" spans="1:5" x14ac:dyDescent="0.25">
      <c r="A131" s="40">
        <v>43663</v>
      </c>
      <c r="B131">
        <v>2083.34</v>
      </c>
      <c r="C131" t="s">
        <v>22</v>
      </c>
      <c r="D131" t="s">
        <v>32</v>
      </c>
      <c r="E131">
        <v>21875.65</v>
      </c>
    </row>
    <row r="132" spans="1:5" x14ac:dyDescent="0.25">
      <c r="A132" s="40">
        <v>43661</v>
      </c>
      <c r="B132">
        <v>1540</v>
      </c>
      <c r="C132" t="s">
        <v>22</v>
      </c>
      <c r="D132" t="s">
        <v>26</v>
      </c>
      <c r="E132">
        <v>19792.310000000001</v>
      </c>
    </row>
    <row r="133" spans="1:5" x14ac:dyDescent="0.25">
      <c r="A133" s="40">
        <v>43654</v>
      </c>
      <c r="B133">
        <v>1540</v>
      </c>
      <c r="C133" t="s">
        <v>22</v>
      </c>
      <c r="D133" t="s">
        <v>26</v>
      </c>
      <c r="E133">
        <v>18252.310000000001</v>
      </c>
    </row>
    <row r="134" spans="1:5" x14ac:dyDescent="0.25">
      <c r="A134" s="41">
        <v>43647</v>
      </c>
      <c r="B134" s="22">
        <v>1540</v>
      </c>
      <c r="C134" s="22" t="s">
        <v>22</v>
      </c>
      <c r="D134" s="22" t="s">
        <v>26</v>
      </c>
      <c r="E134" s="22">
        <v>16712.310000000001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4"/>
  <sheetViews>
    <sheetView workbookViewId="0">
      <pane xSplit="1" ySplit="2" topLeftCell="B17" activePane="bottomRight" state="frozen"/>
      <selection pane="topRight" activeCell="B1" sqref="B1"/>
      <selection pane="bottomLeft" activeCell="A3" sqref="A3"/>
      <selection pane="bottomRight" activeCell="N64" sqref="N64"/>
    </sheetView>
  </sheetViews>
  <sheetFormatPr defaultRowHeight="15" x14ac:dyDescent="0.25"/>
  <cols>
    <col min="1" max="1" width="17.42578125" customWidth="1"/>
    <col min="2" max="2" width="11.5703125" bestFit="1" customWidth="1"/>
    <col min="3" max="4" width="12.42578125" bestFit="1" customWidth="1"/>
    <col min="5" max="6" width="11.5703125" bestFit="1" customWidth="1"/>
    <col min="7" max="7" width="10.5703125" bestFit="1" customWidth="1"/>
    <col min="8" max="8" width="9.28515625" customWidth="1"/>
    <col min="9" max="9" width="11.5703125" bestFit="1" customWidth="1"/>
    <col min="10" max="10" width="11.140625" bestFit="1" customWidth="1"/>
    <col min="11" max="11" width="9.28515625" bestFit="1" customWidth="1"/>
    <col min="14" max="14" width="10.5703125" bestFit="1" customWidth="1"/>
  </cols>
  <sheetData>
    <row r="1" spans="1:14" ht="15.75" thickBot="1" x14ac:dyDescent="0.3">
      <c r="B1">
        <v>217</v>
      </c>
      <c r="C1" t="s">
        <v>13</v>
      </c>
      <c r="D1" t="s">
        <v>14</v>
      </c>
      <c r="E1">
        <v>936</v>
      </c>
      <c r="F1">
        <v>223</v>
      </c>
      <c r="G1">
        <v>309</v>
      </c>
      <c r="H1">
        <v>345</v>
      </c>
      <c r="I1">
        <v>871</v>
      </c>
      <c r="J1">
        <v>300</v>
      </c>
      <c r="K1">
        <v>307</v>
      </c>
    </row>
    <row r="2" spans="1:14" ht="30.75" thickBot="1" x14ac:dyDescent="0.3">
      <c r="A2" s="5" t="s">
        <v>11</v>
      </c>
      <c r="B2" s="2" t="s">
        <v>2</v>
      </c>
      <c r="C2" s="6" t="s">
        <v>0</v>
      </c>
      <c r="D2" s="6" t="s">
        <v>1</v>
      </c>
      <c r="E2" s="60" t="s">
        <v>4</v>
      </c>
      <c r="F2" s="8" t="s">
        <v>6</v>
      </c>
      <c r="G2" s="8" t="s">
        <v>5</v>
      </c>
      <c r="H2" s="8" t="s">
        <v>17</v>
      </c>
      <c r="I2" s="7" t="s">
        <v>135</v>
      </c>
      <c r="J2" s="2" t="s">
        <v>9</v>
      </c>
      <c r="K2" s="2" t="s">
        <v>18</v>
      </c>
    </row>
    <row r="3" spans="1:14" x14ac:dyDescent="0.25">
      <c r="A3">
        <v>15172.31</v>
      </c>
      <c r="B3" s="64">
        <v>1540</v>
      </c>
      <c r="C3" s="64"/>
      <c r="D3" s="64"/>
      <c r="E3" s="58"/>
      <c r="F3" s="58"/>
      <c r="G3" s="58"/>
      <c r="H3" s="58"/>
      <c r="I3" s="58"/>
      <c r="J3" s="58"/>
      <c r="K3" s="58"/>
    </row>
    <row r="4" spans="1:14" x14ac:dyDescent="0.25">
      <c r="B4" s="64">
        <v>1540</v>
      </c>
      <c r="C4" s="64">
        <v>2083.34</v>
      </c>
      <c r="D4" s="64">
        <v>2083.34</v>
      </c>
      <c r="E4" s="58">
        <v>3500</v>
      </c>
      <c r="F4" s="58">
        <v>2125.92</v>
      </c>
      <c r="G4" s="58"/>
      <c r="H4" s="58"/>
      <c r="I4" s="58"/>
      <c r="J4" s="58"/>
      <c r="K4" s="58"/>
    </row>
    <row r="5" spans="1:14" x14ac:dyDescent="0.25">
      <c r="A5" t="s">
        <v>7</v>
      </c>
      <c r="B5" s="64">
        <v>1540</v>
      </c>
      <c r="C5" s="64"/>
      <c r="D5" s="64"/>
      <c r="E5" s="58">
        <v>15000</v>
      </c>
      <c r="F5" s="58"/>
      <c r="G5" s="58">
        <v>150</v>
      </c>
      <c r="H5" s="58"/>
      <c r="I5" s="58"/>
      <c r="J5" s="58"/>
      <c r="K5" s="58"/>
    </row>
    <row r="6" spans="1:14" x14ac:dyDescent="0.25">
      <c r="A6">
        <v>6263.07</v>
      </c>
      <c r="B6" s="64">
        <v>1540</v>
      </c>
      <c r="C6" s="64"/>
      <c r="D6" s="64"/>
      <c r="E6" s="58"/>
      <c r="F6" s="58"/>
      <c r="G6" s="58"/>
      <c r="H6" s="58"/>
      <c r="I6" s="58"/>
      <c r="J6" s="58"/>
      <c r="K6" s="58"/>
    </row>
    <row r="7" spans="1:14" x14ac:dyDescent="0.25">
      <c r="A7" s="4">
        <f>A3+SUM(B3:D7)-SUM(E3:M7)</f>
        <v>6263.07</v>
      </c>
      <c r="B7" s="69">
        <v>1540</v>
      </c>
      <c r="C7" s="69"/>
      <c r="D7" s="69"/>
      <c r="E7" s="59"/>
      <c r="F7" s="59"/>
      <c r="G7" s="59"/>
      <c r="H7" s="59"/>
      <c r="I7" s="59"/>
      <c r="J7" s="59"/>
      <c r="K7" s="59"/>
    </row>
    <row r="8" spans="1:14" x14ac:dyDescent="0.25">
      <c r="B8" s="64">
        <v>1540</v>
      </c>
      <c r="C8" s="64"/>
      <c r="D8" s="64"/>
      <c r="E8" s="58"/>
      <c r="F8" s="58"/>
      <c r="G8" s="58"/>
      <c r="H8" s="58"/>
      <c r="I8" s="58"/>
      <c r="J8" s="58"/>
      <c r="K8" s="58"/>
    </row>
    <row r="9" spans="1:14" x14ac:dyDescent="0.25">
      <c r="A9" t="s">
        <v>8</v>
      </c>
      <c r="B9" s="64">
        <v>1540</v>
      </c>
      <c r="C9" s="64">
        <v>2083.34</v>
      </c>
      <c r="D9" s="64">
        <v>2083.34</v>
      </c>
      <c r="E9" s="58">
        <v>3500</v>
      </c>
      <c r="F9" s="58">
        <v>1934.86</v>
      </c>
      <c r="G9" s="58">
        <v>150</v>
      </c>
      <c r="H9" s="58"/>
      <c r="I9" s="58">
        <v>8919</v>
      </c>
      <c r="J9" s="58">
        <v>275</v>
      </c>
      <c r="K9" s="58"/>
    </row>
    <row r="10" spans="1:14" x14ac:dyDescent="0.25">
      <c r="A10">
        <v>1810.89</v>
      </c>
      <c r="B10" s="64">
        <v>1540</v>
      </c>
      <c r="C10" s="64"/>
      <c r="D10" s="64"/>
      <c r="E10" s="58"/>
      <c r="F10" s="58"/>
      <c r="G10" s="58"/>
      <c r="H10" s="58"/>
      <c r="I10" s="58"/>
      <c r="J10" s="58"/>
      <c r="K10" s="58"/>
    </row>
    <row r="11" spans="1:14" x14ac:dyDescent="0.25">
      <c r="A11" s="4">
        <f>A7+SUM(B8:D11)-SUM(E8:M11)</f>
        <v>1810.8899999999994</v>
      </c>
      <c r="B11" s="69">
        <v>1540</v>
      </c>
      <c r="C11" s="69"/>
      <c r="D11" s="69"/>
      <c r="E11" s="59"/>
      <c r="F11" s="59"/>
      <c r="G11" s="59"/>
      <c r="H11" s="59"/>
      <c r="I11" s="59"/>
      <c r="J11" s="59"/>
      <c r="K11" s="59"/>
    </row>
    <row r="12" spans="1:14" x14ac:dyDescent="0.25">
      <c r="B12" s="64">
        <v>1540</v>
      </c>
      <c r="C12" s="64"/>
      <c r="D12" s="64"/>
      <c r="E12" s="58"/>
      <c r="F12" s="58"/>
      <c r="G12" s="58"/>
      <c r="H12" s="58"/>
      <c r="I12" s="58"/>
      <c r="J12" s="58"/>
      <c r="K12" s="58"/>
    </row>
    <row r="13" spans="1:14" x14ac:dyDescent="0.25">
      <c r="A13" t="s">
        <v>10</v>
      </c>
      <c r="B13" s="64">
        <v>1540</v>
      </c>
      <c r="C13" s="64">
        <v>2083.34</v>
      </c>
      <c r="D13" s="64">
        <v>2083.34</v>
      </c>
      <c r="E13" s="58">
        <v>3500</v>
      </c>
      <c r="F13" s="58">
        <v>2080.71</v>
      </c>
      <c r="G13" s="58">
        <v>150</v>
      </c>
      <c r="H13" s="58"/>
      <c r="I13" s="58"/>
      <c r="J13" s="58"/>
      <c r="K13" s="58"/>
    </row>
    <row r="14" spans="1:14" x14ac:dyDescent="0.25">
      <c r="B14" s="64">
        <v>1540</v>
      </c>
      <c r="C14" s="64"/>
      <c r="D14" s="64"/>
      <c r="E14" s="58"/>
      <c r="F14" s="58"/>
      <c r="G14" s="58"/>
      <c r="H14" s="58"/>
      <c r="I14" s="58"/>
      <c r="J14" s="58"/>
      <c r="K14" s="58"/>
    </row>
    <row r="15" spans="1:14" x14ac:dyDescent="0.25">
      <c r="A15">
        <v>7946.86</v>
      </c>
      <c r="B15" s="64">
        <v>1540</v>
      </c>
      <c r="C15" s="64"/>
      <c r="D15" s="64"/>
      <c r="E15" s="58"/>
      <c r="F15" s="58"/>
      <c r="G15" s="58"/>
      <c r="H15" s="58"/>
      <c r="I15" s="58"/>
      <c r="J15" s="58"/>
      <c r="K15" s="58"/>
    </row>
    <row r="16" spans="1:14" ht="15.75" thickBot="1" x14ac:dyDescent="0.3">
      <c r="A16">
        <f>A11+SUM(B12:D16)-SUM(E12:M16)</f>
        <v>7946.86</v>
      </c>
      <c r="B16" s="69">
        <v>1540</v>
      </c>
      <c r="C16" s="69"/>
      <c r="D16" s="69"/>
      <c r="E16" s="59"/>
      <c r="F16" s="59"/>
      <c r="G16" s="59"/>
      <c r="H16" s="58"/>
      <c r="I16" s="58"/>
      <c r="J16" s="58"/>
      <c r="K16" s="58"/>
      <c r="N16">
        <v>1623.11</v>
      </c>
    </row>
    <row r="17" spans="1:15" ht="15.75" thickBot="1" x14ac:dyDescent="0.3">
      <c r="A17" s="36">
        <f>A3+SUM(B17:D17)-SUM(E17:K17)</f>
        <v>7946.8600000000006</v>
      </c>
      <c r="B17" s="71">
        <f>SUM(B3:B16)</f>
        <v>21560</v>
      </c>
      <c r="C17" s="71">
        <f t="shared" ref="C17:K17" si="0">SUM(C3:C16)</f>
        <v>6250.02</v>
      </c>
      <c r="D17" s="71">
        <f t="shared" si="0"/>
        <v>6250.02</v>
      </c>
      <c r="E17" s="37">
        <f t="shared" si="0"/>
        <v>25500</v>
      </c>
      <c r="F17" s="37">
        <f>SUM(F3:F16)</f>
        <v>6141.49</v>
      </c>
      <c r="G17" s="37">
        <f t="shared" si="0"/>
        <v>450</v>
      </c>
      <c r="H17" s="37"/>
      <c r="I17" s="37">
        <f>SUM(I3:I16)</f>
        <v>8919</v>
      </c>
      <c r="J17" s="37">
        <f t="shared" si="0"/>
        <v>275</v>
      </c>
      <c r="K17" s="37">
        <f t="shared" si="0"/>
        <v>0</v>
      </c>
      <c r="N17">
        <v>1624</v>
      </c>
    </row>
    <row r="18" spans="1:15" x14ac:dyDescent="0.25">
      <c r="A18" s="9" t="s">
        <v>123</v>
      </c>
      <c r="N18">
        <f>N17-N16</f>
        <v>0.89000000000010004</v>
      </c>
      <c r="O18">
        <f>1.87-N18</f>
        <v>0.97999999999990006</v>
      </c>
    </row>
    <row r="19" spans="1:15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N19">
        <v>219.98</v>
      </c>
      <c r="O19">
        <f>1.87-O18</f>
        <v>0.89000000000010004</v>
      </c>
    </row>
    <row r="20" spans="1:15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N20">
        <f>N19+N18</f>
        <v>220.87000000000009</v>
      </c>
    </row>
    <row r="21" spans="1:15" x14ac:dyDescent="0.25">
      <c r="A21">
        <f>A17</f>
        <v>7946.8600000000006</v>
      </c>
      <c r="B21" s="30">
        <v>1540</v>
      </c>
      <c r="C21" s="30">
        <v>2083.34</v>
      </c>
      <c r="D21" s="30">
        <v>2083.34</v>
      </c>
      <c r="E21" s="30">
        <v>3500</v>
      </c>
      <c r="F21" s="30">
        <v>1735.22</v>
      </c>
      <c r="G21" s="30">
        <v>150</v>
      </c>
      <c r="H21" s="30"/>
    </row>
    <row r="22" spans="1:15" x14ac:dyDescent="0.25">
      <c r="B22" s="30">
        <v>1540</v>
      </c>
      <c r="C22" s="64"/>
      <c r="D22" s="64"/>
      <c r="E22" s="30">
        <v>10000</v>
      </c>
    </row>
    <row r="23" spans="1:15" x14ac:dyDescent="0.25">
      <c r="A23" s="61">
        <v>43739</v>
      </c>
      <c r="B23" s="30">
        <v>1540</v>
      </c>
      <c r="C23" s="64"/>
      <c r="D23" s="64"/>
    </row>
    <row r="24" spans="1:15" x14ac:dyDescent="0.25">
      <c r="A24" s="4">
        <f>A21+SUM(B21:D24)-SUM(E21:K24)</f>
        <v>2888.3199999999997</v>
      </c>
      <c r="B24" s="31">
        <v>1540</v>
      </c>
      <c r="C24" s="69"/>
      <c r="D24" s="69"/>
      <c r="E24" s="4"/>
      <c r="F24" s="4"/>
      <c r="G24" s="4"/>
      <c r="H24" s="4"/>
      <c r="I24" s="4"/>
      <c r="J24" s="4"/>
      <c r="K24" s="4"/>
    </row>
    <row r="25" spans="1:15" x14ac:dyDescent="0.25">
      <c r="B25" s="30">
        <v>1540</v>
      </c>
      <c r="C25" s="30">
        <v>2083.34</v>
      </c>
      <c r="D25" s="30">
        <v>2083.34</v>
      </c>
      <c r="E25" s="30">
        <v>3500</v>
      </c>
      <c r="F25" s="30">
        <v>1832.87</v>
      </c>
      <c r="G25" s="30">
        <v>150</v>
      </c>
      <c r="H25" s="30"/>
      <c r="I25" s="30">
        <v>5347</v>
      </c>
      <c r="J25" s="30">
        <v>275</v>
      </c>
    </row>
    <row r="26" spans="1:15" x14ac:dyDescent="0.25">
      <c r="A26" s="61">
        <v>43770</v>
      </c>
      <c r="B26" s="30">
        <v>1540</v>
      </c>
      <c r="C26" s="30"/>
      <c r="D26" s="30"/>
      <c r="E26" s="30"/>
    </row>
    <row r="27" spans="1:15" x14ac:dyDescent="0.25">
      <c r="B27" s="30">
        <v>1540</v>
      </c>
      <c r="C27" s="30"/>
      <c r="D27" s="30"/>
      <c r="E27" s="30"/>
    </row>
    <row r="28" spans="1:15" x14ac:dyDescent="0.25">
      <c r="A28">
        <f>A24+SUM(B25:D28)-SUM(E25:K28)</f>
        <v>2110.130000000001</v>
      </c>
      <c r="B28" s="30">
        <v>1540</v>
      </c>
      <c r="C28" s="30"/>
      <c r="D28" s="30"/>
      <c r="E28" s="30"/>
    </row>
    <row r="29" spans="1:15" x14ac:dyDescent="0.25">
      <c r="A29" s="62"/>
      <c r="B29" s="72">
        <v>1540</v>
      </c>
      <c r="C29" s="72">
        <v>2083.34</v>
      </c>
      <c r="D29" s="72">
        <v>2083.34</v>
      </c>
      <c r="E29" s="72">
        <v>3500</v>
      </c>
      <c r="F29" s="72">
        <v>1850.66</v>
      </c>
      <c r="G29" s="72">
        <v>150</v>
      </c>
      <c r="H29" s="72"/>
      <c r="I29" s="62"/>
      <c r="J29" s="62"/>
      <c r="K29" s="62"/>
    </row>
    <row r="30" spans="1:15" x14ac:dyDescent="0.25">
      <c r="B30" s="30">
        <v>1540</v>
      </c>
      <c r="C30" s="30"/>
      <c r="D30" s="30"/>
      <c r="E30" s="30"/>
      <c r="F30" s="30"/>
      <c r="G30" s="30"/>
      <c r="H30" s="30"/>
    </row>
    <row r="31" spans="1:15" x14ac:dyDescent="0.25">
      <c r="A31" s="61">
        <v>43800</v>
      </c>
      <c r="B31" s="30">
        <v>1540</v>
      </c>
      <c r="C31" s="30"/>
      <c r="D31" s="30"/>
      <c r="E31" s="30"/>
      <c r="F31" s="30"/>
      <c r="G31" s="30"/>
      <c r="H31" s="30"/>
    </row>
    <row r="32" spans="1:15" x14ac:dyDescent="0.25">
      <c r="B32" s="30">
        <v>1540</v>
      </c>
      <c r="C32" s="30"/>
      <c r="D32" s="30"/>
      <c r="E32" s="30"/>
      <c r="F32" s="30"/>
      <c r="G32" s="30"/>
      <c r="H32" s="30"/>
    </row>
    <row r="33" spans="1:11" x14ac:dyDescent="0.25">
      <c r="A33">
        <f>A28+SUM(B29:D33)-SUM(E29:K33)</f>
        <v>8476.1500000000015</v>
      </c>
      <c r="B33" s="30">
        <v>1540</v>
      </c>
      <c r="C33" s="30"/>
      <c r="D33" s="30"/>
      <c r="E33" s="30"/>
      <c r="F33" s="30"/>
      <c r="G33" s="30"/>
      <c r="H33" s="30"/>
    </row>
    <row r="34" spans="1:11" ht="15.75" thickBot="1" x14ac:dyDescent="0.3">
      <c r="A34" s="63"/>
      <c r="B34" s="73">
        <f>SUM(B21:B33)</f>
        <v>20020</v>
      </c>
      <c r="C34" s="70">
        <f t="shared" ref="C34:K34" si="1">SUM(C21:C33)</f>
        <v>6250.02</v>
      </c>
      <c r="D34" s="70">
        <f t="shared" si="1"/>
        <v>6250.02</v>
      </c>
      <c r="E34" s="63">
        <f t="shared" si="1"/>
        <v>20500</v>
      </c>
      <c r="F34" s="65">
        <f t="shared" si="1"/>
        <v>5418.75</v>
      </c>
      <c r="G34" s="65">
        <f t="shared" si="1"/>
        <v>450</v>
      </c>
      <c r="H34" s="65"/>
      <c r="I34" s="66">
        <f>SUM(I21:I33)</f>
        <v>5347</v>
      </c>
      <c r="J34" s="63">
        <f t="shared" si="1"/>
        <v>275</v>
      </c>
      <c r="K34" s="63">
        <f t="shared" si="1"/>
        <v>0</v>
      </c>
    </row>
    <row r="35" spans="1:11" x14ac:dyDescent="0.25">
      <c r="A35" s="67" t="s">
        <v>124</v>
      </c>
      <c r="B35" s="67"/>
      <c r="C35" s="67"/>
      <c r="D35" s="68"/>
      <c r="J35">
        <f>J34/11</f>
        <v>25</v>
      </c>
    </row>
    <row r="37" spans="1:11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</row>
    <row r="38" spans="1:11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1:11" x14ac:dyDescent="0.25">
      <c r="A39" s="12">
        <f>A33</f>
        <v>8476.1500000000015</v>
      </c>
      <c r="B39" s="58">
        <v>1540</v>
      </c>
      <c r="C39" s="58">
        <v>2083.34</v>
      </c>
      <c r="D39" s="58">
        <v>2083.34</v>
      </c>
      <c r="E39" s="58">
        <v>3500</v>
      </c>
      <c r="F39" s="58">
        <v>1668.26</v>
      </c>
      <c r="G39" s="58">
        <v>150</v>
      </c>
      <c r="H39" s="58"/>
    </row>
    <row r="40" spans="1:11" x14ac:dyDescent="0.25">
      <c r="A40" s="12" t="s">
        <v>103</v>
      </c>
      <c r="B40" s="58">
        <v>1540</v>
      </c>
      <c r="C40" s="64"/>
      <c r="D40" s="64"/>
      <c r="E40" s="58"/>
    </row>
    <row r="41" spans="1:11" x14ac:dyDescent="0.25">
      <c r="A41" s="12">
        <v>13484.57</v>
      </c>
      <c r="B41" s="58">
        <v>1540</v>
      </c>
      <c r="C41" s="64"/>
      <c r="D41" s="64"/>
      <c r="E41" s="58"/>
    </row>
    <row r="42" spans="1:11" x14ac:dyDescent="0.25">
      <c r="A42" s="77">
        <f>A39+SUM(B39:D42)-SUM(E39:K42)</f>
        <v>13484.570000000002</v>
      </c>
      <c r="B42" s="59">
        <v>1540</v>
      </c>
      <c r="C42" s="69"/>
      <c r="D42" s="69"/>
      <c r="E42" s="59"/>
      <c r="F42" s="4"/>
      <c r="G42" s="4"/>
      <c r="H42" s="4"/>
      <c r="I42" s="4"/>
      <c r="J42" s="4"/>
      <c r="K42" s="4"/>
    </row>
    <row r="43" spans="1:11" x14ac:dyDescent="0.25">
      <c r="A43" s="15"/>
      <c r="B43" s="58">
        <v>1540</v>
      </c>
      <c r="C43" s="58">
        <v>2083.34</v>
      </c>
      <c r="D43" s="58">
        <v>2083.34</v>
      </c>
      <c r="E43" s="58">
        <v>3500</v>
      </c>
      <c r="F43" s="58">
        <v>1747.71</v>
      </c>
      <c r="G43" s="58">
        <v>150</v>
      </c>
      <c r="H43" s="58"/>
      <c r="I43" s="58">
        <v>5207</v>
      </c>
      <c r="J43" s="58">
        <v>275</v>
      </c>
    </row>
    <row r="44" spans="1:11" x14ac:dyDescent="0.25">
      <c r="A44" s="12" t="s">
        <v>133</v>
      </c>
      <c r="B44" s="58">
        <v>1540</v>
      </c>
      <c r="C44" s="30"/>
      <c r="D44" s="30"/>
      <c r="E44" s="58"/>
    </row>
    <row r="45" spans="1:11" x14ac:dyDescent="0.25">
      <c r="A45" s="12">
        <v>12931.54</v>
      </c>
      <c r="B45" s="58">
        <v>1540</v>
      </c>
      <c r="C45" s="30"/>
      <c r="D45" s="30"/>
      <c r="E45" s="58"/>
    </row>
    <row r="46" spans="1:11" x14ac:dyDescent="0.25">
      <c r="A46" s="12">
        <f>A42+SUM(B43:D46)-SUM(E43:K46)</f>
        <v>12931.54</v>
      </c>
      <c r="B46" s="58">
        <v>1540</v>
      </c>
      <c r="C46" s="30"/>
      <c r="D46" s="30"/>
      <c r="E46" s="58"/>
    </row>
    <row r="47" spans="1:11" x14ac:dyDescent="0.25">
      <c r="A47" s="74"/>
      <c r="B47" s="79">
        <v>1540</v>
      </c>
      <c r="C47" s="79">
        <v>2083.34</v>
      </c>
      <c r="D47" s="79">
        <v>2083.34</v>
      </c>
      <c r="E47" s="79">
        <v>3500</v>
      </c>
      <c r="F47" s="79">
        <v>1735.35</v>
      </c>
      <c r="G47" s="79">
        <v>150</v>
      </c>
      <c r="H47" s="79"/>
      <c r="I47" s="62"/>
      <c r="J47" s="62"/>
      <c r="K47" s="62"/>
    </row>
    <row r="48" spans="1:11" x14ac:dyDescent="0.25">
      <c r="A48" s="12" t="s">
        <v>105</v>
      </c>
      <c r="B48" s="58">
        <v>1540</v>
      </c>
      <c r="C48" s="30"/>
      <c r="D48" s="30"/>
      <c r="E48" s="30"/>
      <c r="F48" s="30"/>
      <c r="G48" s="30"/>
      <c r="H48" s="30"/>
    </row>
    <row r="49" spans="1:11" x14ac:dyDescent="0.25">
      <c r="A49" s="12"/>
      <c r="B49" s="58">
        <v>1540</v>
      </c>
      <c r="C49" s="30"/>
      <c r="D49" s="30"/>
      <c r="E49" s="30"/>
      <c r="F49" s="30"/>
      <c r="G49" s="30"/>
      <c r="H49" s="30"/>
    </row>
    <row r="50" spans="1:11" x14ac:dyDescent="0.25">
      <c r="A50" s="12">
        <v>19412.87</v>
      </c>
      <c r="B50" s="58">
        <v>1540</v>
      </c>
      <c r="C50" s="30"/>
      <c r="D50" s="30"/>
      <c r="E50" s="30"/>
      <c r="F50" s="30"/>
      <c r="G50" s="30"/>
      <c r="H50" s="30"/>
    </row>
    <row r="51" spans="1:11" x14ac:dyDescent="0.25">
      <c r="A51" s="12">
        <f>A46+SUM(B47:D51)-SUM(E47:K51)</f>
        <v>19412.870000000003</v>
      </c>
      <c r="B51" s="58">
        <v>1540</v>
      </c>
      <c r="C51" s="30"/>
      <c r="D51" s="30"/>
      <c r="E51" s="30"/>
      <c r="F51" s="30"/>
      <c r="G51" s="30"/>
      <c r="H51" s="30"/>
    </row>
    <row r="52" spans="1:11" s="12" customFormat="1" ht="15.75" thickBot="1" x14ac:dyDescent="0.3">
      <c r="A52" s="78"/>
      <c r="B52" s="83">
        <f>SUM(B39:B51)</f>
        <v>20020</v>
      </c>
      <c r="C52" s="76">
        <f t="shared" ref="C52:H52" si="2">SUM(C39:C51)</f>
        <v>6250.02</v>
      </c>
      <c r="D52" s="76">
        <f t="shared" si="2"/>
        <v>6250.02</v>
      </c>
      <c r="E52" s="78">
        <f t="shared" si="2"/>
        <v>10500</v>
      </c>
      <c r="F52" s="81">
        <f t="shared" si="2"/>
        <v>5151.32</v>
      </c>
      <c r="G52" s="81">
        <f t="shared" si="2"/>
        <v>450</v>
      </c>
      <c r="H52" s="81">
        <f t="shared" si="2"/>
        <v>0</v>
      </c>
      <c r="I52" s="75">
        <f>SUM(I39:I51)</f>
        <v>5207</v>
      </c>
      <c r="J52" s="78">
        <f t="shared" ref="J52:K52" si="3">SUM(J39:J51)</f>
        <v>275</v>
      </c>
      <c r="K52" s="78">
        <f t="shared" si="3"/>
        <v>0</v>
      </c>
    </row>
    <row r="53" spans="1:11" x14ac:dyDescent="0.25">
      <c r="A53" s="9" t="s">
        <v>134</v>
      </c>
    </row>
    <row r="54" spans="1:11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</row>
    <row r="55" spans="1:11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</row>
    <row r="56" spans="1:11" x14ac:dyDescent="0.25">
      <c r="A56" s="12">
        <f>A51</f>
        <v>19412.870000000003</v>
      </c>
      <c r="B56" s="30">
        <v>1540</v>
      </c>
      <c r="C56" s="30">
        <v>2083.34</v>
      </c>
      <c r="D56" s="30">
        <v>2083.34</v>
      </c>
      <c r="E56" s="30">
        <v>3500</v>
      </c>
      <c r="F56" s="30">
        <v>1494.12</v>
      </c>
      <c r="G56" s="30">
        <v>150</v>
      </c>
      <c r="H56" s="30"/>
      <c r="I56" s="30"/>
      <c r="J56" s="30"/>
    </row>
    <row r="57" spans="1:11" x14ac:dyDescent="0.25">
      <c r="A57" s="12" t="s">
        <v>115</v>
      </c>
      <c r="B57" s="30">
        <v>1540</v>
      </c>
      <c r="C57" s="64"/>
      <c r="D57" s="64"/>
      <c r="E57" s="58"/>
      <c r="F57" s="30"/>
      <c r="G57" s="30"/>
      <c r="H57" s="30"/>
      <c r="I57" s="30">
        <v>5207</v>
      </c>
      <c r="J57" s="30">
        <v>275</v>
      </c>
    </row>
    <row r="58" spans="1:11" x14ac:dyDescent="0.25">
      <c r="A58" s="12">
        <v>19113.43</v>
      </c>
      <c r="B58" s="30">
        <v>1540</v>
      </c>
      <c r="C58" s="64"/>
      <c r="D58" s="64"/>
      <c r="E58" s="58"/>
    </row>
    <row r="59" spans="1:11" x14ac:dyDescent="0.25">
      <c r="A59" s="77">
        <f>A56+SUM(B56:D59)-SUM(E56:K59)</f>
        <v>19113.430000000004</v>
      </c>
      <c r="B59" s="31">
        <v>1540</v>
      </c>
      <c r="C59" s="69"/>
      <c r="D59" s="69"/>
      <c r="E59" s="59"/>
      <c r="F59" s="4"/>
      <c r="G59" s="4"/>
      <c r="H59" s="4"/>
      <c r="I59" s="4"/>
      <c r="J59" s="4"/>
      <c r="K59" s="4"/>
    </row>
    <row r="60" spans="1:11" x14ac:dyDescent="0.25">
      <c r="A60" s="15"/>
      <c r="B60" s="30">
        <v>1540</v>
      </c>
      <c r="C60" s="30">
        <v>2083.34</v>
      </c>
      <c r="D60" s="30">
        <v>2083.34</v>
      </c>
      <c r="E60" s="30">
        <v>3500</v>
      </c>
      <c r="F60" s="30">
        <v>1414.92</v>
      </c>
      <c r="G60" s="30">
        <v>150</v>
      </c>
      <c r="H60" s="30">
        <v>54</v>
      </c>
      <c r="I60" s="58"/>
      <c r="J60" s="30">
        <v>286</v>
      </c>
    </row>
    <row r="61" spans="1:11" x14ac:dyDescent="0.25">
      <c r="A61" s="12" t="s">
        <v>116</v>
      </c>
      <c r="B61" s="30">
        <v>1540</v>
      </c>
      <c r="C61" s="30"/>
      <c r="D61" s="30"/>
      <c r="E61" s="58"/>
    </row>
    <row r="62" spans="1:11" x14ac:dyDescent="0.25">
      <c r="A62" s="12">
        <v>24035.19</v>
      </c>
      <c r="B62" s="30">
        <v>1540</v>
      </c>
      <c r="C62" s="30"/>
      <c r="D62" s="30"/>
      <c r="E62" s="58"/>
    </row>
    <row r="63" spans="1:11" x14ac:dyDescent="0.25">
      <c r="A63" s="12">
        <f>A59+SUM(B60:D63)-SUM(E60:K63)</f>
        <v>24035.190000000002</v>
      </c>
      <c r="B63" s="30">
        <v>1540</v>
      </c>
      <c r="C63" s="30"/>
      <c r="D63" s="30"/>
      <c r="E63" s="58"/>
      <c r="J63" s="4"/>
    </row>
    <row r="64" spans="1:11" x14ac:dyDescent="0.25">
      <c r="A64" s="74"/>
      <c r="B64" s="72">
        <v>1540</v>
      </c>
      <c r="C64" s="72">
        <v>2083.34</v>
      </c>
      <c r="D64" s="72">
        <v>2083.34</v>
      </c>
      <c r="E64" s="72">
        <v>3500</v>
      </c>
      <c r="F64" s="72">
        <v>1485.72</v>
      </c>
      <c r="G64" s="72">
        <v>150</v>
      </c>
      <c r="H64" s="72">
        <v>347</v>
      </c>
      <c r="I64" s="62"/>
      <c r="J64" s="30">
        <v>1496</v>
      </c>
      <c r="K64" s="72">
        <v>385</v>
      </c>
    </row>
    <row r="65" spans="1:11" x14ac:dyDescent="0.25">
      <c r="A65" s="12" t="s">
        <v>117</v>
      </c>
      <c r="B65" s="30">
        <v>1540</v>
      </c>
      <c r="C65" s="30"/>
      <c r="D65" s="30"/>
      <c r="E65" s="30"/>
      <c r="F65" s="30"/>
      <c r="G65" s="30"/>
      <c r="H65" s="30"/>
    </row>
    <row r="66" spans="1:11" x14ac:dyDescent="0.25">
      <c r="A66" s="12"/>
      <c r="B66" s="30">
        <v>1540</v>
      </c>
      <c r="C66" s="30"/>
      <c r="D66" s="30"/>
      <c r="E66" s="30"/>
      <c r="F66" s="30"/>
      <c r="G66" s="30"/>
      <c r="H66" s="30"/>
    </row>
    <row r="67" spans="1:11" x14ac:dyDescent="0.25">
      <c r="A67" s="12">
        <v>28538.15</v>
      </c>
      <c r="B67" s="30">
        <v>1540</v>
      </c>
      <c r="C67" s="30"/>
      <c r="D67" s="30"/>
      <c r="E67" s="30"/>
      <c r="F67" s="30"/>
      <c r="G67" s="30"/>
      <c r="H67" s="30"/>
    </row>
    <row r="68" spans="1:11" x14ac:dyDescent="0.25">
      <c r="A68" s="12">
        <f>A63+SUM(B64:D68)-SUM(E64:K68)</f>
        <v>28538.15</v>
      </c>
      <c r="B68" s="30">
        <v>1540</v>
      </c>
      <c r="C68" s="30"/>
      <c r="D68" s="30"/>
      <c r="E68" s="30"/>
      <c r="F68" s="30"/>
      <c r="G68" s="30"/>
      <c r="H68" s="30"/>
    </row>
    <row r="69" spans="1:11" ht="15.75" thickBot="1" x14ac:dyDescent="0.3">
      <c r="A69" s="89">
        <f>A56+SUM(B69:D69)-SUM(E69:K69)</f>
        <v>28538.15</v>
      </c>
      <c r="B69" s="73">
        <f>SUM(B56:B68)</f>
        <v>20020</v>
      </c>
      <c r="C69" s="70">
        <f t="shared" ref="C69:H69" si="4">SUM(C56:C68)</f>
        <v>6250.02</v>
      </c>
      <c r="D69" s="70">
        <f t="shared" si="4"/>
        <v>6250.02</v>
      </c>
      <c r="E69" s="63">
        <f t="shared" si="4"/>
        <v>10500</v>
      </c>
      <c r="F69" s="65">
        <f t="shared" si="4"/>
        <v>4394.76</v>
      </c>
      <c r="G69" s="65">
        <f t="shared" si="4"/>
        <v>450</v>
      </c>
      <c r="H69" s="65">
        <f t="shared" si="4"/>
        <v>401</v>
      </c>
      <c r="I69" s="66">
        <f>SUM(I56:I68)</f>
        <v>5207</v>
      </c>
      <c r="J69" s="63">
        <f t="shared" ref="J69:K69" si="5">SUM(J56:J68)</f>
        <v>2057</v>
      </c>
      <c r="K69" s="63">
        <f t="shared" si="5"/>
        <v>385</v>
      </c>
    </row>
    <row r="70" spans="1:11" x14ac:dyDescent="0.2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</row>
    <row r="71" spans="1:11" x14ac:dyDescent="0.2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</row>
    <row r="72" spans="1:11" x14ac:dyDescent="0.25">
      <c r="A72" t="s">
        <v>75</v>
      </c>
      <c r="B72" s="24">
        <f>B69+B52+B34+B17</f>
        <v>81620</v>
      </c>
      <c r="C72" s="24">
        <f t="shared" ref="C72:K72" si="6">C69+C52+C34+C17</f>
        <v>25000.080000000002</v>
      </c>
      <c r="D72" s="24">
        <f t="shared" si="6"/>
        <v>25000.080000000002</v>
      </c>
      <c r="E72" s="24">
        <f t="shared" si="6"/>
        <v>67000</v>
      </c>
      <c r="F72" s="24">
        <f t="shared" si="6"/>
        <v>21106.32</v>
      </c>
      <c r="G72" s="24">
        <f t="shared" si="6"/>
        <v>1800</v>
      </c>
      <c r="H72" s="24">
        <f t="shared" si="6"/>
        <v>401</v>
      </c>
      <c r="I72" s="24">
        <f t="shared" si="6"/>
        <v>24680</v>
      </c>
      <c r="J72" s="24">
        <f t="shared" si="6"/>
        <v>2882</v>
      </c>
      <c r="K72" s="24">
        <f t="shared" si="6"/>
        <v>385</v>
      </c>
    </row>
    <row r="73" spans="1:11" ht="15.75" thickBot="1" x14ac:dyDescent="0.3">
      <c r="A73" t="s">
        <v>143</v>
      </c>
      <c r="B73" s="24">
        <f>B72/11</f>
        <v>7420</v>
      </c>
      <c r="C73" s="24"/>
      <c r="D73" s="24"/>
      <c r="E73" s="24"/>
      <c r="F73" s="24"/>
      <c r="G73" s="24"/>
      <c r="H73" s="24"/>
      <c r="I73" s="24"/>
      <c r="J73" s="24">
        <f t="shared" ref="J73:K73" si="7">J72/11</f>
        <v>262</v>
      </c>
      <c r="K73" s="24">
        <f t="shared" si="7"/>
        <v>35</v>
      </c>
    </row>
    <row r="74" spans="1:11" ht="15.75" thickBot="1" x14ac:dyDescent="0.3">
      <c r="A74" s="22" t="s">
        <v>144</v>
      </c>
      <c r="B74" s="86">
        <f>B72-B73</f>
        <v>74200</v>
      </c>
      <c r="C74" s="87">
        <f t="shared" ref="C74:K74" si="8">C72-C73</f>
        <v>25000.080000000002</v>
      </c>
      <c r="D74" s="87">
        <f t="shared" si="8"/>
        <v>25000.080000000002</v>
      </c>
      <c r="E74" s="87">
        <f t="shared" si="8"/>
        <v>67000</v>
      </c>
      <c r="F74" s="87">
        <f t="shared" si="8"/>
        <v>21106.32</v>
      </c>
      <c r="G74" s="87">
        <f t="shared" si="8"/>
        <v>1800</v>
      </c>
      <c r="H74" s="87">
        <f t="shared" si="8"/>
        <v>401</v>
      </c>
      <c r="I74" s="87">
        <f t="shared" si="8"/>
        <v>24680</v>
      </c>
      <c r="J74" s="87">
        <f t="shared" si="8"/>
        <v>2620</v>
      </c>
      <c r="K74" s="88">
        <f t="shared" si="8"/>
        <v>350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31"/>
  <sheetViews>
    <sheetView topLeftCell="A10" workbookViewId="0">
      <selection activeCell="H30" sqref="H30"/>
    </sheetView>
  </sheetViews>
  <sheetFormatPr defaultRowHeight="15" x14ac:dyDescent="0.25"/>
  <cols>
    <col min="1" max="1" width="10.140625" bestFit="1" customWidth="1"/>
    <col min="2" max="2" width="8.7109375" bestFit="1" customWidth="1"/>
    <col min="3" max="3" width="21.42578125" bestFit="1" customWidth="1"/>
    <col min="4" max="4" width="34.85546875" customWidth="1"/>
    <col min="5" max="5" width="9" bestFit="1" customWidth="1"/>
    <col min="7" max="7" width="10" bestFit="1" customWidth="1"/>
    <col min="9" max="9" width="16.7109375" bestFit="1" customWidth="1"/>
    <col min="10" max="10" width="49.140625" bestFit="1" customWidth="1"/>
  </cols>
  <sheetData>
    <row r="1" spans="1:11" x14ac:dyDescent="0.25">
      <c r="A1" s="41">
        <v>44377</v>
      </c>
      <c r="B1" s="22">
        <v>-150</v>
      </c>
      <c r="C1" s="22" t="s">
        <v>27</v>
      </c>
      <c r="D1" s="22" t="s">
        <v>28</v>
      </c>
      <c r="E1" s="22">
        <v>13358.09</v>
      </c>
    </row>
    <row r="2" spans="1:11" x14ac:dyDescent="0.25">
      <c r="A2" s="40">
        <v>44375</v>
      </c>
      <c r="B2">
        <v>1700</v>
      </c>
      <c r="C2" t="s">
        <v>22</v>
      </c>
      <c r="D2" t="s">
        <v>26</v>
      </c>
      <c r="E2">
        <v>13508.09</v>
      </c>
      <c r="G2" s="41">
        <v>44368</v>
      </c>
      <c r="H2" s="22">
        <v>3500</v>
      </c>
      <c r="I2" s="22" t="s">
        <v>20</v>
      </c>
      <c r="J2" s="22" t="s">
        <v>121</v>
      </c>
      <c r="K2" s="22">
        <v>-311902</v>
      </c>
    </row>
    <row r="3" spans="1:11" x14ac:dyDescent="0.25">
      <c r="A3" s="40">
        <v>44369</v>
      </c>
      <c r="B3">
        <v>-1085.77</v>
      </c>
      <c r="C3" t="s">
        <v>29</v>
      </c>
      <c r="D3" t="s">
        <v>30</v>
      </c>
      <c r="E3">
        <v>11808.09</v>
      </c>
      <c r="G3" s="40">
        <v>44354</v>
      </c>
      <c r="H3">
        <v>0</v>
      </c>
      <c r="J3" t="s">
        <v>157</v>
      </c>
      <c r="K3">
        <v>-315402</v>
      </c>
    </row>
    <row r="4" spans="1:11" x14ac:dyDescent="0.25">
      <c r="A4" s="40">
        <v>44368</v>
      </c>
      <c r="B4">
        <v>-3500</v>
      </c>
      <c r="C4" t="s">
        <v>23</v>
      </c>
      <c r="D4" t="s">
        <v>118</v>
      </c>
      <c r="E4">
        <v>12893.86</v>
      </c>
      <c r="G4" s="106">
        <v>44343</v>
      </c>
      <c r="H4" s="9">
        <v>30000</v>
      </c>
      <c r="I4" s="9" t="s">
        <v>20</v>
      </c>
      <c r="J4" s="9" t="s">
        <v>158</v>
      </c>
      <c r="K4">
        <v>-315402</v>
      </c>
    </row>
    <row r="5" spans="1:11" x14ac:dyDescent="0.25">
      <c r="A5" s="40">
        <v>44368</v>
      </c>
      <c r="B5">
        <v>1700</v>
      </c>
      <c r="C5" t="s">
        <v>22</v>
      </c>
      <c r="D5" t="s">
        <v>26</v>
      </c>
      <c r="E5">
        <v>16393.86</v>
      </c>
      <c r="G5" s="40">
        <v>44337</v>
      </c>
      <c r="H5">
        <v>3500</v>
      </c>
      <c r="I5" t="s">
        <v>20</v>
      </c>
      <c r="J5" t="s">
        <v>121</v>
      </c>
      <c r="K5">
        <v>-345402</v>
      </c>
    </row>
    <row r="6" spans="1:11" x14ac:dyDescent="0.25">
      <c r="A6" s="40">
        <v>44364</v>
      </c>
      <c r="B6">
        <v>2083.34</v>
      </c>
      <c r="C6" t="s">
        <v>22</v>
      </c>
      <c r="D6" t="s">
        <v>32</v>
      </c>
      <c r="E6">
        <v>14693.86</v>
      </c>
      <c r="G6" s="40">
        <v>44307</v>
      </c>
      <c r="H6">
        <v>3500</v>
      </c>
      <c r="I6" t="s">
        <v>20</v>
      </c>
      <c r="J6" t="s">
        <v>121</v>
      </c>
      <c r="K6">
        <v>-348902</v>
      </c>
    </row>
    <row r="7" spans="1:11" x14ac:dyDescent="0.25">
      <c r="A7" s="40">
        <v>44364</v>
      </c>
      <c r="B7">
        <v>2083.34</v>
      </c>
      <c r="C7" t="s">
        <v>22</v>
      </c>
      <c r="D7" t="s">
        <v>31</v>
      </c>
      <c r="E7">
        <v>12610.52</v>
      </c>
      <c r="G7" s="41">
        <v>44277</v>
      </c>
      <c r="H7" s="22">
        <v>3500</v>
      </c>
      <c r="I7" s="22" t="s">
        <v>20</v>
      </c>
      <c r="J7" s="22" t="s">
        <v>121</v>
      </c>
      <c r="K7" s="22">
        <v>-352402</v>
      </c>
    </row>
    <row r="8" spans="1:11" x14ac:dyDescent="0.25">
      <c r="A8" s="40">
        <v>44361</v>
      </c>
      <c r="B8">
        <v>1700</v>
      </c>
      <c r="C8" t="s">
        <v>22</v>
      </c>
      <c r="D8" t="s">
        <v>26</v>
      </c>
      <c r="E8">
        <v>10527.18</v>
      </c>
      <c r="G8" s="40">
        <v>44249</v>
      </c>
      <c r="H8">
        <v>3500</v>
      </c>
      <c r="I8" t="s">
        <v>20</v>
      </c>
      <c r="J8" t="s">
        <v>121</v>
      </c>
      <c r="K8">
        <v>-355902</v>
      </c>
    </row>
    <row r="9" spans="1:11" x14ac:dyDescent="0.25">
      <c r="A9" s="40">
        <v>44354</v>
      </c>
      <c r="B9">
        <v>1700</v>
      </c>
      <c r="C9" t="s">
        <v>22</v>
      </c>
      <c r="D9" t="s">
        <v>26</v>
      </c>
      <c r="E9">
        <v>8827.18</v>
      </c>
      <c r="G9" s="40">
        <v>44217</v>
      </c>
      <c r="H9">
        <v>3500</v>
      </c>
      <c r="I9" t="s">
        <v>20</v>
      </c>
      <c r="J9" t="s">
        <v>121</v>
      </c>
      <c r="K9">
        <v>-359402</v>
      </c>
    </row>
    <row r="10" spans="1:11" x14ac:dyDescent="0.25">
      <c r="A10" s="40">
        <v>44347</v>
      </c>
      <c r="B10">
        <v>-150</v>
      </c>
      <c r="C10" t="s">
        <v>27</v>
      </c>
      <c r="D10" t="s">
        <v>28</v>
      </c>
      <c r="E10">
        <v>7127.18</v>
      </c>
      <c r="G10" s="41">
        <v>44186</v>
      </c>
      <c r="H10" s="22">
        <v>3500</v>
      </c>
      <c r="I10" s="22" t="s">
        <v>20</v>
      </c>
      <c r="J10" s="22" t="s">
        <v>121</v>
      </c>
      <c r="K10" s="22">
        <v>-362902</v>
      </c>
    </row>
    <row r="11" spans="1:11" x14ac:dyDescent="0.25">
      <c r="A11" s="40">
        <v>44347</v>
      </c>
      <c r="B11">
        <v>1700</v>
      </c>
      <c r="C11" t="s">
        <v>22</v>
      </c>
      <c r="D11" t="s">
        <v>26</v>
      </c>
      <c r="E11">
        <v>7277.18</v>
      </c>
      <c r="G11" s="40">
        <v>44172</v>
      </c>
      <c r="H11">
        <v>0</v>
      </c>
      <c r="J11" t="s">
        <v>153</v>
      </c>
      <c r="K11">
        <v>-366402</v>
      </c>
    </row>
    <row r="12" spans="1:11" x14ac:dyDescent="0.25">
      <c r="A12" s="40">
        <v>44343</v>
      </c>
      <c r="B12">
        <v>-30000</v>
      </c>
      <c r="C12" t="s">
        <v>23</v>
      </c>
      <c r="D12" t="s">
        <v>159</v>
      </c>
      <c r="E12">
        <v>5577.18</v>
      </c>
      <c r="G12" s="40">
        <v>44158</v>
      </c>
      <c r="H12">
        <v>3500</v>
      </c>
      <c r="I12" t="s">
        <v>20</v>
      </c>
      <c r="J12" t="s">
        <v>121</v>
      </c>
      <c r="K12">
        <v>-366402</v>
      </c>
    </row>
    <row r="13" spans="1:11" x14ac:dyDescent="0.25">
      <c r="A13" s="40">
        <v>44343</v>
      </c>
      <c r="B13">
        <v>-5457</v>
      </c>
      <c r="C13" t="s">
        <v>33</v>
      </c>
      <c r="D13" t="s">
        <v>34</v>
      </c>
      <c r="E13">
        <v>35577.18</v>
      </c>
      <c r="G13" s="40">
        <v>44132</v>
      </c>
      <c r="H13">
        <v>30000</v>
      </c>
      <c r="I13" t="s">
        <v>20</v>
      </c>
      <c r="J13" t="s">
        <v>154</v>
      </c>
      <c r="K13">
        <v>-369902</v>
      </c>
    </row>
    <row r="14" spans="1:11" x14ac:dyDescent="0.25">
      <c r="A14" s="40">
        <v>44343</v>
      </c>
      <c r="B14">
        <v>-286</v>
      </c>
      <c r="C14" t="s">
        <v>33</v>
      </c>
      <c r="D14" t="s">
        <v>160</v>
      </c>
      <c r="E14">
        <v>41034.18</v>
      </c>
      <c r="G14" s="40">
        <v>44125</v>
      </c>
      <c r="H14">
        <v>3500</v>
      </c>
      <c r="I14" t="s">
        <v>20</v>
      </c>
      <c r="J14" t="s">
        <v>121</v>
      </c>
      <c r="K14">
        <v>-399902</v>
      </c>
    </row>
    <row r="15" spans="1:11" x14ac:dyDescent="0.25">
      <c r="A15" s="40">
        <v>44343</v>
      </c>
      <c r="B15">
        <v>-275</v>
      </c>
      <c r="C15" t="s">
        <v>33</v>
      </c>
      <c r="D15" t="s">
        <v>161</v>
      </c>
      <c r="E15">
        <v>41320.18</v>
      </c>
      <c r="G15" s="41">
        <v>44095</v>
      </c>
      <c r="H15" s="22">
        <v>3500</v>
      </c>
      <c r="I15" s="22" t="s">
        <v>20</v>
      </c>
      <c r="J15" s="22" t="s">
        <v>121</v>
      </c>
      <c r="K15" s="22">
        <v>-403402</v>
      </c>
    </row>
    <row r="16" spans="1:11" x14ac:dyDescent="0.25">
      <c r="A16" s="40">
        <v>44343</v>
      </c>
      <c r="B16">
        <v>-55</v>
      </c>
      <c r="C16" t="s">
        <v>33</v>
      </c>
      <c r="D16" t="s">
        <v>111</v>
      </c>
      <c r="E16">
        <v>41595.18</v>
      </c>
      <c r="G16" s="40">
        <v>44064</v>
      </c>
      <c r="H16">
        <v>3500</v>
      </c>
      <c r="I16" t="s">
        <v>20</v>
      </c>
      <c r="J16" t="s">
        <v>121</v>
      </c>
      <c r="K16">
        <v>-406902</v>
      </c>
    </row>
    <row r="17" spans="1:11" x14ac:dyDescent="0.25">
      <c r="A17" s="40">
        <v>44340</v>
      </c>
      <c r="B17">
        <v>-1142.77</v>
      </c>
      <c r="C17" t="s">
        <v>29</v>
      </c>
      <c r="D17" t="s">
        <v>30</v>
      </c>
      <c r="E17">
        <v>41650.18</v>
      </c>
      <c r="G17" s="40">
        <v>44033</v>
      </c>
      <c r="H17">
        <v>3500</v>
      </c>
      <c r="I17" t="s">
        <v>20</v>
      </c>
      <c r="J17" t="s">
        <v>121</v>
      </c>
      <c r="K17">
        <v>-410402</v>
      </c>
    </row>
    <row r="18" spans="1:11" x14ac:dyDescent="0.25">
      <c r="A18" s="40">
        <v>44340</v>
      </c>
      <c r="B18">
        <v>1700</v>
      </c>
      <c r="C18" t="s">
        <v>22</v>
      </c>
      <c r="D18" t="s">
        <v>26</v>
      </c>
      <c r="E18">
        <v>42792.95</v>
      </c>
      <c r="G18" s="40">
        <v>44004</v>
      </c>
      <c r="H18">
        <v>3500</v>
      </c>
      <c r="I18" t="s">
        <v>20</v>
      </c>
      <c r="J18" t="s">
        <v>121</v>
      </c>
      <c r="K18">
        <v>-413902</v>
      </c>
    </row>
    <row r="19" spans="1:11" x14ac:dyDescent="0.25">
      <c r="A19" s="40">
        <v>44337</v>
      </c>
      <c r="B19">
        <v>-3500</v>
      </c>
      <c r="C19" t="s">
        <v>23</v>
      </c>
      <c r="D19" t="s">
        <v>118</v>
      </c>
      <c r="E19">
        <v>41092.949999999997</v>
      </c>
      <c r="G19" s="40">
        <v>43990</v>
      </c>
      <c r="H19">
        <v>0</v>
      </c>
      <c r="J19" t="s">
        <v>136</v>
      </c>
      <c r="K19">
        <v>-417402</v>
      </c>
    </row>
    <row r="20" spans="1:11" x14ac:dyDescent="0.25">
      <c r="A20" s="40">
        <v>44333</v>
      </c>
      <c r="B20">
        <v>1700</v>
      </c>
      <c r="C20" t="s">
        <v>22</v>
      </c>
      <c r="D20" t="s">
        <v>26</v>
      </c>
      <c r="E20">
        <v>44592.95</v>
      </c>
    </row>
    <row r="21" spans="1:11" x14ac:dyDescent="0.25">
      <c r="A21" s="40">
        <v>44333</v>
      </c>
      <c r="B21">
        <v>2083.34</v>
      </c>
      <c r="C21" t="s">
        <v>22</v>
      </c>
      <c r="D21" t="s">
        <v>32</v>
      </c>
      <c r="E21">
        <v>42892.95</v>
      </c>
    </row>
    <row r="22" spans="1:11" x14ac:dyDescent="0.25">
      <c r="A22" s="40">
        <v>44333</v>
      </c>
      <c r="B22">
        <v>2083.34</v>
      </c>
      <c r="C22" t="s">
        <v>22</v>
      </c>
      <c r="D22" t="s">
        <v>31</v>
      </c>
      <c r="E22">
        <v>40809.61</v>
      </c>
    </row>
    <row r="23" spans="1:11" x14ac:dyDescent="0.25">
      <c r="A23" s="40">
        <v>44326</v>
      </c>
      <c r="B23">
        <v>1700</v>
      </c>
      <c r="C23" t="s">
        <v>22</v>
      </c>
      <c r="D23" t="s">
        <v>25</v>
      </c>
      <c r="E23">
        <v>38726.269999999997</v>
      </c>
      <c r="I23">
        <v>3412</v>
      </c>
    </row>
    <row r="24" spans="1:11" x14ac:dyDescent="0.25">
      <c r="A24" s="40">
        <v>44319</v>
      </c>
      <c r="B24">
        <v>1700</v>
      </c>
      <c r="C24" t="s">
        <v>22</v>
      </c>
      <c r="D24" t="s">
        <v>25</v>
      </c>
      <c r="E24">
        <v>37026.269999999997</v>
      </c>
      <c r="I24">
        <v>3412</v>
      </c>
    </row>
    <row r="25" spans="1:11" x14ac:dyDescent="0.25">
      <c r="A25" s="40">
        <v>44316</v>
      </c>
      <c r="B25">
        <v>-150</v>
      </c>
      <c r="C25" t="s">
        <v>27</v>
      </c>
      <c r="D25" t="s">
        <v>125</v>
      </c>
      <c r="E25">
        <v>35326.269999999997</v>
      </c>
      <c r="I25">
        <v>3412</v>
      </c>
    </row>
    <row r="26" spans="1:11" x14ac:dyDescent="0.25">
      <c r="A26" s="40">
        <v>44312</v>
      </c>
      <c r="B26">
        <v>1540</v>
      </c>
      <c r="C26" t="s">
        <v>22</v>
      </c>
      <c r="D26" t="s">
        <v>26</v>
      </c>
      <c r="E26">
        <v>35476.269999999997</v>
      </c>
      <c r="I26">
        <f>SUM(I22:I25)</f>
        <v>10236</v>
      </c>
    </row>
    <row r="27" spans="1:11" x14ac:dyDescent="0.25">
      <c r="A27" s="40">
        <v>44309</v>
      </c>
      <c r="B27">
        <v>-273</v>
      </c>
      <c r="C27" t="s">
        <v>33</v>
      </c>
      <c r="D27" t="s">
        <v>112</v>
      </c>
      <c r="E27">
        <v>33936.269999999997</v>
      </c>
      <c r="I27">
        <v>11496.6</v>
      </c>
    </row>
    <row r="28" spans="1:11" x14ac:dyDescent="0.25">
      <c r="A28" s="40">
        <v>44308</v>
      </c>
      <c r="B28">
        <v>-1152.79</v>
      </c>
      <c r="C28" t="s">
        <v>29</v>
      </c>
      <c r="D28" t="s">
        <v>30</v>
      </c>
      <c r="E28">
        <v>34209.269999999997</v>
      </c>
      <c r="I28">
        <f>I27-I26</f>
        <v>1260.6000000000004</v>
      </c>
    </row>
    <row r="29" spans="1:11" x14ac:dyDescent="0.25">
      <c r="A29" s="40">
        <v>44307</v>
      </c>
      <c r="B29">
        <v>-3500</v>
      </c>
      <c r="C29" t="s">
        <v>23</v>
      </c>
      <c r="D29" t="s">
        <v>118</v>
      </c>
      <c r="E29">
        <v>35362.06</v>
      </c>
    </row>
    <row r="30" spans="1:11" x14ac:dyDescent="0.25">
      <c r="A30" s="40">
        <v>44305</v>
      </c>
      <c r="B30">
        <v>1540</v>
      </c>
      <c r="C30" t="s">
        <v>22</v>
      </c>
      <c r="D30" t="s">
        <v>26</v>
      </c>
      <c r="E30">
        <v>38862.06</v>
      </c>
    </row>
    <row r="31" spans="1:11" x14ac:dyDescent="0.25">
      <c r="A31" s="40">
        <v>44305</v>
      </c>
      <c r="B31">
        <v>2083.34</v>
      </c>
      <c r="C31" t="s">
        <v>22</v>
      </c>
      <c r="D31" t="s">
        <v>31</v>
      </c>
      <c r="E31">
        <v>37322.06</v>
      </c>
    </row>
    <row r="32" spans="1:11" x14ac:dyDescent="0.25">
      <c r="A32" s="40">
        <v>44305</v>
      </c>
      <c r="B32">
        <v>2083.34</v>
      </c>
      <c r="C32" t="s">
        <v>22</v>
      </c>
      <c r="D32" t="s">
        <v>32</v>
      </c>
      <c r="E32">
        <v>35238.720000000001</v>
      </c>
    </row>
    <row r="33" spans="1:5" x14ac:dyDescent="0.25">
      <c r="A33" s="40">
        <v>44298</v>
      </c>
      <c r="B33">
        <v>1540</v>
      </c>
      <c r="C33" t="s">
        <v>22</v>
      </c>
      <c r="D33" t="s">
        <v>26</v>
      </c>
      <c r="E33">
        <v>33155.379999999997</v>
      </c>
    </row>
    <row r="34" spans="1:5" x14ac:dyDescent="0.25">
      <c r="A34" s="39">
        <v>44292</v>
      </c>
      <c r="B34" s="4">
        <v>1540</v>
      </c>
      <c r="C34" s="4" t="s">
        <v>22</v>
      </c>
      <c r="D34" s="4" t="s">
        <v>26</v>
      </c>
      <c r="E34" s="4">
        <v>31615.38</v>
      </c>
    </row>
    <row r="35" spans="1:5" x14ac:dyDescent="0.25">
      <c r="A35" s="40">
        <v>44286</v>
      </c>
      <c r="B35">
        <v>-150</v>
      </c>
      <c r="C35" t="s">
        <v>27</v>
      </c>
      <c r="D35" t="s">
        <v>28</v>
      </c>
      <c r="E35" s="22">
        <v>30075.38</v>
      </c>
    </row>
    <row r="36" spans="1:5" x14ac:dyDescent="0.25">
      <c r="A36" s="40">
        <v>44284</v>
      </c>
      <c r="B36">
        <v>1540</v>
      </c>
      <c r="C36" t="s">
        <v>22</v>
      </c>
      <c r="D36" t="s">
        <v>26</v>
      </c>
      <c r="E36">
        <v>30225.38</v>
      </c>
    </row>
    <row r="37" spans="1:5" x14ac:dyDescent="0.25">
      <c r="A37" s="40">
        <v>44278</v>
      </c>
      <c r="B37">
        <v>-1085.26</v>
      </c>
      <c r="C37" t="s">
        <v>29</v>
      </c>
      <c r="D37" t="s">
        <v>30</v>
      </c>
      <c r="E37">
        <v>28685.38</v>
      </c>
    </row>
    <row r="38" spans="1:5" x14ac:dyDescent="0.25">
      <c r="A38" s="40">
        <v>44277</v>
      </c>
      <c r="B38">
        <v>-3500</v>
      </c>
      <c r="C38" t="s">
        <v>23</v>
      </c>
      <c r="D38" t="s">
        <v>118</v>
      </c>
      <c r="E38">
        <v>29770.639999999999</v>
      </c>
    </row>
    <row r="39" spans="1:5" x14ac:dyDescent="0.25">
      <c r="A39" s="40">
        <v>44277</v>
      </c>
      <c r="B39">
        <v>1540</v>
      </c>
      <c r="C39" t="s">
        <v>22</v>
      </c>
      <c r="D39" t="s">
        <v>26</v>
      </c>
      <c r="E39">
        <v>33270.639999999999</v>
      </c>
    </row>
    <row r="40" spans="1:5" x14ac:dyDescent="0.25">
      <c r="A40" s="40">
        <v>44272</v>
      </c>
      <c r="B40">
        <v>2083.34</v>
      </c>
      <c r="C40" t="s">
        <v>22</v>
      </c>
      <c r="D40" t="s">
        <v>31</v>
      </c>
      <c r="E40">
        <v>31730.639999999999</v>
      </c>
    </row>
    <row r="41" spans="1:5" x14ac:dyDescent="0.25">
      <c r="A41" s="40">
        <v>44272</v>
      </c>
      <c r="B41">
        <v>2083.34</v>
      </c>
      <c r="C41" t="s">
        <v>22</v>
      </c>
      <c r="D41" t="s">
        <v>32</v>
      </c>
      <c r="E41">
        <v>29647.3</v>
      </c>
    </row>
    <row r="42" spans="1:5" x14ac:dyDescent="0.25">
      <c r="A42" s="40">
        <v>44270</v>
      </c>
      <c r="B42">
        <v>1540</v>
      </c>
      <c r="C42" t="s">
        <v>22</v>
      </c>
      <c r="D42" t="s">
        <v>26</v>
      </c>
      <c r="E42">
        <v>27563.96</v>
      </c>
    </row>
    <row r="43" spans="1:5" x14ac:dyDescent="0.25">
      <c r="A43" s="40">
        <v>44263</v>
      </c>
      <c r="B43">
        <v>1540</v>
      </c>
      <c r="C43" t="s">
        <v>22</v>
      </c>
      <c r="D43" t="s">
        <v>26</v>
      </c>
      <c r="E43">
        <v>26023.96</v>
      </c>
    </row>
    <row r="44" spans="1:5" x14ac:dyDescent="0.25">
      <c r="A44" s="39">
        <v>44256</v>
      </c>
      <c r="B44" s="4">
        <v>1540</v>
      </c>
      <c r="C44" s="4" t="s">
        <v>22</v>
      </c>
      <c r="D44" s="4" t="s">
        <v>26</v>
      </c>
      <c r="E44" s="4">
        <v>24483.96</v>
      </c>
    </row>
    <row r="45" spans="1:5" x14ac:dyDescent="0.25">
      <c r="A45" s="40">
        <v>44253</v>
      </c>
      <c r="B45">
        <v>-150</v>
      </c>
      <c r="C45" t="s">
        <v>27</v>
      </c>
      <c r="D45" t="s">
        <v>28</v>
      </c>
      <c r="E45">
        <v>22943.96</v>
      </c>
    </row>
    <row r="46" spans="1:5" x14ac:dyDescent="0.25">
      <c r="A46" s="40">
        <v>44250</v>
      </c>
      <c r="B46">
        <v>-1254.07</v>
      </c>
      <c r="C46" t="s">
        <v>29</v>
      </c>
      <c r="D46" t="s">
        <v>30</v>
      </c>
      <c r="E46">
        <v>23093.96</v>
      </c>
    </row>
    <row r="47" spans="1:5" x14ac:dyDescent="0.25">
      <c r="A47" s="40">
        <v>44249</v>
      </c>
      <c r="B47">
        <v>-3500</v>
      </c>
      <c r="C47" t="s">
        <v>23</v>
      </c>
      <c r="D47" t="s">
        <v>118</v>
      </c>
      <c r="E47">
        <v>24348.03</v>
      </c>
    </row>
    <row r="48" spans="1:5" x14ac:dyDescent="0.25">
      <c r="A48" s="40">
        <v>44249</v>
      </c>
      <c r="B48">
        <v>1540</v>
      </c>
      <c r="C48" t="s">
        <v>22</v>
      </c>
      <c r="D48" t="s">
        <v>26</v>
      </c>
      <c r="E48">
        <v>27848.03</v>
      </c>
    </row>
    <row r="49" spans="1:5" x14ac:dyDescent="0.25">
      <c r="A49" s="40">
        <v>44245</v>
      </c>
      <c r="B49">
        <v>-5677</v>
      </c>
      <c r="C49" t="s">
        <v>33</v>
      </c>
      <c r="D49" t="s">
        <v>34</v>
      </c>
      <c r="E49">
        <v>26308.03</v>
      </c>
    </row>
    <row r="50" spans="1:5" x14ac:dyDescent="0.25">
      <c r="A50" s="40">
        <v>44245</v>
      </c>
      <c r="B50">
        <v>-275</v>
      </c>
      <c r="C50" t="s">
        <v>33</v>
      </c>
      <c r="D50" t="s">
        <v>98</v>
      </c>
      <c r="E50">
        <v>31985.03</v>
      </c>
    </row>
    <row r="51" spans="1:5" x14ac:dyDescent="0.25">
      <c r="A51" s="40">
        <v>44244</v>
      </c>
      <c r="B51">
        <v>2083.34</v>
      </c>
      <c r="C51" t="s">
        <v>22</v>
      </c>
      <c r="D51" t="s">
        <v>32</v>
      </c>
      <c r="E51">
        <v>32260.03</v>
      </c>
    </row>
    <row r="52" spans="1:5" x14ac:dyDescent="0.25">
      <c r="A52" s="40">
        <v>44244</v>
      </c>
      <c r="B52">
        <v>2083.34</v>
      </c>
      <c r="C52" t="s">
        <v>22</v>
      </c>
      <c r="D52" t="s">
        <v>31</v>
      </c>
      <c r="E52">
        <v>30176.69</v>
      </c>
    </row>
    <row r="53" spans="1:5" x14ac:dyDescent="0.25">
      <c r="A53" s="40">
        <v>44242</v>
      </c>
      <c r="B53">
        <v>1540</v>
      </c>
      <c r="C53" t="s">
        <v>22</v>
      </c>
      <c r="D53" t="s">
        <v>26</v>
      </c>
      <c r="E53">
        <v>28093.35</v>
      </c>
    </row>
    <row r="54" spans="1:5" x14ac:dyDescent="0.25">
      <c r="A54" s="40">
        <v>44235</v>
      </c>
      <c r="B54">
        <v>1540</v>
      </c>
      <c r="C54" t="s">
        <v>22</v>
      </c>
      <c r="D54" t="s">
        <v>26</v>
      </c>
      <c r="E54">
        <v>26553.35</v>
      </c>
    </row>
    <row r="55" spans="1:5" x14ac:dyDescent="0.25">
      <c r="A55" s="39">
        <v>44228</v>
      </c>
      <c r="B55" s="4">
        <v>1540</v>
      </c>
      <c r="C55" s="4" t="s">
        <v>22</v>
      </c>
      <c r="D55" s="4" t="s">
        <v>26</v>
      </c>
      <c r="E55" s="4">
        <v>25013.35</v>
      </c>
    </row>
    <row r="56" spans="1:5" x14ac:dyDescent="0.25">
      <c r="A56" s="40">
        <v>44225</v>
      </c>
      <c r="B56">
        <v>-150</v>
      </c>
      <c r="C56" t="s">
        <v>27</v>
      </c>
      <c r="D56" t="s">
        <v>28</v>
      </c>
      <c r="E56">
        <v>23473.35</v>
      </c>
    </row>
    <row r="57" spans="1:5" x14ac:dyDescent="0.25">
      <c r="A57" s="40">
        <v>44221</v>
      </c>
      <c r="B57">
        <v>1540</v>
      </c>
      <c r="C57" t="s">
        <v>22</v>
      </c>
      <c r="D57" t="s">
        <v>26</v>
      </c>
      <c r="E57">
        <v>23623.35</v>
      </c>
    </row>
    <row r="58" spans="1:5" x14ac:dyDescent="0.25">
      <c r="A58" s="40">
        <v>44218</v>
      </c>
      <c r="B58">
        <v>-1226.71</v>
      </c>
      <c r="C58" t="s">
        <v>29</v>
      </c>
      <c r="D58" t="s">
        <v>30</v>
      </c>
      <c r="E58">
        <v>22083.35</v>
      </c>
    </row>
    <row r="59" spans="1:5" x14ac:dyDescent="0.25">
      <c r="A59" s="40">
        <v>44217</v>
      </c>
      <c r="B59">
        <v>-3500</v>
      </c>
      <c r="C59" t="s">
        <v>23</v>
      </c>
      <c r="D59" t="s">
        <v>118</v>
      </c>
      <c r="E59">
        <v>23310.06</v>
      </c>
    </row>
    <row r="60" spans="1:5" x14ac:dyDescent="0.25">
      <c r="A60" s="40">
        <v>44214</v>
      </c>
      <c r="B60">
        <v>1540</v>
      </c>
      <c r="C60" t="s">
        <v>22</v>
      </c>
      <c r="D60" t="s">
        <v>26</v>
      </c>
      <c r="E60">
        <v>26810.06</v>
      </c>
    </row>
    <row r="61" spans="1:5" x14ac:dyDescent="0.25">
      <c r="A61" s="40">
        <v>44214</v>
      </c>
      <c r="B61">
        <v>2083.34</v>
      </c>
      <c r="C61" t="s">
        <v>22</v>
      </c>
      <c r="D61" t="s">
        <v>31</v>
      </c>
      <c r="E61">
        <v>25270.06</v>
      </c>
    </row>
    <row r="62" spans="1:5" x14ac:dyDescent="0.25">
      <c r="A62" s="40">
        <v>44214</v>
      </c>
      <c r="B62">
        <v>2083.34</v>
      </c>
      <c r="C62" t="s">
        <v>22</v>
      </c>
      <c r="D62" t="s">
        <v>32</v>
      </c>
      <c r="E62">
        <v>23186.720000000001</v>
      </c>
    </row>
    <row r="63" spans="1:5" x14ac:dyDescent="0.25">
      <c r="A63" s="40">
        <v>44207</v>
      </c>
      <c r="B63">
        <v>1540</v>
      </c>
      <c r="C63" t="s">
        <v>22</v>
      </c>
      <c r="D63" t="s">
        <v>26</v>
      </c>
      <c r="E63">
        <v>21103.38</v>
      </c>
    </row>
    <row r="64" spans="1:5" x14ac:dyDescent="0.25">
      <c r="A64" s="39">
        <v>44200</v>
      </c>
      <c r="B64" s="4">
        <v>1540</v>
      </c>
      <c r="C64" s="4" t="s">
        <v>22</v>
      </c>
      <c r="D64" s="4" t="s">
        <v>26</v>
      </c>
      <c r="E64" s="4">
        <v>19563.38</v>
      </c>
    </row>
    <row r="65" spans="1:5" x14ac:dyDescent="0.25">
      <c r="A65" s="41">
        <v>44196</v>
      </c>
      <c r="B65" s="22">
        <v>-150</v>
      </c>
      <c r="C65" s="22" t="s">
        <v>27</v>
      </c>
      <c r="D65" s="22" t="s">
        <v>28</v>
      </c>
      <c r="E65" s="22">
        <v>18023.38</v>
      </c>
    </row>
    <row r="66" spans="1:5" x14ac:dyDescent="0.25">
      <c r="A66" s="40">
        <v>44194</v>
      </c>
      <c r="B66">
        <v>1540</v>
      </c>
      <c r="C66" t="s">
        <v>22</v>
      </c>
      <c r="D66" t="s">
        <v>26</v>
      </c>
      <c r="E66">
        <v>18173.38</v>
      </c>
    </row>
    <row r="67" spans="1:5" x14ac:dyDescent="0.25">
      <c r="A67" s="40">
        <v>44187</v>
      </c>
      <c r="B67">
        <v>-1121.49</v>
      </c>
      <c r="C67" t="s">
        <v>29</v>
      </c>
      <c r="D67" t="s">
        <v>30</v>
      </c>
      <c r="E67">
        <v>16633.38</v>
      </c>
    </row>
    <row r="68" spans="1:5" x14ac:dyDescent="0.25">
      <c r="A68" s="40">
        <v>44186</v>
      </c>
      <c r="B68">
        <v>-3500</v>
      </c>
      <c r="C68" t="s">
        <v>23</v>
      </c>
      <c r="D68" t="s">
        <v>118</v>
      </c>
      <c r="E68">
        <v>17754.87</v>
      </c>
    </row>
    <row r="69" spans="1:5" x14ac:dyDescent="0.25">
      <c r="A69" s="40">
        <v>44186</v>
      </c>
      <c r="B69">
        <v>1540</v>
      </c>
      <c r="C69" t="s">
        <v>22</v>
      </c>
      <c r="D69" t="s">
        <v>26</v>
      </c>
      <c r="E69">
        <v>21254.87</v>
      </c>
    </row>
    <row r="70" spans="1:5" x14ac:dyDescent="0.25">
      <c r="A70" s="40">
        <v>44182</v>
      </c>
      <c r="B70">
        <v>2083.34</v>
      </c>
      <c r="C70" t="s">
        <v>22</v>
      </c>
      <c r="D70" t="s">
        <v>31</v>
      </c>
      <c r="E70">
        <v>19714.87</v>
      </c>
    </row>
    <row r="71" spans="1:5" x14ac:dyDescent="0.25">
      <c r="A71" s="40">
        <v>44182</v>
      </c>
      <c r="B71">
        <v>2083.34</v>
      </c>
      <c r="C71" t="s">
        <v>22</v>
      </c>
      <c r="D71" t="s">
        <v>32</v>
      </c>
      <c r="E71">
        <v>17631.53</v>
      </c>
    </row>
    <row r="72" spans="1:5" x14ac:dyDescent="0.25">
      <c r="A72" s="40">
        <v>44179</v>
      </c>
      <c r="B72">
        <v>1540</v>
      </c>
      <c r="C72" t="s">
        <v>22</v>
      </c>
      <c r="D72" t="s">
        <v>26</v>
      </c>
      <c r="E72">
        <v>15548.19</v>
      </c>
    </row>
    <row r="73" spans="1:5" x14ac:dyDescent="0.25">
      <c r="A73" s="40">
        <v>44173</v>
      </c>
      <c r="B73">
        <v>1875.14</v>
      </c>
      <c r="C73" t="s">
        <v>22</v>
      </c>
      <c r="D73" t="s">
        <v>148</v>
      </c>
      <c r="E73">
        <v>14008.19</v>
      </c>
    </row>
    <row r="74" spans="1:5" x14ac:dyDescent="0.25">
      <c r="A74" s="40">
        <v>44172</v>
      </c>
      <c r="B74">
        <v>1540</v>
      </c>
      <c r="C74" t="s">
        <v>22</v>
      </c>
      <c r="D74" t="s">
        <v>26</v>
      </c>
      <c r="E74">
        <v>12133.05</v>
      </c>
    </row>
    <row r="75" spans="1:5" x14ac:dyDescent="0.25">
      <c r="A75" s="40">
        <v>44165</v>
      </c>
      <c r="B75">
        <v>-150</v>
      </c>
      <c r="C75" t="s">
        <v>27</v>
      </c>
      <c r="D75" t="s">
        <v>28</v>
      </c>
      <c r="E75">
        <v>10593.05</v>
      </c>
    </row>
    <row r="76" spans="1:5" x14ac:dyDescent="0.25">
      <c r="A76" s="40">
        <v>44165</v>
      </c>
      <c r="B76">
        <v>1540</v>
      </c>
      <c r="C76" t="s">
        <v>22</v>
      </c>
      <c r="D76" t="s">
        <v>26</v>
      </c>
      <c r="E76">
        <v>10743.05</v>
      </c>
    </row>
    <row r="77" spans="1:5" x14ac:dyDescent="0.25">
      <c r="A77" s="40">
        <v>44162</v>
      </c>
      <c r="B77">
        <v>-1496</v>
      </c>
      <c r="C77" t="s">
        <v>33</v>
      </c>
      <c r="D77" t="s">
        <v>149</v>
      </c>
      <c r="E77">
        <v>9203.0499999999993</v>
      </c>
    </row>
    <row r="78" spans="1:5" x14ac:dyDescent="0.25">
      <c r="A78" s="40">
        <v>44162</v>
      </c>
      <c r="B78">
        <v>-1260.5999999999999</v>
      </c>
      <c r="C78" t="s">
        <v>33</v>
      </c>
      <c r="D78" t="s">
        <v>150</v>
      </c>
      <c r="E78">
        <v>10699.05</v>
      </c>
    </row>
    <row r="79" spans="1:5" x14ac:dyDescent="0.25">
      <c r="A79" s="40">
        <v>44162</v>
      </c>
      <c r="B79">
        <v>-385</v>
      </c>
      <c r="C79" t="s">
        <v>33</v>
      </c>
      <c r="D79" t="s">
        <v>155</v>
      </c>
      <c r="E79">
        <v>11959.65</v>
      </c>
    </row>
    <row r="80" spans="1:5" x14ac:dyDescent="0.25">
      <c r="A80" s="40">
        <v>44159</v>
      </c>
      <c r="B80">
        <v>-1371.63</v>
      </c>
      <c r="C80" t="s">
        <v>29</v>
      </c>
      <c r="D80" t="s">
        <v>30</v>
      </c>
      <c r="E80">
        <v>12344.65</v>
      </c>
    </row>
    <row r="81" spans="1:5" x14ac:dyDescent="0.25">
      <c r="A81" s="40">
        <v>44158</v>
      </c>
      <c r="B81">
        <v>-3500</v>
      </c>
      <c r="C81" t="s">
        <v>23</v>
      </c>
      <c r="D81" t="s">
        <v>118</v>
      </c>
      <c r="E81">
        <v>13716.28</v>
      </c>
    </row>
    <row r="82" spans="1:5" x14ac:dyDescent="0.25">
      <c r="A82" s="40">
        <v>44158</v>
      </c>
      <c r="B82">
        <v>1540</v>
      </c>
      <c r="C82" t="s">
        <v>22</v>
      </c>
      <c r="D82" t="s">
        <v>26</v>
      </c>
      <c r="E82">
        <v>17216.28</v>
      </c>
    </row>
    <row r="83" spans="1:5" x14ac:dyDescent="0.25">
      <c r="A83" s="40">
        <v>44152</v>
      </c>
      <c r="B83">
        <v>2083.34</v>
      </c>
      <c r="C83" t="s">
        <v>22</v>
      </c>
      <c r="D83" t="s">
        <v>31</v>
      </c>
      <c r="E83">
        <v>15676.28</v>
      </c>
    </row>
    <row r="84" spans="1:5" x14ac:dyDescent="0.25">
      <c r="A84" s="40">
        <v>44152</v>
      </c>
      <c r="B84">
        <v>2083.34</v>
      </c>
      <c r="C84" t="s">
        <v>22</v>
      </c>
      <c r="D84" t="s">
        <v>32</v>
      </c>
      <c r="E84">
        <v>13592.94</v>
      </c>
    </row>
    <row r="85" spans="1:5" x14ac:dyDescent="0.25">
      <c r="A85" s="40">
        <v>44151</v>
      </c>
      <c r="B85">
        <v>1540</v>
      </c>
      <c r="C85" t="s">
        <v>22</v>
      </c>
      <c r="D85" t="s">
        <v>26</v>
      </c>
      <c r="E85">
        <v>11509.6</v>
      </c>
    </row>
    <row r="86" spans="1:5" x14ac:dyDescent="0.25">
      <c r="A86" s="40">
        <v>44144</v>
      </c>
      <c r="B86">
        <v>1540</v>
      </c>
      <c r="C86" t="s">
        <v>22</v>
      </c>
      <c r="D86" t="s">
        <v>26</v>
      </c>
      <c r="E86">
        <v>9969.6</v>
      </c>
    </row>
    <row r="87" spans="1:5" x14ac:dyDescent="0.25">
      <c r="A87" s="40">
        <v>44137</v>
      </c>
      <c r="B87">
        <v>1540</v>
      </c>
      <c r="C87" t="s">
        <v>22</v>
      </c>
      <c r="D87" t="s">
        <v>26</v>
      </c>
      <c r="E87">
        <v>8429.6</v>
      </c>
    </row>
    <row r="88" spans="1:5" x14ac:dyDescent="0.25">
      <c r="A88" s="40">
        <v>44134</v>
      </c>
      <c r="B88">
        <v>-150</v>
      </c>
      <c r="C88" t="s">
        <v>27</v>
      </c>
      <c r="D88" t="s">
        <v>28</v>
      </c>
      <c r="E88">
        <v>6889.6</v>
      </c>
    </row>
    <row r="89" spans="1:5" x14ac:dyDescent="0.25">
      <c r="A89" s="40">
        <v>44132</v>
      </c>
      <c r="B89">
        <v>-30000</v>
      </c>
      <c r="C89" t="s">
        <v>23</v>
      </c>
      <c r="D89" t="s">
        <v>151</v>
      </c>
      <c r="E89">
        <v>7039.6</v>
      </c>
    </row>
    <row r="90" spans="1:5" x14ac:dyDescent="0.25">
      <c r="A90" s="40">
        <v>44132</v>
      </c>
      <c r="B90">
        <v>-4869</v>
      </c>
      <c r="C90" t="s">
        <v>33</v>
      </c>
      <c r="D90" t="s">
        <v>152</v>
      </c>
      <c r="E90">
        <v>37039.599999999999</v>
      </c>
    </row>
    <row r="91" spans="1:5" x14ac:dyDescent="0.25">
      <c r="A91" s="40">
        <v>44132</v>
      </c>
      <c r="B91">
        <v>-275</v>
      </c>
      <c r="C91" t="s">
        <v>33</v>
      </c>
      <c r="D91" t="s">
        <v>98</v>
      </c>
      <c r="E91">
        <v>41908.6</v>
      </c>
    </row>
    <row r="92" spans="1:5" x14ac:dyDescent="0.25">
      <c r="A92" s="40">
        <v>44130</v>
      </c>
      <c r="B92">
        <v>1540</v>
      </c>
      <c r="C92" t="s">
        <v>22</v>
      </c>
      <c r="D92" t="s">
        <v>26</v>
      </c>
      <c r="E92">
        <v>42183.6</v>
      </c>
    </row>
    <row r="93" spans="1:5" x14ac:dyDescent="0.25">
      <c r="A93" s="40">
        <v>44126</v>
      </c>
      <c r="B93">
        <v>-1346.15</v>
      </c>
      <c r="C93" t="s">
        <v>29</v>
      </c>
      <c r="D93" t="s">
        <v>30</v>
      </c>
      <c r="E93">
        <v>40643.599999999999</v>
      </c>
    </row>
    <row r="94" spans="1:5" x14ac:dyDescent="0.25">
      <c r="A94" s="40">
        <v>44125</v>
      </c>
      <c r="B94">
        <v>-3500</v>
      </c>
      <c r="C94" t="s">
        <v>23</v>
      </c>
      <c r="D94" t="s">
        <v>118</v>
      </c>
      <c r="E94">
        <v>41989.75</v>
      </c>
    </row>
    <row r="95" spans="1:5" x14ac:dyDescent="0.25">
      <c r="A95" s="40">
        <v>44123</v>
      </c>
      <c r="B95">
        <v>1540</v>
      </c>
      <c r="C95" t="s">
        <v>22</v>
      </c>
      <c r="D95" t="s">
        <v>26</v>
      </c>
      <c r="E95">
        <v>45489.75</v>
      </c>
    </row>
    <row r="96" spans="1:5" x14ac:dyDescent="0.25">
      <c r="A96" s="40">
        <v>44123</v>
      </c>
      <c r="B96">
        <v>2083.34</v>
      </c>
      <c r="C96" t="s">
        <v>22</v>
      </c>
      <c r="D96" t="s">
        <v>32</v>
      </c>
      <c r="E96">
        <v>43949.75</v>
      </c>
    </row>
    <row r="97" spans="1:5" x14ac:dyDescent="0.25">
      <c r="A97" s="40">
        <v>44123</v>
      </c>
      <c r="B97">
        <v>2083.34</v>
      </c>
      <c r="C97" t="s">
        <v>22</v>
      </c>
      <c r="D97" t="s">
        <v>31</v>
      </c>
      <c r="E97">
        <v>41866.410000000003</v>
      </c>
    </row>
    <row r="98" spans="1:5" x14ac:dyDescent="0.25">
      <c r="A98" s="40">
        <v>44116</v>
      </c>
      <c r="B98">
        <v>1540</v>
      </c>
      <c r="C98" t="s">
        <v>22</v>
      </c>
      <c r="D98" t="s">
        <v>26</v>
      </c>
      <c r="E98">
        <v>39783.07</v>
      </c>
    </row>
    <row r="99" spans="1:5" x14ac:dyDescent="0.25">
      <c r="A99" s="39">
        <v>44109</v>
      </c>
      <c r="B99" s="4">
        <v>1540</v>
      </c>
      <c r="C99" s="4" t="s">
        <v>22</v>
      </c>
      <c r="D99" s="4" t="s">
        <v>26</v>
      </c>
      <c r="E99" s="4">
        <v>38243.07</v>
      </c>
    </row>
    <row r="100" spans="1:5" x14ac:dyDescent="0.25">
      <c r="A100" s="40">
        <v>44104</v>
      </c>
      <c r="B100">
        <v>-150</v>
      </c>
      <c r="C100" t="s">
        <v>27</v>
      </c>
      <c r="D100" t="s">
        <v>28</v>
      </c>
      <c r="E100">
        <v>36703.07</v>
      </c>
    </row>
    <row r="101" spans="1:5" x14ac:dyDescent="0.25">
      <c r="A101" s="40">
        <v>44102</v>
      </c>
      <c r="B101">
        <v>1540</v>
      </c>
      <c r="C101" t="s">
        <v>22</v>
      </c>
      <c r="D101" t="s">
        <v>26</v>
      </c>
      <c r="E101">
        <v>36853.07</v>
      </c>
    </row>
    <row r="102" spans="1:5" x14ac:dyDescent="0.25">
      <c r="A102" s="40">
        <v>44096</v>
      </c>
      <c r="B102">
        <v>-1403.09</v>
      </c>
      <c r="C102" t="s">
        <v>29</v>
      </c>
      <c r="D102" t="s">
        <v>30</v>
      </c>
      <c r="E102">
        <v>35313.07</v>
      </c>
    </row>
    <row r="103" spans="1:5" x14ac:dyDescent="0.25">
      <c r="A103" s="40">
        <v>44095</v>
      </c>
      <c r="B103">
        <v>-3500</v>
      </c>
      <c r="C103" t="s">
        <v>23</v>
      </c>
      <c r="D103" t="s">
        <v>118</v>
      </c>
      <c r="E103">
        <v>36716.160000000003</v>
      </c>
    </row>
    <row r="104" spans="1:5" x14ac:dyDescent="0.25">
      <c r="A104" s="40">
        <v>44095</v>
      </c>
      <c r="B104">
        <v>1540</v>
      </c>
      <c r="C104" t="s">
        <v>22</v>
      </c>
      <c r="D104" t="s">
        <v>26</v>
      </c>
      <c r="E104">
        <v>40216.160000000003</v>
      </c>
    </row>
    <row r="105" spans="1:5" x14ac:dyDescent="0.25">
      <c r="A105" s="40">
        <v>44091</v>
      </c>
      <c r="B105">
        <v>2083.34</v>
      </c>
      <c r="C105" t="s">
        <v>22</v>
      </c>
      <c r="D105" t="s">
        <v>32</v>
      </c>
      <c r="E105">
        <v>38676.160000000003</v>
      </c>
    </row>
    <row r="106" spans="1:5" x14ac:dyDescent="0.25">
      <c r="A106" s="40">
        <v>44091</v>
      </c>
      <c r="B106">
        <v>2083.34</v>
      </c>
      <c r="C106" t="s">
        <v>22</v>
      </c>
      <c r="D106" t="s">
        <v>31</v>
      </c>
      <c r="E106">
        <v>36592.82</v>
      </c>
    </row>
    <row r="107" spans="1:5" x14ac:dyDescent="0.25">
      <c r="A107" s="40">
        <v>44088</v>
      </c>
      <c r="B107">
        <v>1540</v>
      </c>
      <c r="C107" t="s">
        <v>22</v>
      </c>
      <c r="D107" t="s">
        <v>26</v>
      </c>
      <c r="E107">
        <v>34509.480000000003</v>
      </c>
    </row>
    <row r="108" spans="1:5" x14ac:dyDescent="0.25">
      <c r="A108" s="40">
        <v>44081</v>
      </c>
      <c r="B108">
        <v>1540</v>
      </c>
      <c r="C108" t="s">
        <v>22</v>
      </c>
      <c r="D108" t="s">
        <v>26</v>
      </c>
      <c r="E108">
        <v>32969.480000000003</v>
      </c>
    </row>
    <row r="109" spans="1:5" x14ac:dyDescent="0.25">
      <c r="A109" s="40">
        <v>44076</v>
      </c>
      <c r="B109">
        <v>-4204.18</v>
      </c>
      <c r="C109" t="s">
        <v>33</v>
      </c>
      <c r="D109" t="s">
        <v>91</v>
      </c>
      <c r="E109">
        <v>31429.48</v>
      </c>
    </row>
    <row r="110" spans="1:5" x14ac:dyDescent="0.25">
      <c r="A110" s="40">
        <v>44074</v>
      </c>
      <c r="B110">
        <v>-150</v>
      </c>
      <c r="C110" t="s">
        <v>27</v>
      </c>
      <c r="D110" t="s">
        <v>28</v>
      </c>
      <c r="E110">
        <v>35633.660000000003</v>
      </c>
    </row>
    <row r="111" spans="1:5" x14ac:dyDescent="0.25">
      <c r="A111" s="40">
        <v>44074</v>
      </c>
      <c r="B111">
        <v>1540</v>
      </c>
      <c r="C111" t="s">
        <v>22</v>
      </c>
      <c r="D111" t="s">
        <v>26</v>
      </c>
      <c r="E111">
        <v>35783.660000000003</v>
      </c>
    </row>
    <row r="112" spans="1:5" x14ac:dyDescent="0.25">
      <c r="A112" s="40">
        <v>44067</v>
      </c>
      <c r="B112">
        <v>-1415.85</v>
      </c>
      <c r="C112" t="s">
        <v>29</v>
      </c>
      <c r="D112" t="s">
        <v>30</v>
      </c>
      <c r="E112">
        <v>34243.660000000003</v>
      </c>
    </row>
    <row r="113" spans="1:5" x14ac:dyDescent="0.25">
      <c r="A113" s="40">
        <v>44067</v>
      </c>
      <c r="B113">
        <v>1540</v>
      </c>
      <c r="C113" t="s">
        <v>22</v>
      </c>
      <c r="D113" t="s">
        <v>26</v>
      </c>
      <c r="E113">
        <v>35659.51</v>
      </c>
    </row>
    <row r="114" spans="1:5" x14ac:dyDescent="0.25">
      <c r="A114" s="40">
        <v>44064</v>
      </c>
      <c r="B114">
        <v>-3500</v>
      </c>
      <c r="C114" t="s">
        <v>23</v>
      </c>
      <c r="D114" t="s">
        <v>118</v>
      </c>
      <c r="E114">
        <v>34119.51</v>
      </c>
    </row>
    <row r="115" spans="1:5" x14ac:dyDescent="0.25">
      <c r="A115" s="40">
        <v>44060</v>
      </c>
      <c r="B115">
        <v>1540</v>
      </c>
      <c r="C115" t="s">
        <v>22</v>
      </c>
      <c r="D115" t="s">
        <v>26</v>
      </c>
      <c r="E115">
        <v>37619.51</v>
      </c>
    </row>
    <row r="116" spans="1:5" x14ac:dyDescent="0.25">
      <c r="A116" s="40">
        <v>44060</v>
      </c>
      <c r="B116">
        <v>2083.34</v>
      </c>
      <c r="C116" t="s">
        <v>22</v>
      </c>
      <c r="D116" t="s">
        <v>32</v>
      </c>
      <c r="E116">
        <v>36079.51</v>
      </c>
    </row>
    <row r="117" spans="1:5" x14ac:dyDescent="0.25">
      <c r="A117" s="40">
        <v>44060</v>
      </c>
      <c r="B117">
        <v>2083.34</v>
      </c>
      <c r="C117" t="s">
        <v>22</v>
      </c>
      <c r="D117" t="s">
        <v>31</v>
      </c>
      <c r="E117">
        <v>33996.17</v>
      </c>
    </row>
    <row r="118" spans="1:5" x14ac:dyDescent="0.25">
      <c r="A118" s="40">
        <v>44053</v>
      </c>
      <c r="B118">
        <v>1540</v>
      </c>
      <c r="C118" t="s">
        <v>22</v>
      </c>
      <c r="D118" t="s">
        <v>26</v>
      </c>
      <c r="E118">
        <v>31912.83</v>
      </c>
    </row>
    <row r="119" spans="1:5" x14ac:dyDescent="0.25">
      <c r="A119" s="40">
        <v>44046</v>
      </c>
      <c r="B119">
        <v>1540</v>
      </c>
      <c r="C119" t="s">
        <v>22</v>
      </c>
      <c r="D119" t="s">
        <v>26</v>
      </c>
      <c r="E119">
        <v>30372.83</v>
      </c>
    </row>
    <row r="120" spans="1:5" x14ac:dyDescent="0.25">
      <c r="A120" s="40">
        <v>44043</v>
      </c>
      <c r="B120">
        <v>-150</v>
      </c>
      <c r="C120" t="s">
        <v>27</v>
      </c>
      <c r="D120" t="s">
        <v>28</v>
      </c>
      <c r="E120">
        <v>28832.83</v>
      </c>
    </row>
    <row r="121" spans="1:5" x14ac:dyDescent="0.25">
      <c r="A121" s="40">
        <v>44039</v>
      </c>
      <c r="B121">
        <v>1540</v>
      </c>
      <c r="C121" t="s">
        <v>22</v>
      </c>
      <c r="D121" t="s">
        <v>26</v>
      </c>
      <c r="E121">
        <v>28982.83</v>
      </c>
    </row>
    <row r="122" spans="1:5" x14ac:dyDescent="0.25">
      <c r="A122" s="40">
        <v>44034</v>
      </c>
      <c r="B122">
        <v>-1335.15</v>
      </c>
      <c r="C122" t="s">
        <v>29</v>
      </c>
      <c r="D122" t="s">
        <v>30</v>
      </c>
      <c r="E122">
        <v>27442.83</v>
      </c>
    </row>
    <row r="123" spans="1:5" x14ac:dyDescent="0.25">
      <c r="A123" s="40">
        <v>44033</v>
      </c>
      <c r="B123">
        <v>-3500</v>
      </c>
      <c r="C123" t="s">
        <v>23</v>
      </c>
      <c r="D123" t="s">
        <v>118</v>
      </c>
      <c r="E123">
        <v>28777.98</v>
      </c>
    </row>
    <row r="124" spans="1:5" x14ac:dyDescent="0.25">
      <c r="A124" s="40">
        <v>44032</v>
      </c>
      <c r="B124">
        <v>1540</v>
      </c>
      <c r="C124" t="s">
        <v>22</v>
      </c>
      <c r="D124" t="s">
        <v>26</v>
      </c>
      <c r="E124">
        <v>32277.98</v>
      </c>
    </row>
    <row r="125" spans="1:5" x14ac:dyDescent="0.25">
      <c r="A125" s="40">
        <v>44029</v>
      </c>
      <c r="B125">
        <v>2083.34</v>
      </c>
      <c r="C125" t="s">
        <v>22</v>
      </c>
      <c r="D125" t="s">
        <v>31</v>
      </c>
      <c r="E125">
        <v>30737.98</v>
      </c>
    </row>
    <row r="126" spans="1:5" x14ac:dyDescent="0.25">
      <c r="A126" s="40">
        <v>44029</v>
      </c>
      <c r="B126">
        <v>2083.34</v>
      </c>
      <c r="C126" t="s">
        <v>22</v>
      </c>
      <c r="D126" t="s">
        <v>32</v>
      </c>
      <c r="E126">
        <v>28654.639999999999</v>
      </c>
    </row>
    <row r="127" spans="1:5" x14ac:dyDescent="0.25">
      <c r="A127" s="40">
        <v>44028</v>
      </c>
      <c r="B127">
        <v>-5207</v>
      </c>
      <c r="C127" t="s">
        <v>33</v>
      </c>
      <c r="D127" t="s">
        <v>34</v>
      </c>
      <c r="E127">
        <v>26571.3</v>
      </c>
    </row>
    <row r="128" spans="1:5" x14ac:dyDescent="0.25">
      <c r="A128" s="40">
        <v>44028</v>
      </c>
      <c r="B128">
        <v>-275</v>
      </c>
      <c r="C128" t="s">
        <v>33</v>
      </c>
      <c r="D128" t="s">
        <v>98</v>
      </c>
      <c r="E128">
        <v>31778.3</v>
      </c>
    </row>
    <row r="129" spans="1:5" x14ac:dyDescent="0.25">
      <c r="A129" s="40">
        <v>44025</v>
      </c>
      <c r="B129">
        <v>1540</v>
      </c>
      <c r="C129" t="s">
        <v>22</v>
      </c>
      <c r="D129" t="s">
        <v>26</v>
      </c>
      <c r="E129">
        <v>32053.3</v>
      </c>
    </row>
    <row r="130" spans="1:5" x14ac:dyDescent="0.25">
      <c r="A130" s="40">
        <v>44018</v>
      </c>
      <c r="B130">
        <v>1540</v>
      </c>
      <c r="C130" t="s">
        <v>22</v>
      </c>
      <c r="D130" t="s">
        <v>26</v>
      </c>
      <c r="E130">
        <v>30513.3</v>
      </c>
    </row>
    <row r="131" spans="1:5" x14ac:dyDescent="0.25">
      <c r="A131" s="40">
        <v>44013</v>
      </c>
      <c r="B131">
        <v>435.15</v>
      </c>
      <c r="C131" t="s">
        <v>22</v>
      </c>
      <c r="D131" t="s">
        <v>146</v>
      </c>
      <c r="E131">
        <v>28973.3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2"/>
  <sheetViews>
    <sheetView workbookViewId="0">
      <pane ySplit="2" topLeftCell="A59" activePane="bottomLeft" state="frozen"/>
      <selection pane="bottomLeft" activeCell="R73" sqref="Q73:R73"/>
    </sheetView>
  </sheetViews>
  <sheetFormatPr defaultRowHeight="15" x14ac:dyDescent="0.25"/>
  <cols>
    <col min="1" max="1" width="14.5703125" style="58" bestFit="1" customWidth="1"/>
    <col min="2" max="2" width="9.42578125" style="58" bestFit="1" customWidth="1"/>
    <col min="3" max="4" width="8.7109375" style="58" bestFit="1" customWidth="1"/>
    <col min="5" max="5" width="11.140625" style="58" bestFit="1" customWidth="1"/>
    <col min="6" max="6" width="8.28515625" style="58" bestFit="1" customWidth="1"/>
    <col min="7" max="7" width="5.28515625" style="58" bestFit="1" customWidth="1"/>
    <col min="8" max="8" width="8" style="58" bestFit="1" customWidth="1"/>
    <col min="9" max="9" width="5" style="58" bestFit="1" customWidth="1"/>
    <col min="10" max="10" width="8" style="58" bestFit="1" customWidth="1"/>
    <col min="11" max="11" width="11" style="58" bestFit="1" customWidth="1"/>
    <col min="12" max="12" width="8.5703125" style="58" bestFit="1" customWidth="1"/>
    <col min="13" max="16384" width="9.140625" style="58"/>
  </cols>
  <sheetData>
    <row r="1" spans="1:12" ht="15.75" thickBot="1" x14ac:dyDescent="0.3">
      <c r="B1" s="58">
        <v>217</v>
      </c>
      <c r="C1" s="58" t="s">
        <v>13</v>
      </c>
      <c r="D1" s="58" t="s">
        <v>14</v>
      </c>
      <c r="E1" s="58">
        <v>936</v>
      </c>
      <c r="F1" s="58">
        <v>223</v>
      </c>
      <c r="G1" s="58">
        <v>309</v>
      </c>
      <c r="I1" s="58">
        <v>345</v>
      </c>
      <c r="J1" s="58">
        <v>871</v>
      </c>
      <c r="K1" s="58">
        <v>300</v>
      </c>
      <c r="L1" s="58">
        <v>307</v>
      </c>
    </row>
    <row r="2" spans="1:12" ht="45.75" thickBot="1" x14ac:dyDescent="0.3">
      <c r="A2" s="102" t="s">
        <v>11</v>
      </c>
      <c r="B2" s="91" t="s">
        <v>2</v>
      </c>
      <c r="C2" s="96" t="s">
        <v>0</v>
      </c>
      <c r="D2" s="96" t="s">
        <v>1</v>
      </c>
      <c r="E2" s="100" t="s">
        <v>4</v>
      </c>
      <c r="F2" s="90" t="s">
        <v>6</v>
      </c>
      <c r="G2" s="90" t="s">
        <v>5</v>
      </c>
      <c r="H2" s="90" t="s">
        <v>16</v>
      </c>
      <c r="I2" s="90" t="s">
        <v>17</v>
      </c>
      <c r="J2" s="94" t="s">
        <v>147</v>
      </c>
      <c r="K2" s="91" t="s">
        <v>9</v>
      </c>
      <c r="L2" s="91" t="s">
        <v>18</v>
      </c>
    </row>
    <row r="3" spans="1:12" x14ac:dyDescent="0.25">
      <c r="A3" s="98">
        <f>'BTA FY20'!A67</f>
        <v>28538.15</v>
      </c>
      <c r="B3" s="58">
        <v>1540</v>
      </c>
      <c r="C3" s="58">
        <v>2083.34</v>
      </c>
      <c r="D3" s="58">
        <v>2083.34</v>
      </c>
      <c r="E3" s="58">
        <v>3500</v>
      </c>
      <c r="F3" s="58">
        <v>1335.15</v>
      </c>
      <c r="G3" s="58">
        <v>150</v>
      </c>
      <c r="J3" s="58">
        <v>-435.15</v>
      </c>
      <c r="K3" s="58">
        <v>275</v>
      </c>
    </row>
    <row r="4" spans="1:12" x14ac:dyDescent="0.25">
      <c r="A4" s="58" t="s">
        <v>7</v>
      </c>
      <c r="B4" s="58">
        <v>1540</v>
      </c>
      <c r="J4" s="58">
        <v>5207</v>
      </c>
    </row>
    <row r="5" spans="1:12" x14ac:dyDescent="0.25">
      <c r="A5" s="95">
        <v>28832.83</v>
      </c>
      <c r="B5" s="58">
        <v>1540</v>
      </c>
    </row>
    <row r="6" spans="1:12" x14ac:dyDescent="0.25">
      <c r="A6" s="93">
        <f>A3+SUM(B3:D6)-SUM(E3:N6)</f>
        <v>28832.83</v>
      </c>
      <c r="B6" s="59">
        <v>1540</v>
      </c>
      <c r="C6" s="59"/>
      <c r="D6" s="59"/>
      <c r="E6" s="59"/>
      <c r="F6" s="59"/>
      <c r="G6" s="59"/>
      <c r="H6" s="59"/>
      <c r="I6" s="59"/>
      <c r="J6" s="59"/>
      <c r="K6" s="59"/>
      <c r="L6" s="59"/>
    </row>
    <row r="7" spans="1:12" x14ac:dyDescent="0.25">
      <c r="B7" s="58">
        <v>1540</v>
      </c>
      <c r="C7" s="58">
        <v>2083.34</v>
      </c>
      <c r="D7" s="58">
        <v>2083.34</v>
      </c>
      <c r="E7" s="58">
        <v>3500</v>
      </c>
      <c r="F7" s="58">
        <v>1415.85</v>
      </c>
      <c r="G7" s="58">
        <v>150</v>
      </c>
    </row>
    <row r="8" spans="1:12" x14ac:dyDescent="0.25">
      <c r="B8" s="58">
        <v>1540</v>
      </c>
    </row>
    <row r="9" spans="1:12" x14ac:dyDescent="0.25">
      <c r="A9" s="58" t="s">
        <v>8</v>
      </c>
      <c r="B9" s="58">
        <v>1540</v>
      </c>
    </row>
    <row r="10" spans="1:12" x14ac:dyDescent="0.25">
      <c r="A10" s="58">
        <v>35633.660000000003</v>
      </c>
      <c r="B10" s="58">
        <v>1540</v>
      </c>
    </row>
    <row r="11" spans="1:12" x14ac:dyDescent="0.25">
      <c r="A11" s="59">
        <f>A6+SUM(B7:D11)-SUM(E7:N11)</f>
        <v>35633.660000000003</v>
      </c>
      <c r="B11" s="59">
        <v>1540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1:12" x14ac:dyDescent="0.25">
      <c r="A12" s="58" t="s">
        <v>10</v>
      </c>
      <c r="B12" s="58">
        <v>1540</v>
      </c>
      <c r="C12" s="58">
        <v>2083.34</v>
      </c>
      <c r="D12" s="58">
        <v>2083.34</v>
      </c>
      <c r="E12" s="58">
        <v>3500</v>
      </c>
      <c r="F12" s="58">
        <v>1403.09</v>
      </c>
      <c r="G12" s="58">
        <v>150</v>
      </c>
      <c r="H12" s="58">
        <v>4204.18</v>
      </c>
    </row>
    <row r="13" spans="1:12" x14ac:dyDescent="0.25">
      <c r="A13" s="58" t="s">
        <v>145</v>
      </c>
      <c r="B13" s="58">
        <v>1540</v>
      </c>
    </row>
    <row r="14" spans="1:12" x14ac:dyDescent="0.25">
      <c r="A14" s="95">
        <v>36703.07</v>
      </c>
      <c r="B14" s="58">
        <v>1540</v>
      </c>
    </row>
    <row r="15" spans="1:12" ht="15.75" thickBot="1" x14ac:dyDescent="0.3">
      <c r="A15" s="101">
        <f>A11+SUM(B12:D15)-SUM(E12:N15)</f>
        <v>36703.070000000007</v>
      </c>
      <c r="B15" s="59">
        <v>1540</v>
      </c>
      <c r="C15" s="59"/>
      <c r="D15" s="59"/>
      <c r="E15" s="59"/>
      <c r="F15" s="59"/>
      <c r="G15" s="59"/>
    </row>
    <row r="16" spans="1:12" ht="15.75" thickBot="1" x14ac:dyDescent="0.3">
      <c r="A16" s="99">
        <f>A3+SUM(B16:D16)-SUM(E16:L16)</f>
        <v>36703.07</v>
      </c>
      <c r="B16" s="92">
        <f>SUM(B3:B15)</f>
        <v>20020</v>
      </c>
      <c r="C16" s="97">
        <f t="shared" ref="C16:L16" si="0">SUM(C3:C15)</f>
        <v>6250.02</v>
      </c>
      <c r="D16" s="97">
        <f t="shared" si="0"/>
        <v>6250.02</v>
      </c>
      <c r="E16" s="97">
        <f t="shared" si="0"/>
        <v>10500</v>
      </c>
      <c r="F16" s="97">
        <f t="shared" si="0"/>
        <v>4154.09</v>
      </c>
      <c r="G16" s="97">
        <f t="shared" si="0"/>
        <v>450</v>
      </c>
      <c r="H16" s="97">
        <f t="shared" si="0"/>
        <v>4204.18</v>
      </c>
      <c r="I16" s="97">
        <f t="shared" si="0"/>
        <v>0</v>
      </c>
      <c r="J16" s="92">
        <f t="shared" si="0"/>
        <v>4771.8500000000004</v>
      </c>
      <c r="K16" s="92">
        <f t="shared" si="0"/>
        <v>275</v>
      </c>
      <c r="L16" s="92">
        <f t="shared" si="0"/>
        <v>0</v>
      </c>
    </row>
    <row r="17" spans="1:12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</row>
    <row r="18" spans="1:12" x14ac:dyDescent="0.25">
      <c r="A18" s="98">
        <f>A16</f>
        <v>36703.07</v>
      </c>
      <c r="B18" s="30">
        <v>1540</v>
      </c>
      <c r="C18" s="30">
        <v>2083.34</v>
      </c>
      <c r="D18" s="30">
        <v>2083.34</v>
      </c>
      <c r="E18" s="30">
        <v>3500</v>
      </c>
      <c r="F18" s="30">
        <v>1346.15</v>
      </c>
      <c r="G18" s="30">
        <v>150</v>
      </c>
      <c r="H18" s="30"/>
      <c r="I18" s="30"/>
      <c r="J18" s="30">
        <v>4869</v>
      </c>
      <c r="K18" s="30">
        <v>275</v>
      </c>
    </row>
    <row r="19" spans="1:12" x14ac:dyDescent="0.25">
      <c r="B19" s="30">
        <v>1540</v>
      </c>
      <c r="C19" s="30"/>
      <c r="D19" s="30"/>
      <c r="E19" s="30">
        <v>30000</v>
      </c>
      <c r="F19" s="30"/>
      <c r="G19" s="30"/>
      <c r="H19" s="30"/>
      <c r="I19" s="30"/>
      <c r="J19" s="30"/>
      <c r="K19" s="30"/>
    </row>
    <row r="20" spans="1:12" x14ac:dyDescent="0.25">
      <c r="A20" s="95" t="s">
        <v>10</v>
      </c>
      <c r="B20" s="30">
        <v>1540</v>
      </c>
      <c r="C20" s="30"/>
      <c r="D20" s="30"/>
      <c r="E20" s="30"/>
      <c r="F20" s="30"/>
      <c r="G20" s="30"/>
      <c r="H20" s="30"/>
      <c r="I20" s="30"/>
      <c r="J20" s="30"/>
      <c r="K20" s="30"/>
    </row>
    <row r="21" spans="1:12" x14ac:dyDescent="0.25">
      <c r="A21" s="93">
        <f>A18+SUM(B18:D21)-SUM(E18:N21)</f>
        <v>6889.5999999999985</v>
      </c>
      <c r="B21" s="31">
        <v>1540</v>
      </c>
      <c r="C21" s="31"/>
      <c r="D21" s="31"/>
      <c r="E21" s="31"/>
      <c r="F21" s="31"/>
      <c r="G21" s="31"/>
      <c r="H21" s="31"/>
      <c r="I21" s="31"/>
      <c r="J21" s="31"/>
      <c r="K21" s="31"/>
      <c r="L21" s="59"/>
    </row>
    <row r="22" spans="1:12" x14ac:dyDescent="0.25">
      <c r="B22" s="30">
        <v>1540</v>
      </c>
      <c r="C22" s="30">
        <v>2083.34</v>
      </c>
      <c r="D22" s="30">
        <v>2083.34</v>
      </c>
      <c r="E22" s="30">
        <v>3500</v>
      </c>
      <c r="F22" s="30">
        <v>1371.63</v>
      </c>
      <c r="G22" s="30">
        <v>150</v>
      </c>
      <c r="J22" s="30">
        <v>1260.5999999999999</v>
      </c>
      <c r="K22" s="30">
        <v>1496</v>
      </c>
    </row>
    <row r="23" spans="1:12" x14ac:dyDescent="0.25">
      <c r="B23" s="30">
        <v>1540</v>
      </c>
      <c r="L23" s="30">
        <v>385</v>
      </c>
    </row>
    <row r="24" spans="1:12" x14ac:dyDescent="0.25">
      <c r="A24" s="58" t="s">
        <v>93</v>
      </c>
      <c r="B24" s="30">
        <v>1540</v>
      </c>
    </row>
    <row r="25" spans="1:12" x14ac:dyDescent="0.25">
      <c r="B25" s="30">
        <v>1540</v>
      </c>
    </row>
    <row r="26" spans="1:12" x14ac:dyDescent="0.25">
      <c r="A26" s="59">
        <f>A21+SUM(B22:D26)-SUM(E22:N26)</f>
        <v>10593.05</v>
      </c>
      <c r="B26" s="31">
        <v>1540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1:12" x14ac:dyDescent="0.25">
      <c r="A27" s="58" t="s">
        <v>95</v>
      </c>
      <c r="B27" s="30">
        <v>1540</v>
      </c>
      <c r="C27" s="30">
        <v>2083.34</v>
      </c>
      <c r="D27" s="30">
        <v>2083.34</v>
      </c>
      <c r="E27" s="30">
        <v>3500</v>
      </c>
      <c r="F27" s="30">
        <v>1121.49</v>
      </c>
      <c r="G27" s="30">
        <v>150</v>
      </c>
      <c r="J27" s="43">
        <v>-1875.14</v>
      </c>
    </row>
    <row r="28" spans="1:12" x14ac:dyDescent="0.25">
      <c r="A28" s="58" t="s">
        <v>145</v>
      </c>
      <c r="B28" s="30">
        <v>1540</v>
      </c>
      <c r="C28" s="30"/>
      <c r="D28" s="30"/>
      <c r="E28" s="30"/>
      <c r="F28" s="30"/>
      <c r="G28" s="30"/>
    </row>
    <row r="29" spans="1:12" x14ac:dyDescent="0.25">
      <c r="A29" s="95">
        <v>18023.38</v>
      </c>
      <c r="B29" s="30">
        <v>1540</v>
      </c>
      <c r="C29" s="30"/>
      <c r="D29" s="30"/>
      <c r="E29" s="30"/>
      <c r="F29" s="30"/>
      <c r="G29" s="30"/>
    </row>
    <row r="30" spans="1:12" ht="15.75" thickBot="1" x14ac:dyDescent="0.3">
      <c r="A30" s="101">
        <f>A26+SUM(B27:D30)-SUM(E27:N30)</f>
        <v>18023.38</v>
      </c>
      <c r="B30" s="31">
        <v>1540</v>
      </c>
      <c r="C30" s="31"/>
      <c r="D30" s="31"/>
      <c r="E30" s="31"/>
      <c r="F30" s="31"/>
      <c r="G30" s="31"/>
    </row>
    <row r="31" spans="1:12" ht="15.75" thickBot="1" x14ac:dyDescent="0.3">
      <c r="A31" s="99">
        <f>A18+SUM(B31:D31)-SUM(E31:L31)</f>
        <v>18023.379999999997</v>
      </c>
      <c r="B31" s="92">
        <f>SUM(B18:B30)</f>
        <v>20020</v>
      </c>
      <c r="C31" s="97">
        <f t="shared" ref="C31:L31" si="1">SUM(C18:C30)</f>
        <v>6250.02</v>
      </c>
      <c r="D31" s="97">
        <f t="shared" si="1"/>
        <v>6250.02</v>
      </c>
      <c r="E31" s="97">
        <f t="shared" si="1"/>
        <v>40500</v>
      </c>
      <c r="F31" s="97">
        <f t="shared" si="1"/>
        <v>3839.2700000000004</v>
      </c>
      <c r="G31" s="97">
        <f t="shared" si="1"/>
        <v>450</v>
      </c>
      <c r="H31" s="97">
        <f t="shared" si="1"/>
        <v>0</v>
      </c>
      <c r="I31" s="97">
        <f t="shared" si="1"/>
        <v>0</v>
      </c>
      <c r="J31" s="92">
        <f t="shared" si="1"/>
        <v>4254.46</v>
      </c>
      <c r="K31" s="92">
        <f t="shared" si="1"/>
        <v>1771</v>
      </c>
      <c r="L31" s="92">
        <f t="shared" si="1"/>
        <v>385</v>
      </c>
    </row>
    <row r="32" spans="1:12" x14ac:dyDescent="0.25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</row>
    <row r="33" spans="1:12" x14ac:dyDescent="0.25">
      <c r="A33" s="98">
        <f>A31</f>
        <v>18023.379999999997</v>
      </c>
      <c r="B33" s="104">
        <v>1540</v>
      </c>
      <c r="C33" s="104">
        <v>2083.34</v>
      </c>
      <c r="D33" s="104">
        <v>2083.34</v>
      </c>
      <c r="E33" s="104">
        <v>3500</v>
      </c>
      <c r="F33" s="104">
        <v>1226.71</v>
      </c>
      <c r="G33" s="104">
        <v>150</v>
      </c>
      <c r="H33" s="30"/>
      <c r="I33" s="30"/>
      <c r="J33" s="30"/>
      <c r="K33" s="30"/>
    </row>
    <row r="34" spans="1:12" x14ac:dyDescent="0.25">
      <c r="B34" s="104">
        <v>1540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1:12" x14ac:dyDescent="0.25">
      <c r="A35" s="95" t="s">
        <v>103</v>
      </c>
      <c r="B35" s="104">
        <v>1540</v>
      </c>
      <c r="C35" s="30"/>
      <c r="D35" s="30"/>
      <c r="E35" s="30"/>
      <c r="F35" s="30"/>
      <c r="G35" s="30"/>
      <c r="H35" s="30"/>
      <c r="I35" s="30"/>
      <c r="J35" s="30"/>
      <c r="K35" s="30"/>
    </row>
    <row r="36" spans="1:12" x14ac:dyDescent="0.25">
      <c r="A36" s="93">
        <f>A33+SUM(B33:D36)-SUM(E33:N36)</f>
        <v>23473.35</v>
      </c>
      <c r="B36" s="105">
        <v>1540</v>
      </c>
      <c r="C36" s="31"/>
      <c r="D36" s="31"/>
      <c r="E36" s="31"/>
      <c r="F36" s="31"/>
      <c r="G36" s="31"/>
      <c r="H36" s="31"/>
      <c r="I36" s="31"/>
      <c r="J36" s="31"/>
      <c r="K36" s="31"/>
      <c r="L36" s="59"/>
    </row>
    <row r="37" spans="1:12" x14ac:dyDescent="0.25">
      <c r="B37" s="104">
        <v>1540</v>
      </c>
      <c r="C37" s="104">
        <v>2083.34</v>
      </c>
      <c r="D37" s="104">
        <v>2083.34</v>
      </c>
      <c r="E37" s="104">
        <v>3500</v>
      </c>
      <c r="F37" s="104">
        <v>1254.07</v>
      </c>
      <c r="G37" s="104">
        <v>150</v>
      </c>
      <c r="H37" s="104"/>
      <c r="I37" s="104"/>
      <c r="J37" s="104">
        <v>5677</v>
      </c>
      <c r="K37" s="104">
        <v>275</v>
      </c>
    </row>
    <row r="38" spans="1:12" x14ac:dyDescent="0.25">
      <c r="B38" s="104">
        <v>1540</v>
      </c>
      <c r="F38" s="104"/>
      <c r="G38" s="104"/>
      <c r="H38" s="104"/>
      <c r="I38" s="104"/>
      <c r="J38" s="104"/>
      <c r="L38" s="30"/>
    </row>
    <row r="39" spans="1:12" x14ac:dyDescent="0.25">
      <c r="A39" s="58" t="s">
        <v>104</v>
      </c>
      <c r="B39" s="104">
        <v>1540</v>
      </c>
      <c r="F39" s="104"/>
      <c r="G39" s="104"/>
      <c r="H39" s="104"/>
      <c r="I39" s="104"/>
      <c r="J39" s="104"/>
    </row>
    <row r="40" spans="1:12" x14ac:dyDescent="0.25">
      <c r="A40" s="59">
        <f>A36+SUM(B37:D40)-SUM(E37:N40)</f>
        <v>22943.96</v>
      </c>
      <c r="B40" s="105">
        <v>1540</v>
      </c>
      <c r="C40" s="59"/>
      <c r="D40" s="59"/>
      <c r="E40" s="59"/>
      <c r="F40" s="105"/>
      <c r="G40" s="105"/>
      <c r="H40" s="105"/>
      <c r="I40" s="105"/>
      <c r="J40" s="105"/>
      <c r="K40" s="59"/>
      <c r="L40" s="59"/>
    </row>
    <row r="41" spans="1:12" x14ac:dyDescent="0.25">
      <c r="A41" s="58" t="s">
        <v>105</v>
      </c>
      <c r="B41" s="104">
        <v>1540</v>
      </c>
      <c r="C41" s="104">
        <v>2083.34</v>
      </c>
      <c r="D41" s="104">
        <v>2083.34</v>
      </c>
      <c r="E41" s="104">
        <v>3500</v>
      </c>
      <c r="F41" s="104">
        <v>1085.26</v>
      </c>
      <c r="G41" s="104">
        <v>150</v>
      </c>
      <c r="H41" s="104"/>
      <c r="I41" s="104"/>
      <c r="J41" s="104"/>
    </row>
    <row r="42" spans="1:12" x14ac:dyDescent="0.25">
      <c r="B42" s="104">
        <v>1540</v>
      </c>
      <c r="C42" s="30"/>
      <c r="D42" s="30"/>
      <c r="E42" s="30"/>
      <c r="F42" s="30"/>
      <c r="G42" s="30"/>
    </row>
    <row r="43" spans="1:12" x14ac:dyDescent="0.25">
      <c r="A43" s="58" t="s">
        <v>145</v>
      </c>
      <c r="B43" s="104">
        <v>1540</v>
      </c>
      <c r="C43" s="30"/>
      <c r="D43" s="30"/>
      <c r="E43" s="30"/>
      <c r="F43" s="30"/>
      <c r="G43" s="30"/>
    </row>
    <row r="44" spans="1:12" x14ac:dyDescent="0.25">
      <c r="A44" s="95">
        <v>30075.38</v>
      </c>
      <c r="B44" s="104">
        <v>1540</v>
      </c>
      <c r="C44" s="30"/>
      <c r="D44" s="30"/>
      <c r="E44" s="30"/>
      <c r="F44" s="30"/>
      <c r="G44" s="30"/>
    </row>
    <row r="45" spans="1:12" ht="15.75" thickBot="1" x14ac:dyDescent="0.3">
      <c r="A45" s="101">
        <f>A40+SUM(B41:D45)-SUM(E41:N45)</f>
        <v>30075.379999999997</v>
      </c>
      <c r="B45" s="105">
        <v>1540</v>
      </c>
      <c r="C45" s="31"/>
      <c r="D45" s="31"/>
      <c r="E45" s="31"/>
      <c r="F45" s="31"/>
      <c r="G45" s="31"/>
    </row>
    <row r="46" spans="1:12" ht="15.75" thickBot="1" x14ac:dyDescent="0.3">
      <c r="A46" s="99">
        <f>A33+SUM(B46:D46)-SUM(E46:L46)</f>
        <v>30075.379999999997</v>
      </c>
      <c r="B46" s="92">
        <f>SUM(B33:B45)</f>
        <v>20020</v>
      </c>
      <c r="C46" s="97">
        <f t="shared" ref="C46:L46" si="2">SUM(C33:C45)</f>
        <v>6250.02</v>
      </c>
      <c r="D46" s="97">
        <f t="shared" si="2"/>
        <v>6250.02</v>
      </c>
      <c r="E46" s="97">
        <f t="shared" si="2"/>
        <v>10500</v>
      </c>
      <c r="F46" s="97">
        <f t="shared" si="2"/>
        <v>3566.04</v>
      </c>
      <c r="G46" s="97">
        <f t="shared" si="2"/>
        <v>450</v>
      </c>
      <c r="H46" s="97">
        <f t="shared" si="2"/>
        <v>0</v>
      </c>
      <c r="I46" s="97">
        <f t="shared" si="2"/>
        <v>0</v>
      </c>
      <c r="J46" s="92">
        <f t="shared" si="2"/>
        <v>5677</v>
      </c>
      <c r="K46" s="92">
        <f t="shared" si="2"/>
        <v>275</v>
      </c>
      <c r="L46" s="92">
        <f t="shared" si="2"/>
        <v>0</v>
      </c>
    </row>
    <row r="47" spans="1:12" x14ac:dyDescent="0.25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</row>
    <row r="48" spans="1:12" x14ac:dyDescent="0.25">
      <c r="A48" s="98">
        <f>A46</f>
        <v>30075.379999999997</v>
      </c>
      <c r="B48" s="104">
        <v>1540</v>
      </c>
      <c r="C48" s="104">
        <v>2083.34</v>
      </c>
      <c r="D48" s="104">
        <v>2083.34</v>
      </c>
      <c r="E48" s="104">
        <v>3500</v>
      </c>
      <c r="F48" s="104">
        <v>1152.79</v>
      </c>
      <c r="G48" s="104">
        <v>150</v>
      </c>
      <c r="H48" s="30"/>
      <c r="I48" s="30">
        <v>273</v>
      </c>
      <c r="J48" s="30"/>
      <c r="K48" s="30"/>
    </row>
    <row r="49" spans="1:12" x14ac:dyDescent="0.25">
      <c r="B49" s="104">
        <v>1540</v>
      </c>
      <c r="C49" s="30"/>
      <c r="D49" s="30"/>
      <c r="E49" s="30"/>
      <c r="F49" s="30"/>
      <c r="G49" s="30"/>
      <c r="H49" s="30"/>
    </row>
    <row r="50" spans="1:12" x14ac:dyDescent="0.25">
      <c r="A50" s="95" t="s">
        <v>115</v>
      </c>
      <c r="B50" s="104">
        <v>1540</v>
      </c>
      <c r="C50" s="30"/>
      <c r="D50" s="30"/>
      <c r="E50" s="30"/>
      <c r="F50" s="30"/>
      <c r="G50" s="30"/>
      <c r="H50" s="30"/>
    </row>
    <row r="51" spans="1:12" x14ac:dyDescent="0.25">
      <c r="A51" s="93">
        <f>A48+SUM(B48:D51)-SUM(E48:N51)</f>
        <v>35326.269999999997</v>
      </c>
      <c r="B51" s="105">
        <v>1540</v>
      </c>
      <c r="C51" s="31"/>
      <c r="D51" s="31"/>
      <c r="E51" s="31"/>
      <c r="F51" s="31"/>
      <c r="G51" s="31"/>
      <c r="H51" s="31"/>
      <c r="I51" s="31"/>
      <c r="J51" s="31"/>
      <c r="K51" s="31"/>
      <c r="L51" s="59"/>
    </row>
    <row r="52" spans="1:12" x14ac:dyDescent="0.25">
      <c r="B52" s="104">
        <v>1700</v>
      </c>
      <c r="C52" s="104">
        <v>2083.34</v>
      </c>
      <c r="D52" s="104">
        <v>2083.34</v>
      </c>
      <c r="E52" s="104">
        <v>3500</v>
      </c>
      <c r="F52" s="104">
        <v>1142.77</v>
      </c>
      <c r="G52" s="104">
        <v>150</v>
      </c>
      <c r="H52" s="104"/>
      <c r="I52" s="30">
        <v>55</v>
      </c>
      <c r="J52" s="30">
        <v>5457</v>
      </c>
      <c r="K52" s="30">
        <v>286</v>
      </c>
    </row>
    <row r="53" spans="1:12" x14ac:dyDescent="0.25">
      <c r="B53" s="104">
        <v>1700</v>
      </c>
      <c r="E53" s="58">
        <v>30000</v>
      </c>
      <c r="F53" s="104"/>
      <c r="G53" s="104"/>
      <c r="H53" s="104"/>
      <c r="I53" s="30"/>
      <c r="J53" s="30"/>
      <c r="K53" s="30">
        <v>275</v>
      </c>
      <c r="L53" s="30"/>
    </row>
    <row r="54" spans="1:12" x14ac:dyDescent="0.25">
      <c r="A54" s="58" t="s">
        <v>116</v>
      </c>
      <c r="B54" s="104">
        <v>1700</v>
      </c>
      <c r="F54" s="104"/>
      <c r="G54" s="104"/>
      <c r="H54" s="104"/>
      <c r="I54" s="104"/>
      <c r="J54" s="104"/>
    </row>
    <row r="55" spans="1:12" x14ac:dyDescent="0.25">
      <c r="B55" s="104">
        <v>1700</v>
      </c>
      <c r="F55" s="104"/>
      <c r="G55" s="104"/>
      <c r="H55" s="104"/>
      <c r="I55" s="104"/>
      <c r="J55" s="104"/>
    </row>
    <row r="56" spans="1:12" x14ac:dyDescent="0.25">
      <c r="A56" s="93">
        <f>A51+SUM(B52:D56)-SUM(E52:L56)</f>
        <v>7127.179999999993</v>
      </c>
      <c r="B56" s="105">
        <v>1700</v>
      </c>
      <c r="C56" s="59"/>
      <c r="D56" s="59"/>
      <c r="E56" s="59"/>
      <c r="F56" s="105"/>
      <c r="G56" s="105"/>
      <c r="H56" s="105"/>
      <c r="I56" s="105"/>
      <c r="J56" s="105"/>
      <c r="K56" s="59"/>
      <c r="L56" s="59"/>
    </row>
    <row r="57" spans="1:12" x14ac:dyDescent="0.25">
      <c r="A57" s="58" t="s">
        <v>156</v>
      </c>
      <c r="B57" s="104">
        <v>1700</v>
      </c>
      <c r="C57" s="104">
        <v>2083.34</v>
      </c>
      <c r="D57" s="104">
        <v>2083.34</v>
      </c>
      <c r="E57" s="104">
        <v>3500</v>
      </c>
      <c r="F57" s="104">
        <v>1085.77</v>
      </c>
      <c r="G57" s="104">
        <v>150</v>
      </c>
      <c r="H57" s="104"/>
      <c r="I57" s="104"/>
      <c r="J57" s="104"/>
    </row>
    <row r="58" spans="1:12" x14ac:dyDescent="0.25">
      <c r="A58" s="58" t="s">
        <v>145</v>
      </c>
      <c r="B58" s="104">
        <v>1700</v>
      </c>
      <c r="C58" s="30"/>
      <c r="D58" s="30"/>
      <c r="E58" s="30"/>
      <c r="F58" s="30"/>
      <c r="G58" s="30"/>
    </row>
    <row r="59" spans="1:12" x14ac:dyDescent="0.25">
      <c r="A59" s="95">
        <v>13358.09</v>
      </c>
      <c r="B59" s="104">
        <v>1700</v>
      </c>
      <c r="C59" s="30"/>
      <c r="D59" s="30"/>
      <c r="E59" s="30"/>
      <c r="F59" s="30"/>
      <c r="G59" s="30"/>
    </row>
    <row r="60" spans="1:12" ht="15.75" thickBot="1" x14ac:dyDescent="0.3">
      <c r="A60" s="101">
        <f>A56+SUM(B57:D60)-SUM(E57:N60)</f>
        <v>13358.089999999993</v>
      </c>
      <c r="B60" s="105">
        <v>1700</v>
      </c>
      <c r="C60" s="31"/>
      <c r="D60" s="31"/>
      <c r="E60" s="31"/>
      <c r="F60" s="31"/>
      <c r="G60" s="31"/>
    </row>
    <row r="61" spans="1:12" ht="15.75" thickBot="1" x14ac:dyDescent="0.3">
      <c r="A61" s="99">
        <f>A48+SUM(B61:D61)-SUM(E61:L61)</f>
        <v>13358.089999999997</v>
      </c>
      <c r="B61" s="92">
        <f t="shared" ref="B61:L61" si="3">SUM(B48:B60)</f>
        <v>21460</v>
      </c>
      <c r="C61" s="97">
        <f t="shared" si="3"/>
        <v>6250.02</v>
      </c>
      <c r="D61" s="97">
        <f t="shared" si="3"/>
        <v>6250.02</v>
      </c>
      <c r="E61" s="97">
        <f t="shared" si="3"/>
        <v>40500</v>
      </c>
      <c r="F61" s="97">
        <f t="shared" si="3"/>
        <v>3381.33</v>
      </c>
      <c r="G61" s="97">
        <f t="shared" si="3"/>
        <v>450</v>
      </c>
      <c r="H61" s="97">
        <f t="shared" si="3"/>
        <v>0</v>
      </c>
      <c r="I61" s="97">
        <f t="shared" si="3"/>
        <v>328</v>
      </c>
      <c r="J61" s="92">
        <f t="shared" si="3"/>
        <v>5457</v>
      </c>
      <c r="K61" s="92">
        <f t="shared" si="3"/>
        <v>561</v>
      </c>
      <c r="L61" s="92">
        <f t="shared" si="3"/>
        <v>0</v>
      </c>
    </row>
    <row r="62" spans="1:12" x14ac:dyDescent="0.25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</row>
  </sheetData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7"/>
  <sheetViews>
    <sheetView workbookViewId="0">
      <pane ySplit="2" topLeftCell="A34" activePane="bottomLeft" state="frozen"/>
      <selection pane="bottomLeft" activeCell="Q51" sqref="Q51"/>
    </sheetView>
  </sheetViews>
  <sheetFormatPr defaultColWidth="12.42578125" defaultRowHeight="15" x14ac:dyDescent="0.25"/>
  <cols>
    <col min="1" max="1" width="14.5703125" bestFit="1" customWidth="1"/>
    <col min="2" max="2" width="9.42578125" bestFit="1" customWidth="1"/>
    <col min="3" max="4" width="12.28515625" bestFit="1" customWidth="1"/>
    <col min="5" max="5" width="11.140625" bestFit="1" customWidth="1"/>
    <col min="6" max="6" width="8.28515625" bestFit="1" customWidth="1"/>
    <col min="7" max="7" width="5.28515625" bestFit="1" customWidth="1"/>
    <col min="8" max="8" width="8" bestFit="1" customWidth="1"/>
    <col min="9" max="9" width="5" bestFit="1" customWidth="1"/>
    <col min="10" max="10" width="8" bestFit="1" customWidth="1"/>
    <col min="11" max="11" width="11" bestFit="1" customWidth="1"/>
    <col min="12" max="12" width="8.5703125" bestFit="1" customWidth="1"/>
  </cols>
  <sheetData>
    <row r="1" spans="1:12" ht="15.75" thickBot="1" x14ac:dyDescent="0.3">
      <c r="A1" s="58"/>
      <c r="B1" s="58">
        <v>217</v>
      </c>
      <c r="C1" s="58" t="s">
        <v>13</v>
      </c>
      <c r="D1" s="58" t="s">
        <v>14</v>
      </c>
      <c r="E1" s="58">
        <v>936</v>
      </c>
      <c r="F1" s="58">
        <v>223</v>
      </c>
      <c r="G1" s="58">
        <v>309</v>
      </c>
      <c r="H1" s="58"/>
      <c r="I1" s="58">
        <v>345</v>
      </c>
      <c r="J1" s="58">
        <v>871</v>
      </c>
      <c r="K1" s="58">
        <v>300</v>
      </c>
      <c r="L1" s="58">
        <v>307</v>
      </c>
    </row>
    <row r="2" spans="1:12" ht="30.75" thickBot="1" x14ac:dyDescent="0.3">
      <c r="A2" s="102" t="s">
        <v>11</v>
      </c>
      <c r="B2" s="91" t="s">
        <v>2</v>
      </c>
      <c r="C2" s="96" t="s">
        <v>0</v>
      </c>
      <c r="D2" s="96" t="s">
        <v>1</v>
      </c>
      <c r="E2" s="100" t="s">
        <v>4</v>
      </c>
      <c r="F2" s="90" t="s">
        <v>6</v>
      </c>
      <c r="G2" s="90" t="s">
        <v>5</v>
      </c>
      <c r="H2" s="90" t="s">
        <v>167</v>
      </c>
      <c r="I2" s="90" t="s">
        <v>17</v>
      </c>
      <c r="J2" s="94" t="s">
        <v>147</v>
      </c>
      <c r="K2" s="91" t="s">
        <v>9</v>
      </c>
      <c r="L2" s="91" t="s">
        <v>18</v>
      </c>
    </row>
    <row r="3" spans="1:12" x14ac:dyDescent="0.25">
      <c r="A3" s="98">
        <f>'BTA FY21'!A61</f>
        <v>13358.089999999997</v>
      </c>
      <c r="B3">
        <v>1700</v>
      </c>
      <c r="C3">
        <v>2083.34</v>
      </c>
      <c r="D3">
        <v>2083.34</v>
      </c>
      <c r="E3">
        <v>3500</v>
      </c>
      <c r="F3">
        <v>1020.82</v>
      </c>
      <c r="G3">
        <v>150</v>
      </c>
      <c r="J3">
        <v>5562</v>
      </c>
      <c r="K3">
        <v>275</v>
      </c>
    </row>
    <row r="4" spans="1:12" x14ac:dyDescent="0.25">
      <c r="A4" s="58" t="s">
        <v>7</v>
      </c>
      <c r="B4">
        <v>1700</v>
      </c>
    </row>
    <row r="5" spans="1:12" x14ac:dyDescent="0.25">
      <c r="A5" s="95">
        <v>13816.95</v>
      </c>
      <c r="B5">
        <v>1700</v>
      </c>
    </row>
    <row r="6" spans="1:12" x14ac:dyDescent="0.25">
      <c r="A6" s="107">
        <f>A3+SUM(B3:D6)-SUM(E3:N6)</f>
        <v>13816.949999999997</v>
      </c>
      <c r="B6" s="4">
        <v>1700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58"/>
      <c r="B7">
        <v>1700</v>
      </c>
      <c r="C7">
        <v>2083.34</v>
      </c>
      <c r="D7">
        <v>2083.34</v>
      </c>
      <c r="E7">
        <v>3500</v>
      </c>
      <c r="F7">
        <v>1109.74</v>
      </c>
      <c r="G7">
        <v>150</v>
      </c>
    </row>
    <row r="8" spans="1:12" x14ac:dyDescent="0.25">
      <c r="A8" s="58" t="s">
        <v>8</v>
      </c>
      <c r="B8">
        <v>1700</v>
      </c>
    </row>
    <row r="9" spans="1:12" x14ac:dyDescent="0.25">
      <c r="B9">
        <v>1700</v>
      </c>
    </row>
    <row r="10" spans="1:12" x14ac:dyDescent="0.25">
      <c r="A10" s="58">
        <v>21723.89</v>
      </c>
      <c r="B10">
        <v>1700</v>
      </c>
    </row>
    <row r="11" spans="1:12" x14ac:dyDescent="0.25">
      <c r="A11" s="59">
        <f>A6+SUM(B7:D11)-SUM(E7:N11)</f>
        <v>21723.89</v>
      </c>
      <c r="B11" s="4">
        <v>1700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5">
      <c r="A12" s="58" t="s">
        <v>10</v>
      </c>
      <c r="B12">
        <v>1700</v>
      </c>
      <c r="C12">
        <v>2083.34</v>
      </c>
      <c r="D12">
        <v>2083.34</v>
      </c>
      <c r="E12">
        <v>3500</v>
      </c>
      <c r="F12">
        <v>964.16</v>
      </c>
      <c r="G12">
        <v>150</v>
      </c>
    </row>
    <row r="13" spans="1:12" x14ac:dyDescent="0.25">
      <c r="A13" s="58" t="s">
        <v>145</v>
      </c>
      <c r="B13">
        <v>1700</v>
      </c>
    </row>
    <row r="14" spans="1:12" x14ac:dyDescent="0.25">
      <c r="A14" s="95">
        <v>28076.41</v>
      </c>
      <c r="B14">
        <v>1700</v>
      </c>
    </row>
    <row r="15" spans="1:12" ht="15.75" thickBot="1" x14ac:dyDescent="0.3">
      <c r="A15" s="101">
        <f>A11+SUM(B12:D15)-SUM(E12:N15)</f>
        <v>28076.41</v>
      </c>
      <c r="B15">
        <v>1700</v>
      </c>
    </row>
    <row r="16" spans="1:12" ht="15.75" thickBot="1" x14ac:dyDescent="0.3">
      <c r="A16" s="99">
        <f>A3+SUM(B16:D16)-SUM(E16:L16)</f>
        <v>28076.409999999996</v>
      </c>
      <c r="B16" s="3">
        <f>SUM(B3:B15)</f>
        <v>22100</v>
      </c>
      <c r="C16" s="3">
        <f t="shared" ref="C16:L16" si="0">SUM(C3:C15)</f>
        <v>6250.02</v>
      </c>
      <c r="D16" s="3">
        <f t="shared" si="0"/>
        <v>6250.02</v>
      </c>
      <c r="E16" s="3">
        <f t="shared" si="0"/>
        <v>10500</v>
      </c>
      <c r="F16" s="3">
        <f t="shared" si="0"/>
        <v>3094.72</v>
      </c>
      <c r="G16" s="3">
        <f t="shared" si="0"/>
        <v>450</v>
      </c>
      <c r="H16" s="3">
        <f t="shared" si="0"/>
        <v>0</v>
      </c>
      <c r="I16" s="3">
        <f t="shared" si="0"/>
        <v>0</v>
      </c>
      <c r="J16" s="3">
        <f t="shared" si="0"/>
        <v>5562</v>
      </c>
      <c r="K16" s="3">
        <f t="shared" si="0"/>
        <v>275</v>
      </c>
      <c r="L16" s="3">
        <f t="shared" si="0"/>
        <v>0</v>
      </c>
    </row>
    <row r="17" spans="1:12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x14ac:dyDescent="0.25">
      <c r="A18" s="113">
        <f>A16</f>
        <v>28076.409999999996</v>
      </c>
      <c r="B18" s="30">
        <v>1700</v>
      </c>
      <c r="E18" s="30">
        <v>20000</v>
      </c>
    </row>
    <row r="19" spans="1:12" x14ac:dyDescent="0.25">
      <c r="A19" s="58" t="s">
        <v>93</v>
      </c>
      <c r="B19" s="30">
        <v>1700</v>
      </c>
      <c r="C19" s="30">
        <v>2083.34</v>
      </c>
      <c r="D19" s="30">
        <v>2083.34</v>
      </c>
      <c r="E19" s="30">
        <v>3500</v>
      </c>
      <c r="F19" s="30">
        <v>953.25</v>
      </c>
      <c r="G19" s="30">
        <v>150</v>
      </c>
      <c r="J19" s="30">
        <v>5646</v>
      </c>
      <c r="K19" s="30">
        <v>275</v>
      </c>
    </row>
    <row r="20" spans="1:12" x14ac:dyDescent="0.25">
      <c r="A20" s="95">
        <v>8518.84</v>
      </c>
      <c r="B20" s="30">
        <v>1700</v>
      </c>
    </row>
    <row r="21" spans="1:12" x14ac:dyDescent="0.25">
      <c r="A21" s="107">
        <f>A18+SUM(B18:D21)-SUM(E18:N21)</f>
        <v>8518.8399999999965</v>
      </c>
      <c r="B21" s="31">
        <v>1700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58"/>
      <c r="B22" s="30">
        <v>1700</v>
      </c>
      <c r="C22" s="30">
        <v>2083.34</v>
      </c>
      <c r="D22" s="30">
        <v>2083.34</v>
      </c>
      <c r="E22" s="30">
        <v>3500</v>
      </c>
      <c r="F22" s="30">
        <v>969.69</v>
      </c>
      <c r="G22" s="30">
        <v>150</v>
      </c>
    </row>
    <row r="23" spans="1:12" x14ac:dyDescent="0.25">
      <c r="A23" s="58" t="s">
        <v>162</v>
      </c>
      <c r="B23" s="30">
        <v>1700</v>
      </c>
      <c r="K23" s="30">
        <v>275</v>
      </c>
    </row>
    <row r="24" spans="1:12" x14ac:dyDescent="0.25">
      <c r="B24" s="30">
        <v>1700</v>
      </c>
    </row>
    <row r="25" spans="1:12" x14ac:dyDescent="0.25">
      <c r="A25" s="58">
        <v>16290.83</v>
      </c>
      <c r="B25" s="30">
        <v>1700</v>
      </c>
    </row>
    <row r="26" spans="1:12" x14ac:dyDescent="0.25">
      <c r="A26" s="59">
        <f>A21+SUM(B22:D26)-SUM(E22:N26)</f>
        <v>16290.829999999996</v>
      </c>
      <c r="B26" s="31">
        <v>1700</v>
      </c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58" t="s">
        <v>95</v>
      </c>
      <c r="B27" s="30">
        <v>1700</v>
      </c>
      <c r="C27" s="30">
        <v>2083.34</v>
      </c>
      <c r="D27" s="30">
        <v>2083.34</v>
      </c>
      <c r="E27" s="30">
        <v>3500</v>
      </c>
      <c r="F27" s="30">
        <v>868.8</v>
      </c>
      <c r="G27" s="30">
        <v>150</v>
      </c>
      <c r="K27" s="30"/>
    </row>
    <row r="28" spans="1:12" x14ac:dyDescent="0.25">
      <c r="A28" s="58" t="s">
        <v>145</v>
      </c>
      <c r="B28" s="30">
        <v>1700</v>
      </c>
    </row>
    <row r="29" spans="1:12" x14ac:dyDescent="0.25">
      <c r="A29" s="95">
        <v>22738.71</v>
      </c>
      <c r="B29" s="30">
        <v>1700</v>
      </c>
    </row>
    <row r="30" spans="1:12" ht="15.75" thickBot="1" x14ac:dyDescent="0.3">
      <c r="A30" s="101">
        <f>A26+SUM(B27:D30)-SUM(E27:N30)</f>
        <v>22738.709999999995</v>
      </c>
      <c r="B30" s="30">
        <v>1700</v>
      </c>
    </row>
    <row r="31" spans="1:12" ht="15.75" thickBot="1" x14ac:dyDescent="0.3">
      <c r="A31" s="99">
        <f>A18+SUM(B31:D31)-SUM(E31:L31)</f>
        <v>22738.71</v>
      </c>
      <c r="B31" s="3">
        <f>SUM(B18:B30)</f>
        <v>22100</v>
      </c>
      <c r="C31" s="3">
        <f t="shared" ref="C31:D31" si="1">SUM(C18:C30)</f>
        <v>6250.02</v>
      </c>
      <c r="D31" s="3">
        <f t="shared" si="1"/>
        <v>6250.02</v>
      </c>
      <c r="E31" s="3">
        <f t="shared" ref="E31:L31" si="2">SUM(E18:E30)</f>
        <v>30500</v>
      </c>
      <c r="F31" s="3">
        <f t="shared" si="2"/>
        <v>2791.74</v>
      </c>
      <c r="G31" s="3">
        <f t="shared" si="2"/>
        <v>450</v>
      </c>
      <c r="H31" s="3">
        <f t="shared" si="2"/>
        <v>0</v>
      </c>
      <c r="I31" s="3">
        <f t="shared" si="2"/>
        <v>0</v>
      </c>
      <c r="J31" s="3">
        <f>SUM(J19:J30)</f>
        <v>5646</v>
      </c>
      <c r="K31" s="3">
        <f>SUM(K19:K30)</f>
        <v>550</v>
      </c>
      <c r="L31" s="3">
        <f t="shared" si="2"/>
        <v>0</v>
      </c>
    </row>
    <row r="32" spans="1:12" x14ac:dyDescent="0.2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</row>
    <row r="33" spans="1:12" x14ac:dyDescent="0.25">
      <c r="A33" s="113">
        <f>A31</f>
        <v>22738.71</v>
      </c>
      <c r="B33" s="30">
        <v>1700</v>
      </c>
      <c r="C33" s="58"/>
      <c r="D33" s="58"/>
      <c r="E33" s="58"/>
      <c r="F33" s="58"/>
      <c r="G33" s="58"/>
      <c r="H33" s="58"/>
      <c r="I33" s="58"/>
    </row>
    <row r="34" spans="1:12" x14ac:dyDescent="0.25">
      <c r="A34" s="58" t="s">
        <v>103</v>
      </c>
      <c r="B34" s="30">
        <v>1700</v>
      </c>
      <c r="C34" s="30">
        <v>2083.34</v>
      </c>
      <c r="D34" s="30">
        <v>2083.34</v>
      </c>
      <c r="E34" s="30">
        <v>3500</v>
      </c>
      <c r="F34" s="30">
        <v>917.1</v>
      </c>
      <c r="G34" s="30">
        <v>150</v>
      </c>
      <c r="H34" s="58"/>
      <c r="I34" s="58"/>
      <c r="J34" s="30"/>
      <c r="K34" s="30"/>
    </row>
    <row r="35" spans="1:12" x14ac:dyDescent="0.25">
      <c r="B35" s="30">
        <v>1700</v>
      </c>
      <c r="C35" s="58"/>
      <c r="D35" s="58"/>
      <c r="E35" s="58"/>
      <c r="F35" s="58"/>
      <c r="G35" s="58"/>
      <c r="H35" s="58"/>
      <c r="I35" s="58"/>
    </row>
    <row r="36" spans="1:12" x14ac:dyDescent="0.25">
      <c r="A36" s="95">
        <v>30838.29</v>
      </c>
      <c r="B36" s="30">
        <v>1700</v>
      </c>
      <c r="C36" s="58"/>
      <c r="D36" s="58"/>
      <c r="E36" s="58"/>
      <c r="F36" s="58"/>
      <c r="G36" s="58"/>
      <c r="H36" s="58"/>
      <c r="I36" s="58"/>
    </row>
    <row r="37" spans="1:12" x14ac:dyDescent="0.25">
      <c r="A37" s="107">
        <f>A33+SUM(B33:D37)-SUM(E33:N37)</f>
        <v>30838.29</v>
      </c>
      <c r="B37" s="31">
        <v>1700</v>
      </c>
      <c r="C37" s="59"/>
      <c r="D37" s="59"/>
      <c r="E37" s="59"/>
      <c r="F37" s="59"/>
      <c r="G37" s="59"/>
      <c r="H37" s="59"/>
      <c r="I37" s="59"/>
      <c r="J37" s="4"/>
      <c r="K37" s="4"/>
      <c r="L37" s="4"/>
    </row>
    <row r="38" spans="1:12" x14ac:dyDescent="0.25">
      <c r="A38" s="58"/>
      <c r="B38" s="30">
        <v>1700</v>
      </c>
      <c r="C38" s="30">
        <v>2083.34</v>
      </c>
      <c r="D38" s="30">
        <v>2083.34</v>
      </c>
      <c r="E38" s="30">
        <v>3500</v>
      </c>
      <c r="F38" s="30">
        <v>905.03</v>
      </c>
      <c r="G38" s="30">
        <v>150</v>
      </c>
      <c r="H38" s="58"/>
      <c r="I38" s="58"/>
    </row>
    <row r="39" spans="1:12" x14ac:dyDescent="0.25">
      <c r="A39" s="58" t="s">
        <v>104</v>
      </c>
      <c r="B39" s="30">
        <v>1700</v>
      </c>
      <c r="C39" s="58"/>
      <c r="D39" s="58"/>
      <c r="E39" s="58"/>
      <c r="F39" s="58"/>
      <c r="G39" s="58"/>
      <c r="H39" s="58"/>
      <c r="I39" s="58"/>
      <c r="K39" s="30"/>
    </row>
    <row r="40" spans="1:12" x14ac:dyDescent="0.25">
      <c r="A40" s="58">
        <v>37249.94</v>
      </c>
      <c r="B40" s="30">
        <v>1700</v>
      </c>
      <c r="C40" s="58"/>
      <c r="D40" s="58"/>
      <c r="E40" s="58"/>
      <c r="F40" s="58"/>
      <c r="G40" s="58"/>
      <c r="H40" s="58"/>
      <c r="I40" s="58"/>
    </row>
    <row r="41" spans="1:12" x14ac:dyDescent="0.25">
      <c r="A41" s="59">
        <f>A37+SUM(B38:D41)-SUM(E38:N41)</f>
        <v>37249.94</v>
      </c>
      <c r="B41" s="31">
        <v>1700</v>
      </c>
      <c r="C41" s="59"/>
      <c r="D41" s="59"/>
      <c r="E41" s="59"/>
      <c r="F41" s="59"/>
      <c r="G41" s="59"/>
      <c r="H41" s="59"/>
      <c r="I41" s="59"/>
      <c r="J41" s="4"/>
      <c r="K41" s="4"/>
      <c r="L41" s="4"/>
    </row>
    <row r="42" spans="1:12" x14ac:dyDescent="0.25">
      <c r="A42" s="58"/>
      <c r="B42" s="30">
        <v>1700</v>
      </c>
      <c r="C42" s="30">
        <v>2083.34</v>
      </c>
      <c r="D42" s="30">
        <v>2083.34</v>
      </c>
      <c r="E42" s="30">
        <v>3500</v>
      </c>
      <c r="F42" s="30">
        <v>805.53</v>
      </c>
      <c r="G42" s="30">
        <v>150</v>
      </c>
      <c r="H42" s="43">
        <v>10663.5</v>
      </c>
      <c r="I42" s="30"/>
      <c r="J42" s="30">
        <v>5621</v>
      </c>
      <c r="K42" s="30">
        <v>275</v>
      </c>
    </row>
    <row r="43" spans="1:12" x14ac:dyDescent="0.25">
      <c r="A43" s="58" t="s">
        <v>145</v>
      </c>
      <c r="B43" s="30">
        <v>1700</v>
      </c>
      <c r="C43" s="58"/>
      <c r="D43" s="58"/>
      <c r="E43" s="58"/>
      <c r="F43" s="58"/>
      <c r="G43" s="58"/>
      <c r="H43" s="58"/>
      <c r="I43" s="58"/>
    </row>
    <row r="44" spans="1:12" x14ac:dyDescent="0.25">
      <c r="A44" s="95">
        <v>27201.59</v>
      </c>
      <c r="B44" s="30">
        <v>1700</v>
      </c>
      <c r="C44" s="58"/>
      <c r="D44" s="58"/>
      <c r="E44" s="58"/>
      <c r="F44" s="58"/>
      <c r="G44" s="58"/>
      <c r="H44" s="58"/>
      <c r="I44" s="58"/>
    </row>
    <row r="45" spans="1:12" ht="15.75" thickBot="1" x14ac:dyDescent="0.3">
      <c r="A45" s="101">
        <f>A41+SUM(B42:D45)-SUM(E42:N45)</f>
        <v>27201.590000000004</v>
      </c>
      <c r="B45" s="30">
        <v>1700</v>
      </c>
      <c r="C45" s="58"/>
      <c r="D45" s="58"/>
      <c r="E45" s="58"/>
      <c r="F45" s="58"/>
      <c r="G45" s="58"/>
      <c r="H45" s="58"/>
      <c r="I45" s="58"/>
    </row>
    <row r="46" spans="1:12" ht="15.75" thickBot="1" x14ac:dyDescent="0.3">
      <c r="A46" s="99">
        <f>A33+SUM(B46:D46)-SUM(E46:L46)</f>
        <v>27201.59</v>
      </c>
      <c r="B46" s="3">
        <f t="shared" ref="B46:I46" si="3">SUM(B33:B45)</f>
        <v>22100</v>
      </c>
      <c r="C46" s="3">
        <f t="shared" si="3"/>
        <v>6250.02</v>
      </c>
      <c r="D46" s="3">
        <f t="shared" si="3"/>
        <v>6250.02</v>
      </c>
      <c r="E46" s="3">
        <f t="shared" si="3"/>
        <v>10500</v>
      </c>
      <c r="F46" s="3">
        <f t="shared" si="3"/>
        <v>2627.66</v>
      </c>
      <c r="G46" s="3">
        <f t="shared" si="3"/>
        <v>450</v>
      </c>
      <c r="H46" s="3">
        <f t="shared" si="3"/>
        <v>10663.5</v>
      </c>
      <c r="I46" s="3">
        <f t="shared" si="3"/>
        <v>0</v>
      </c>
      <c r="J46" s="3">
        <f>SUM(J34:J45)</f>
        <v>5621</v>
      </c>
      <c r="K46" s="3">
        <f>SUM(K34:K45)</f>
        <v>275</v>
      </c>
      <c r="L46" s="3">
        <f t="shared" ref="L46" si="4">SUM(L33:L45)</f>
        <v>0</v>
      </c>
    </row>
    <row r="47" spans="1:12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</row>
    <row r="48" spans="1:12" x14ac:dyDescent="0.25">
      <c r="A48" s="113">
        <f>A46</f>
        <v>27201.59</v>
      </c>
      <c r="B48" s="30">
        <v>1700</v>
      </c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25">
      <c r="A49" s="58" t="s">
        <v>115</v>
      </c>
      <c r="B49" s="30">
        <v>1700</v>
      </c>
      <c r="C49" s="30">
        <v>2083.34</v>
      </c>
      <c r="D49" s="30">
        <v>2083.34</v>
      </c>
      <c r="E49" s="30">
        <v>3500</v>
      </c>
      <c r="F49" s="30">
        <v>881.34</v>
      </c>
      <c r="G49" s="30">
        <v>150</v>
      </c>
      <c r="H49" s="9"/>
      <c r="I49" s="9"/>
      <c r="J49" s="43">
        <v>552.04999999999995</v>
      </c>
      <c r="K49" s="30">
        <v>1551</v>
      </c>
      <c r="L49" s="30">
        <v>330</v>
      </c>
    </row>
    <row r="50" spans="1:12" x14ac:dyDescent="0.25">
      <c r="A50" s="12">
        <v>31203.88</v>
      </c>
      <c r="B50" s="30">
        <v>1700</v>
      </c>
      <c r="C50" s="9"/>
      <c r="D50" s="9"/>
      <c r="E50" s="9"/>
      <c r="F50" s="9"/>
      <c r="G50" s="9"/>
      <c r="H50" s="9"/>
      <c r="I50" s="9"/>
      <c r="J50" s="9"/>
      <c r="K50" s="9"/>
    </row>
    <row r="51" spans="1:12" x14ac:dyDescent="0.25">
      <c r="A51" s="107">
        <f>A48+SUM(B48:D51)-SUM(E48:N51)</f>
        <v>31203.880000000005</v>
      </c>
      <c r="B51" s="31">
        <v>1700</v>
      </c>
      <c r="C51" s="121"/>
      <c r="D51" s="121"/>
      <c r="E51" s="121"/>
      <c r="F51" s="121"/>
      <c r="G51" s="121"/>
      <c r="H51" s="121"/>
      <c r="I51" s="121"/>
      <c r="J51" s="121"/>
      <c r="K51" s="121"/>
      <c r="L51" s="4"/>
    </row>
    <row r="52" spans="1:12" x14ac:dyDescent="0.25">
      <c r="A52" s="58"/>
      <c r="B52" s="30">
        <v>1700</v>
      </c>
      <c r="C52" s="30">
        <v>2083.34</v>
      </c>
      <c r="D52" s="30">
        <v>2083.34</v>
      </c>
      <c r="H52" s="9"/>
      <c r="I52" s="30">
        <v>56</v>
      </c>
      <c r="J52" s="9"/>
      <c r="K52" s="30">
        <v>275</v>
      </c>
    </row>
    <row r="53" spans="1:12" x14ac:dyDescent="0.25">
      <c r="A53" s="58" t="s">
        <v>116</v>
      </c>
      <c r="B53" s="30">
        <v>1700</v>
      </c>
      <c r="C53" s="9"/>
      <c r="D53" s="9"/>
      <c r="E53" s="9"/>
      <c r="F53" s="9"/>
      <c r="G53" s="9"/>
      <c r="H53" s="9"/>
      <c r="I53" s="9"/>
      <c r="J53" s="30">
        <v>5646</v>
      </c>
      <c r="K53" s="30">
        <v>286</v>
      </c>
    </row>
    <row r="54" spans="1:12" x14ac:dyDescent="0.25">
      <c r="A54" s="58"/>
      <c r="B54" s="30">
        <v>1700</v>
      </c>
      <c r="C54" s="9"/>
      <c r="D54" s="9"/>
      <c r="E54" s="9"/>
      <c r="F54" s="9"/>
      <c r="G54" s="9"/>
      <c r="H54" s="9"/>
      <c r="I54" s="9"/>
      <c r="J54" s="30"/>
      <c r="K54" s="30"/>
    </row>
    <row r="55" spans="1:12" x14ac:dyDescent="0.25">
      <c r="A55" s="95">
        <v>33051.01</v>
      </c>
      <c r="B55" s="30">
        <v>1700</v>
      </c>
      <c r="C55" s="9"/>
      <c r="D55" s="9"/>
      <c r="H55" s="9"/>
      <c r="I55" s="9"/>
      <c r="J55" s="9"/>
      <c r="K55" s="9"/>
    </row>
    <row r="56" spans="1:12" x14ac:dyDescent="0.25">
      <c r="A56" s="107">
        <f>A51+SUM(B52:D56)-SUM(E52:N56)</f>
        <v>33051.010000000009</v>
      </c>
      <c r="B56" s="31">
        <v>1700</v>
      </c>
      <c r="C56" s="121"/>
      <c r="D56" s="121"/>
      <c r="E56" s="31">
        <v>3500</v>
      </c>
      <c r="F56" s="31">
        <v>906.55</v>
      </c>
      <c r="G56" s="31">
        <v>150</v>
      </c>
      <c r="H56" s="121"/>
      <c r="I56" s="121"/>
      <c r="J56" s="121"/>
      <c r="K56" s="121"/>
      <c r="L56" s="4"/>
    </row>
    <row r="57" spans="1:12" x14ac:dyDescent="0.25">
      <c r="A57" s="58" t="s">
        <v>117</v>
      </c>
      <c r="B57" s="30">
        <v>1700</v>
      </c>
      <c r="C57" s="30">
        <v>2083.34</v>
      </c>
      <c r="D57" s="30">
        <v>2083.34</v>
      </c>
      <c r="E57" s="30">
        <v>3500</v>
      </c>
      <c r="F57" s="30">
        <v>928.15</v>
      </c>
      <c r="G57" s="30">
        <v>150</v>
      </c>
      <c r="H57" s="9"/>
      <c r="I57" s="30">
        <v>359</v>
      </c>
      <c r="J57" s="9"/>
      <c r="K57" s="9"/>
    </row>
    <row r="58" spans="1:12" x14ac:dyDescent="0.25">
      <c r="A58" s="58" t="s">
        <v>145</v>
      </c>
      <c r="B58" s="30">
        <v>1700</v>
      </c>
      <c r="C58" s="9"/>
      <c r="D58" s="9"/>
      <c r="E58" s="30">
        <v>30000</v>
      </c>
      <c r="F58" s="9"/>
      <c r="G58" s="9"/>
      <c r="H58" s="9"/>
      <c r="I58" s="9"/>
      <c r="J58" s="9"/>
      <c r="K58" s="9"/>
    </row>
    <row r="59" spans="1:12" x14ac:dyDescent="0.25">
      <c r="A59" s="95">
        <v>9080.5400000000009</v>
      </c>
      <c r="B59" s="30">
        <v>1700</v>
      </c>
      <c r="C59" s="9"/>
      <c r="D59" s="9"/>
      <c r="E59" s="9"/>
      <c r="F59" s="9"/>
      <c r="G59" s="9"/>
      <c r="H59" s="9"/>
      <c r="I59" s="9"/>
      <c r="J59" s="9"/>
      <c r="K59" s="9"/>
    </row>
    <row r="60" spans="1:12" ht="15.75" thickBot="1" x14ac:dyDescent="0.3">
      <c r="A60" s="101">
        <f>A56+SUM(B57:D60)-SUM(E57:N60)</f>
        <v>9080.5400000000081</v>
      </c>
      <c r="B60" s="30">
        <v>1700</v>
      </c>
      <c r="C60" s="9"/>
      <c r="D60" s="9"/>
      <c r="E60" s="9"/>
      <c r="F60" s="9"/>
      <c r="G60" s="9"/>
      <c r="H60" s="9"/>
      <c r="I60" s="9"/>
      <c r="J60" s="9"/>
      <c r="K60" s="9"/>
    </row>
    <row r="61" spans="1:12" ht="15.75" thickBot="1" x14ac:dyDescent="0.3">
      <c r="A61" s="99">
        <f>A48+SUM(B61:D61)-SUM(E61:L61)</f>
        <v>9080.5400000000009</v>
      </c>
      <c r="B61" s="3">
        <f t="shared" ref="B61:I61" si="5">SUM(B48:B60)</f>
        <v>22100</v>
      </c>
      <c r="C61" s="3">
        <f t="shared" si="5"/>
        <v>6250.02</v>
      </c>
      <c r="D61" s="3">
        <f t="shared" si="5"/>
        <v>6250.02</v>
      </c>
      <c r="E61" s="3">
        <f t="shared" si="5"/>
        <v>40500</v>
      </c>
      <c r="F61" s="3">
        <f t="shared" si="5"/>
        <v>2716.04</v>
      </c>
      <c r="G61" s="3">
        <f t="shared" si="5"/>
        <v>450</v>
      </c>
      <c r="H61" s="3">
        <f t="shared" si="5"/>
        <v>0</v>
      </c>
      <c r="I61" s="3">
        <f t="shared" si="5"/>
        <v>415</v>
      </c>
      <c r="J61" s="3">
        <f>SUM(J49:J60)</f>
        <v>6198.05</v>
      </c>
      <c r="K61" s="3">
        <f>SUM(K49:K60)</f>
        <v>2112</v>
      </c>
      <c r="L61" s="3">
        <f t="shared" ref="L61" si="6">SUM(L48:L60)</f>
        <v>330</v>
      </c>
    </row>
    <row r="62" spans="1:12" x14ac:dyDescent="0.25">
      <c r="A62" s="22" t="s">
        <v>173</v>
      </c>
      <c r="B62" s="22"/>
      <c r="C62" s="22"/>
    </row>
    <row r="63" spans="1:12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</row>
    <row r="64" spans="1:12" ht="15.75" thickBot="1" x14ac:dyDescent="0.3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</row>
    <row r="65" spans="1:12" ht="15.75" thickBot="1" x14ac:dyDescent="0.3">
      <c r="A65" s="1" t="s">
        <v>174</v>
      </c>
      <c r="B65" s="3">
        <f>B61+B46+B31+B16</f>
        <v>88400</v>
      </c>
      <c r="C65" s="3">
        <f t="shared" ref="C65:L65" si="7">C61+C46+C31+C16</f>
        <v>25000.080000000002</v>
      </c>
      <c r="D65" s="3">
        <f t="shared" si="7"/>
        <v>25000.080000000002</v>
      </c>
      <c r="E65" s="3">
        <f t="shared" si="7"/>
        <v>92000</v>
      </c>
      <c r="F65" s="3">
        <f t="shared" si="7"/>
        <v>11230.16</v>
      </c>
      <c r="G65" s="3">
        <f t="shared" si="7"/>
        <v>1800</v>
      </c>
      <c r="H65" s="3">
        <f t="shared" si="7"/>
        <v>10663.5</v>
      </c>
      <c r="I65" s="3">
        <f t="shared" si="7"/>
        <v>415</v>
      </c>
      <c r="J65" s="3">
        <f t="shared" si="7"/>
        <v>23027.05</v>
      </c>
      <c r="K65" s="3">
        <f t="shared" si="7"/>
        <v>3212</v>
      </c>
      <c r="L65" s="123">
        <f t="shared" si="7"/>
        <v>330</v>
      </c>
    </row>
    <row r="66" spans="1:12" ht="15.75" thickBot="1" x14ac:dyDescent="0.3">
      <c r="A66" t="s">
        <v>143</v>
      </c>
      <c r="B66">
        <f>B65/11</f>
        <v>8036.363636363636</v>
      </c>
      <c r="K66">
        <f t="shared" ref="K66:L66" si="8">K65/11</f>
        <v>292</v>
      </c>
      <c r="L66">
        <f t="shared" si="8"/>
        <v>30</v>
      </c>
    </row>
    <row r="67" spans="1:12" ht="15.75" thickBot="1" x14ac:dyDescent="0.3">
      <c r="A67" s="124" t="s">
        <v>174</v>
      </c>
      <c r="B67" s="125">
        <f>B65-B66</f>
        <v>80363.636363636368</v>
      </c>
      <c r="C67" s="127">
        <f t="shared" ref="C67:L67" si="9">C65-C66</f>
        <v>25000.080000000002</v>
      </c>
      <c r="D67" s="127">
        <f t="shared" si="9"/>
        <v>25000.080000000002</v>
      </c>
      <c r="E67" s="125">
        <f t="shared" si="9"/>
        <v>92000</v>
      </c>
      <c r="F67" s="125">
        <f t="shared" si="9"/>
        <v>11230.16</v>
      </c>
      <c r="G67" s="127">
        <f t="shared" si="9"/>
        <v>1800</v>
      </c>
      <c r="H67" s="133">
        <f t="shared" si="9"/>
        <v>10663.5</v>
      </c>
      <c r="I67" s="127">
        <f t="shared" si="9"/>
        <v>415</v>
      </c>
      <c r="J67" s="125">
        <f t="shared" si="9"/>
        <v>23027.05</v>
      </c>
      <c r="K67" s="127">
        <f t="shared" si="9"/>
        <v>2920</v>
      </c>
      <c r="L67" s="126">
        <f t="shared" si="9"/>
        <v>300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Settlement 2017</vt:lpstr>
      <vt:lpstr>Statement FY19 </vt:lpstr>
      <vt:lpstr>BTAFY19 wksheet</vt:lpstr>
      <vt:lpstr>Members Proportion</vt:lpstr>
      <vt:lpstr>Statement FY20</vt:lpstr>
      <vt:lpstr>BTA FY20</vt:lpstr>
      <vt:lpstr>Statm FY21</vt:lpstr>
      <vt:lpstr>BTA FY21</vt:lpstr>
      <vt:lpstr>BTA FY22</vt:lpstr>
      <vt:lpstr>Bk statm fy22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Wong</dc:creator>
  <cp:lastModifiedBy>Bak Joel</cp:lastModifiedBy>
  <dcterms:created xsi:type="dcterms:W3CDTF">2017-10-22T23:59:02Z</dcterms:created>
  <dcterms:modified xsi:type="dcterms:W3CDTF">2022-10-12T23:48:17Z</dcterms:modified>
</cp:coreProperties>
</file>