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\MMMMM\MACINTOSH SUPERANNUATION FUND\2013\"/>
    </mc:Choice>
  </mc:AlternateContent>
  <xr:revisionPtr revIDLastSave="0" documentId="13_ncr:1_{99912A1E-0DA1-4C3F-9D51-BCD8FD787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L10" i="1"/>
  <c r="K11" i="1" l="1"/>
  <c r="E13" i="1" l="1"/>
  <c r="K13" i="1"/>
  <c r="P17" i="1" s="1"/>
  <c r="H11" i="1"/>
  <c r="H10" i="1"/>
  <c r="M19" i="1" l="1"/>
  <c r="M22" i="1" s="1"/>
  <c r="G13" i="1"/>
  <c r="F13" i="1"/>
  <c r="D13" i="1"/>
  <c r="C13" i="1"/>
  <c r="B13" i="1"/>
  <c r="L11" i="1"/>
  <c r="G21" i="1" s="1"/>
  <c r="H21" i="1"/>
  <c r="I21" i="1" l="1"/>
  <c r="H13" i="1"/>
  <c r="I10" i="1" s="1"/>
  <c r="L13" i="1"/>
  <c r="P18" i="1" s="1"/>
  <c r="J10" i="1" l="1"/>
  <c r="M10" i="1"/>
  <c r="H20" i="1"/>
  <c r="H22" i="1" s="1"/>
  <c r="H17" i="1"/>
  <c r="I11" i="1"/>
  <c r="J11" i="1" s="1"/>
  <c r="G20" i="1" s="1"/>
  <c r="I20" i="1" l="1"/>
  <c r="N10" i="1"/>
  <c r="P10" i="1" s="1"/>
  <c r="O10" i="1"/>
  <c r="G22" i="1"/>
  <c r="O11" i="1"/>
  <c r="J13" i="1"/>
  <c r="P16" i="1" s="1"/>
  <c r="P19" i="1" s="1"/>
  <c r="I13" i="1"/>
  <c r="H18" i="1"/>
  <c r="M11" i="1"/>
  <c r="M13" i="1" l="1"/>
  <c r="G17" i="1"/>
  <c r="O13" i="1"/>
  <c r="I22" i="1"/>
  <c r="N11" i="1"/>
  <c r="P11" i="1" s="1"/>
  <c r="P13" i="1" s="1"/>
  <c r="N13" i="1" l="1"/>
  <c r="G18" i="1"/>
  <c r="I18" i="1" s="1"/>
  <c r="I17" i="1"/>
</calcChain>
</file>

<file path=xl/sharedStrings.xml><?xml version="1.0" encoding="utf-8"?>
<sst xmlns="http://schemas.openxmlformats.org/spreadsheetml/2006/main" count="51" uniqueCount="48">
  <si>
    <t>Total Income:</t>
  </si>
  <si>
    <t>Total Tax:</t>
  </si>
  <si>
    <t>Tax</t>
  </si>
  <si>
    <t>Opening Balance</t>
  </si>
  <si>
    <t>Contributions</t>
  </si>
  <si>
    <t>Transfers</t>
  </si>
  <si>
    <t>Allocation</t>
  </si>
  <si>
    <t>Undeducted</t>
  </si>
  <si>
    <t>Deducted</t>
  </si>
  <si>
    <t>In</t>
  </si>
  <si>
    <t>Out</t>
  </si>
  <si>
    <t>Allocation Base</t>
  </si>
  <si>
    <t>Earnings</t>
  </si>
  <si>
    <t>Total</t>
  </si>
  <si>
    <t>Closing Balance</t>
  </si>
  <si>
    <t>Insurance</t>
  </si>
  <si>
    <t>Tax on Cont.</t>
  </si>
  <si>
    <t>550/03</t>
  </si>
  <si>
    <t>Allocated Earnings</t>
  </si>
  <si>
    <t>Income Tax Expense on Earnings</t>
  </si>
  <si>
    <t>Distribution to Members</t>
  </si>
  <si>
    <t>Income Tax Expense of Contributions</t>
  </si>
  <si>
    <t>Income Tax Expense</t>
  </si>
  <si>
    <t>Investment Income</t>
  </si>
  <si>
    <t>Deducted Contributions</t>
  </si>
  <si>
    <t>Total Income</t>
  </si>
  <si>
    <t>Expenses</t>
  </si>
  <si>
    <t>Total Expenses</t>
  </si>
  <si>
    <t>Tax Profit</t>
  </si>
  <si>
    <t>Tax on Earnings</t>
  </si>
  <si>
    <t>Tax on Contributions</t>
  </si>
  <si>
    <t>Total Tax</t>
  </si>
  <si>
    <t>/02</t>
  </si>
  <si>
    <t>/05</t>
  </si>
  <si>
    <t>/10</t>
  </si>
  <si>
    <t>Account</t>
  </si>
  <si>
    <t>Weighted
Avg</t>
  </si>
  <si>
    <t>Tax on Earnings (exc Cont.)</t>
  </si>
  <si>
    <t>Tax on Insur</t>
  </si>
  <si>
    <t>Total Movement</t>
  </si>
  <si>
    <t>Tax Benefit - Insurance</t>
  </si>
  <si>
    <t>Provision for Income Tax</t>
  </si>
  <si>
    <t>Justin Mackenzie</t>
  </si>
  <si>
    <t>Delia Macintosh</t>
  </si>
  <si>
    <t>Delia</t>
  </si>
  <si>
    <t>Justin</t>
  </si>
  <si>
    <t>Year ended 30 June 2013</t>
  </si>
  <si>
    <t>MACINTOSH SUPERANNUATION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</si>
</sst>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#,##0.00;[Red]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 applyFill="1"/>
    <xf numFmtId="164" fontId="3" fillId="0" borderId="0" xfId="1" applyNumberFormat="1" applyFont="1" applyFill="1"/>
    <xf numFmtId="165" fontId="3" fillId="0" borderId="0" xfId="0" applyNumberFormat="1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center" wrapText="1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165" fontId="3" fillId="0" borderId="1" xfId="0" applyNumberFormat="1" applyFont="1" applyFill="1" applyBorder="1"/>
    <xf numFmtId="43" fontId="4" fillId="0" borderId="0" xfId="0" applyNumberFormat="1" applyFont="1" applyFill="1"/>
    <xf numFmtId="43" fontId="3" fillId="0" borderId="0" xfId="1" applyFont="1" applyFill="1"/>
    <xf numFmtId="43" fontId="3" fillId="0" borderId="1" xfId="0" applyNumberFormat="1" applyFont="1" applyFill="1" applyBorder="1"/>
    <xf numFmtId="0" fontId="5" fillId="0" borderId="0" xfId="0" applyFont="1" applyFill="1" applyAlignment="1">
      <alignment horizontal="right"/>
    </xf>
    <xf numFmtId="43" fontId="0" fillId="0" borderId="0" xfId="0" applyNumberFormat="1"/>
    <xf numFmtId="165" fontId="5" fillId="0" borderId="0" xfId="0" applyNumberFormat="1" applyFont="1" applyFill="1" applyBorder="1"/>
    <xf numFmtId="43" fontId="3" fillId="0" borderId="0" xfId="1" applyNumberFormat="1" applyFont="1" applyFill="1"/>
    <xf numFmtId="164" fontId="3" fillId="0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1" applyFont="1"/>
    <xf numFmtId="43" fontId="3" fillId="2" borderId="1" xfId="0" applyNumberFormat="1" applyFont="1" applyFill="1" applyBorder="1"/>
    <xf numFmtId="0" fontId="6" fillId="0" borderId="0" xfId="0" applyFont="1" applyFill="1"/>
    <xf numFmtId="43" fontId="0" fillId="0" borderId="4" xfId="0" applyNumberFormat="1" applyBorder="1"/>
    <xf numFmtId="43" fontId="2" fillId="0" borderId="0" xfId="0" applyNumberFormat="1" applyFont="1"/>
    <xf numFmtId="43" fontId="0" fillId="2" borderId="0" xfId="0" applyNumberFormat="1" applyFill="1"/>
    <xf numFmtId="166" fontId="0" fillId="0" borderId="0" xfId="1" applyNumberFormat="1" applyFont="1"/>
    <xf numFmtId="166" fontId="0" fillId="0" borderId="0" xfId="0" applyNumberFormat="1"/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4" fontId="9" fillId="0" borderId="0" xfId="1" applyNumberFormat="1" applyFont="1" applyFill="1"/>
    <xf numFmtId="165" fontId="5" fillId="3" borderId="1" xfId="0" applyNumberFormat="1" applyFont="1" applyFill="1" applyBorder="1"/>
    <xf numFmtId="9" fontId="3" fillId="0" borderId="1" xfId="2" applyNumberFormat="1" applyFont="1" applyFill="1" applyBorder="1" applyAlignment="1">
      <alignment horizontal="center"/>
    </xf>
    <xf numFmtId="9" fontId="3" fillId="0" borderId="1" xfId="2" applyFont="1" applyFill="1" applyBorder="1" applyAlignment="1">
      <alignment horizontal="center"/>
    </xf>
    <xf numFmtId="166" fontId="0" fillId="0" borderId="4" xfId="0" applyNumberFormat="1" applyBorder="1"/>
    <xf numFmtId="166" fontId="2" fillId="3" borderId="0" xfId="0" applyNumberFormat="1" applyFont="1" applyFill="1"/>
    <xf numFmtId="165" fontId="3" fillId="3" borderId="1" xfId="0" applyNumberFormat="1" applyFont="1" applyFill="1" applyBorder="1"/>
    <xf numFmtId="166" fontId="2" fillId="2" borderId="0" xfId="0" applyNumberFormat="1" applyFont="1" applyFill="1"/>
    <xf numFmtId="14" fontId="5" fillId="0" borderId="0" xfId="0" applyNumberFormat="1" applyFont="1" applyFill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="75" zoomScaleNormal="75" workbookViewId="0"/>
  </sheetViews>
  <sheetFormatPr defaultRowHeight="15" x14ac:dyDescent="0.25"/>
  <cols>
    <col min="1" max="1" width="13.5703125" customWidth="1"/>
    <col min="2" max="2" width="14.85546875" bestFit="1" customWidth="1"/>
    <col min="3" max="3" width="13.42578125" customWidth="1"/>
    <col min="4" max="5" width="10" customWidth="1"/>
    <col min="6" max="6" width="8.5703125" customWidth="1"/>
    <col min="7" max="7" width="10.28515625" bestFit="1" customWidth="1"/>
    <col min="8" max="8" width="14" bestFit="1" customWidth="1"/>
    <col min="9" max="9" width="9.85546875" bestFit="1" customWidth="1"/>
    <col min="10" max="10" width="11.28515625" bestFit="1" customWidth="1"/>
    <col min="11" max="11" width="11.28515625" customWidth="1"/>
    <col min="12" max="12" width="13.85546875" customWidth="1"/>
    <col min="13" max="13" width="11.42578125" customWidth="1"/>
    <col min="14" max="14" width="12" customWidth="1"/>
    <col min="15" max="15" width="11.7109375" bestFit="1" customWidth="1"/>
    <col min="16" max="16" width="14.85546875" bestFit="1" customWidth="1"/>
    <col min="17" max="17" width="12.42578125" bestFit="1" customWidth="1"/>
    <col min="18" max="18" width="10" bestFit="1" customWidth="1"/>
    <col min="19" max="19" width="11.7109375" bestFit="1" customWidth="1"/>
  </cols>
  <sheetData>
    <row r="1" spans="1:18" x14ac:dyDescent="0.25">
      <c r="A1" s="1" t="s">
        <v>47</v>
      </c>
    </row>
    <row r="2" spans="1:18" x14ac:dyDescent="0.25">
      <c r="A2" s="1" t="s">
        <v>46</v>
      </c>
    </row>
    <row r="4" spans="1:18" x14ac:dyDescent="0.25">
      <c r="A4" s="18" t="s">
        <v>0</v>
      </c>
      <c r="B4" s="14">
        <v>-149.88999999999999</v>
      </c>
    </row>
    <row r="5" spans="1:18" x14ac:dyDescent="0.25">
      <c r="A5" s="18" t="s">
        <v>1</v>
      </c>
      <c r="B5" s="39">
        <v>0</v>
      </c>
    </row>
    <row r="6" spans="1:18" x14ac:dyDescent="0.25">
      <c r="A6" s="18"/>
      <c r="B6" s="20"/>
      <c r="C6" s="3"/>
      <c r="D6" s="4"/>
      <c r="E6" s="4"/>
      <c r="F6" s="3"/>
      <c r="G6" s="4"/>
      <c r="H6" s="5"/>
      <c r="I6" s="5"/>
      <c r="J6" s="5"/>
      <c r="K6" s="5"/>
      <c r="L6" s="6" t="s">
        <v>2</v>
      </c>
      <c r="M6" s="7">
        <v>0.15</v>
      </c>
      <c r="N6" s="2"/>
      <c r="O6" s="2"/>
      <c r="P6" s="2"/>
      <c r="Q6" s="2"/>
      <c r="R6" s="2"/>
    </row>
    <row r="7" spans="1:18" x14ac:dyDescent="0.25">
      <c r="A7" s="8"/>
      <c r="B7" s="9"/>
      <c r="C7" s="3"/>
      <c r="D7" s="4"/>
      <c r="E7" s="4"/>
      <c r="F7" s="3"/>
      <c r="G7" s="4"/>
      <c r="H7" s="5"/>
      <c r="I7" s="5"/>
      <c r="J7" s="5"/>
      <c r="K7" s="5"/>
      <c r="L7" s="46"/>
      <c r="M7" s="46"/>
      <c r="N7" s="46"/>
      <c r="O7" s="2"/>
      <c r="P7" s="2"/>
      <c r="Q7" s="2"/>
      <c r="R7" s="2"/>
    </row>
    <row r="8" spans="1:18" x14ac:dyDescent="0.25">
      <c r="A8" s="5"/>
      <c r="B8" s="47" t="s">
        <v>3</v>
      </c>
      <c r="C8" s="49" t="s">
        <v>4</v>
      </c>
      <c r="D8" s="49"/>
      <c r="E8" s="22"/>
      <c r="F8" s="49" t="s">
        <v>5</v>
      </c>
      <c r="G8" s="49"/>
      <c r="H8" s="50" t="s">
        <v>6</v>
      </c>
      <c r="I8" s="50"/>
      <c r="J8" s="50"/>
      <c r="K8" s="50"/>
      <c r="L8" s="50"/>
      <c r="M8" s="50"/>
      <c r="N8" s="50"/>
      <c r="O8" s="50"/>
      <c r="P8" s="50"/>
      <c r="Q8" s="2"/>
    </row>
    <row r="9" spans="1:18" ht="38.25" x14ac:dyDescent="0.25">
      <c r="A9" s="10"/>
      <c r="B9" s="48"/>
      <c r="C9" s="11" t="s">
        <v>7</v>
      </c>
      <c r="D9" s="12" t="s">
        <v>8</v>
      </c>
      <c r="E9" s="12" t="s">
        <v>15</v>
      </c>
      <c r="F9" s="11" t="s">
        <v>9</v>
      </c>
      <c r="G9" s="12" t="s">
        <v>10</v>
      </c>
      <c r="H9" s="6" t="s">
        <v>11</v>
      </c>
      <c r="I9" s="6" t="s">
        <v>36</v>
      </c>
      <c r="J9" s="6" t="s">
        <v>37</v>
      </c>
      <c r="K9" s="6" t="s">
        <v>38</v>
      </c>
      <c r="L9" s="6" t="s">
        <v>16</v>
      </c>
      <c r="M9" s="6" t="s">
        <v>12</v>
      </c>
      <c r="N9" s="6" t="s">
        <v>39</v>
      </c>
      <c r="O9" s="6" t="s">
        <v>31</v>
      </c>
      <c r="P9" s="6" t="s">
        <v>14</v>
      </c>
    </row>
    <row r="10" spans="1:18" x14ac:dyDescent="0.25">
      <c r="A10" s="13" t="s">
        <v>42</v>
      </c>
      <c r="B10" s="14">
        <v>923701.2</v>
      </c>
      <c r="C10" s="14">
        <v>399.9</v>
      </c>
      <c r="D10" s="14"/>
      <c r="E10" s="14"/>
      <c r="F10" s="14">
        <v>0</v>
      </c>
      <c r="G10" s="14">
        <v>0</v>
      </c>
      <c r="H10" s="14">
        <f>+B10+C10+D10-E10+F10-G10</f>
        <v>924101.1</v>
      </c>
      <c r="I10" s="40">
        <f>H10/H13</f>
        <v>0.51787205376699186</v>
      </c>
      <c r="J10" s="14">
        <f>+I10*B5</f>
        <v>0</v>
      </c>
      <c r="K10" s="14">
        <f>E10*M6</f>
        <v>0</v>
      </c>
      <c r="L10" s="14">
        <f>(-D10)*M$6</f>
        <v>0</v>
      </c>
      <c r="M10" s="14">
        <f>B4*I10</f>
        <v>-77.623842139134396</v>
      </c>
      <c r="N10" s="14">
        <f>+SUM(J10:M10)</f>
        <v>-77.623842139134396</v>
      </c>
      <c r="O10" s="14">
        <f>+SUM(J10:L10)</f>
        <v>0</v>
      </c>
      <c r="P10" s="14">
        <f>+H10+N10</f>
        <v>924023.47615786083</v>
      </c>
      <c r="Q10" s="19"/>
      <c r="R10" s="19"/>
    </row>
    <row r="11" spans="1:18" x14ac:dyDescent="0.25">
      <c r="A11" s="13" t="s">
        <v>43</v>
      </c>
      <c r="B11" s="14">
        <v>859918.71</v>
      </c>
      <c r="C11" s="14">
        <v>399.9</v>
      </c>
      <c r="D11" s="14"/>
      <c r="E11" s="14"/>
      <c r="F11" s="14">
        <v>0</v>
      </c>
      <c r="G11" s="14">
        <v>0</v>
      </c>
      <c r="H11" s="14">
        <f>+B11+C11+D11-E11+F11-G11</f>
        <v>860318.61</v>
      </c>
      <c r="I11" s="40">
        <f>H11/H13</f>
        <v>0.48212794623300814</v>
      </c>
      <c r="J11" s="14">
        <f>+I11*B5</f>
        <v>0</v>
      </c>
      <c r="K11" s="14">
        <f>E11*M6</f>
        <v>0</v>
      </c>
      <c r="L11" s="14">
        <f>(-D11)*M$6</f>
        <v>0</v>
      </c>
      <c r="M11" s="14">
        <f>B4*I11</f>
        <v>-72.26615786086559</v>
      </c>
      <c r="N11" s="14">
        <f>+SUM(J11:M11)</f>
        <v>-72.26615786086559</v>
      </c>
      <c r="O11" s="14">
        <f>+SUM(J11:L11)</f>
        <v>0</v>
      </c>
      <c r="P11" s="14">
        <f>+H11+N11</f>
        <v>860246.34384213912</v>
      </c>
      <c r="R11" s="19"/>
    </row>
    <row r="12" spans="1:18" x14ac:dyDescent="0.25">
      <c r="A12" s="5"/>
      <c r="B12" s="16"/>
      <c r="C12" s="3"/>
      <c r="D12" s="4"/>
      <c r="E12" s="4"/>
      <c r="F12" s="3"/>
      <c r="G12" s="4"/>
      <c r="H12" s="5"/>
      <c r="I12" s="32"/>
      <c r="J12" s="5"/>
      <c r="K12" s="5"/>
      <c r="L12" s="2"/>
      <c r="M12" s="2"/>
      <c r="N12" s="2"/>
      <c r="O12" s="2"/>
      <c r="P12" s="2"/>
    </row>
    <row r="13" spans="1:18" x14ac:dyDescent="0.25">
      <c r="A13" s="5" t="s">
        <v>13</v>
      </c>
      <c r="B13" s="17">
        <f>SUM(B10:B12)</f>
        <v>1783619.91</v>
      </c>
      <c r="C13" s="17">
        <f>SUM(C10:C12)</f>
        <v>799.8</v>
      </c>
      <c r="D13" s="17">
        <f t="shared" ref="D13:I13" si="0">SUM(D10:D12)</f>
        <v>0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1784419.71</v>
      </c>
      <c r="I13" s="41">
        <f t="shared" si="0"/>
        <v>1</v>
      </c>
      <c r="J13" s="17">
        <f t="shared" ref="J13:P13" si="1">SUM(J10:J12)</f>
        <v>0</v>
      </c>
      <c r="K13" s="14">
        <f t="shared" si="1"/>
        <v>0</v>
      </c>
      <c r="L13" s="14">
        <f t="shared" si="1"/>
        <v>0</v>
      </c>
      <c r="M13" s="14">
        <f t="shared" si="1"/>
        <v>-149.88999999999999</v>
      </c>
      <c r="N13" s="44">
        <f>SUM(N10:N12)</f>
        <v>-149.88999999999999</v>
      </c>
      <c r="O13" s="25">
        <f>SUM(O10:O12)</f>
        <v>0</v>
      </c>
      <c r="P13" s="17">
        <f t="shared" si="1"/>
        <v>1784269.8199999998</v>
      </c>
    </row>
    <row r="14" spans="1:18" x14ac:dyDescent="0.25">
      <c r="A14" s="5"/>
      <c r="B14" s="5"/>
      <c r="C14" s="3"/>
      <c r="D14" s="5"/>
      <c r="E14" s="5"/>
      <c r="F14" s="3"/>
      <c r="G14" s="32"/>
      <c r="H14" s="32"/>
      <c r="I14" s="5"/>
      <c r="J14" s="9"/>
      <c r="K14" s="9"/>
      <c r="L14" s="5"/>
      <c r="M14" s="2"/>
      <c r="N14" s="2"/>
      <c r="O14" s="2"/>
      <c r="P14" s="15"/>
      <c r="Q14" s="15"/>
      <c r="R14" s="2"/>
    </row>
    <row r="15" spans="1:18" ht="17.25" x14ac:dyDescent="0.4">
      <c r="A15" s="5"/>
      <c r="B15" s="5"/>
      <c r="C15" s="38" t="s">
        <v>35</v>
      </c>
      <c r="D15" s="5"/>
      <c r="E15" s="5"/>
      <c r="F15" s="3"/>
      <c r="G15" s="33" t="s">
        <v>44</v>
      </c>
      <c r="H15" s="33" t="s">
        <v>45</v>
      </c>
      <c r="I15" s="35" t="s">
        <v>13</v>
      </c>
      <c r="J15" s="9"/>
      <c r="K15" s="26" t="s">
        <v>22</v>
      </c>
      <c r="L15" s="5"/>
      <c r="M15" s="2"/>
      <c r="N15" s="2"/>
      <c r="O15" s="2"/>
      <c r="P15" s="15"/>
      <c r="Q15" s="15"/>
      <c r="R15" s="2"/>
    </row>
    <row r="16" spans="1:18" x14ac:dyDescent="0.25">
      <c r="A16" s="5"/>
      <c r="C16" s="3"/>
      <c r="D16" s="5"/>
      <c r="E16" s="5"/>
      <c r="F16" s="21"/>
      <c r="G16" s="34">
        <v>552</v>
      </c>
      <c r="H16" s="34">
        <v>553</v>
      </c>
      <c r="I16" s="5"/>
      <c r="J16" s="5"/>
      <c r="L16" s="2"/>
      <c r="M16" s="19"/>
      <c r="N16" t="s">
        <v>29</v>
      </c>
      <c r="P16" s="31">
        <f>+J13</f>
        <v>0</v>
      </c>
      <c r="R16" s="15"/>
    </row>
    <row r="17" spans="2:16" x14ac:dyDescent="0.25">
      <c r="B17" s="36" t="s">
        <v>32</v>
      </c>
      <c r="C17" t="s">
        <v>18</v>
      </c>
      <c r="G17" s="30">
        <f>-M11</f>
        <v>72.26615786086559</v>
      </c>
      <c r="H17" s="31">
        <f>-M10</f>
        <v>77.623842139134396</v>
      </c>
      <c r="I17" s="31">
        <f>+SUM(G17:H17)</f>
        <v>149.88999999999999</v>
      </c>
      <c r="J17" s="23"/>
      <c r="K17" s="1" t="s">
        <v>23</v>
      </c>
      <c r="M17" s="19">
        <v>1.1100000000000001</v>
      </c>
      <c r="N17" t="s">
        <v>40</v>
      </c>
      <c r="P17" s="31">
        <f>+K13</f>
        <v>0</v>
      </c>
    </row>
    <row r="18" spans="2:16" x14ac:dyDescent="0.25">
      <c r="B18" s="37" t="s">
        <v>17</v>
      </c>
      <c r="C18" t="s">
        <v>20</v>
      </c>
      <c r="G18" s="31">
        <f>-G17</f>
        <v>-72.26615786086559</v>
      </c>
      <c r="H18" s="31">
        <f>-H17</f>
        <v>-77.623842139134396</v>
      </c>
      <c r="I18" s="43">
        <f>+SUM(G18:H18)</f>
        <v>-149.88999999999999</v>
      </c>
      <c r="J18" s="19"/>
      <c r="K18" s="19" t="s">
        <v>24</v>
      </c>
      <c r="M18" s="27">
        <v>0</v>
      </c>
      <c r="N18" t="s">
        <v>30</v>
      </c>
      <c r="P18" s="42">
        <f>+L13</f>
        <v>0</v>
      </c>
    </row>
    <row r="19" spans="2:16" x14ac:dyDescent="0.25">
      <c r="J19" s="23"/>
      <c r="K19" s="19" t="s">
        <v>25</v>
      </c>
      <c r="M19" s="19">
        <f>+M18+M17</f>
        <v>1.1100000000000001</v>
      </c>
      <c r="N19" t="s">
        <v>31</v>
      </c>
      <c r="O19" s="19"/>
      <c r="P19" s="45">
        <f>+SUM(P16:P18)</f>
        <v>0</v>
      </c>
    </row>
    <row r="20" spans="2:16" x14ac:dyDescent="0.25">
      <c r="B20" s="36" t="s">
        <v>33</v>
      </c>
      <c r="C20" t="s">
        <v>19</v>
      </c>
      <c r="G20" s="31">
        <f>-+J11-K11</f>
        <v>0</v>
      </c>
      <c r="H20" s="31">
        <f>-J10-K10</f>
        <v>0</v>
      </c>
      <c r="I20" s="31">
        <f>+SUM(G20:H20)</f>
        <v>0</v>
      </c>
      <c r="K20" s="1" t="s">
        <v>26</v>
      </c>
      <c r="M20" s="19"/>
      <c r="O20" s="19"/>
      <c r="P20" s="19"/>
    </row>
    <row r="21" spans="2:16" x14ac:dyDescent="0.25">
      <c r="B21" s="36" t="s">
        <v>34</v>
      </c>
      <c r="C21" t="s">
        <v>21</v>
      </c>
      <c r="G21" s="23">
        <f>-L11</f>
        <v>0</v>
      </c>
      <c r="H21" s="31">
        <f>-L10</f>
        <v>0</v>
      </c>
      <c r="I21" s="31">
        <f>+SUM(G21:H21)</f>
        <v>0</v>
      </c>
      <c r="J21" s="23"/>
      <c r="K21" s="23" t="s">
        <v>27</v>
      </c>
      <c r="M21" s="27">
        <v>-150</v>
      </c>
      <c r="O21" s="19"/>
      <c r="P21" s="19"/>
    </row>
    <row r="22" spans="2:16" x14ac:dyDescent="0.25">
      <c r="B22">
        <v>904</v>
      </c>
      <c r="C22" t="s">
        <v>41</v>
      </c>
      <c r="G22" s="31">
        <f>-SUM(G20:G21)</f>
        <v>0</v>
      </c>
      <c r="H22" s="31">
        <f t="shared" ref="H22" si="2">-SUM(H20:H21)</f>
        <v>0</v>
      </c>
      <c r="I22" s="43">
        <f>-SUM(I20:I21)</f>
        <v>0</v>
      </c>
      <c r="K22" s="28" t="s">
        <v>28</v>
      </c>
      <c r="L22" s="1"/>
      <c r="M22" s="28">
        <f>+SUM(M19:M21)</f>
        <v>-148.88999999999999</v>
      </c>
      <c r="O22" s="19"/>
      <c r="P22" s="19"/>
    </row>
    <row r="23" spans="2:16" x14ac:dyDescent="0.25">
      <c r="J23" s="24"/>
      <c r="M23" s="19"/>
      <c r="O23" s="19"/>
      <c r="P23" s="19"/>
    </row>
    <row r="24" spans="2:16" x14ac:dyDescent="0.25">
      <c r="G24" s="31"/>
      <c r="H24" s="31"/>
      <c r="I24" s="31"/>
      <c r="J24" s="24"/>
      <c r="K24" s="19" t="s">
        <v>22</v>
      </c>
      <c r="M24" s="29">
        <v>0</v>
      </c>
      <c r="O24" s="19"/>
      <c r="P24" s="19"/>
    </row>
    <row r="25" spans="2:16" x14ac:dyDescent="0.25">
      <c r="E25" s="19"/>
      <c r="G25" s="31"/>
      <c r="H25" s="31"/>
      <c r="I25" s="31"/>
      <c r="N25" s="19"/>
      <c r="O25" s="19"/>
      <c r="P25" s="19"/>
    </row>
    <row r="26" spans="2:16" x14ac:dyDescent="0.25">
      <c r="E26" s="19"/>
      <c r="G26" s="31"/>
      <c r="J26" s="19"/>
      <c r="K26" s="19"/>
      <c r="L26" s="19"/>
      <c r="N26" s="19"/>
      <c r="O26" s="19"/>
      <c r="P26" s="19"/>
    </row>
    <row r="27" spans="2:16" x14ac:dyDescent="0.25">
      <c r="G27" s="31"/>
      <c r="H27" s="31"/>
      <c r="L27" s="19"/>
      <c r="N27" s="19"/>
      <c r="O27" s="19"/>
      <c r="P27" s="19"/>
    </row>
    <row r="28" spans="2:16" x14ac:dyDescent="0.25">
      <c r="J28" s="19"/>
      <c r="K28" s="19"/>
      <c r="L28" s="19"/>
    </row>
  </sheetData>
  <mergeCells count="5">
    <mergeCell ref="L7:N7"/>
    <mergeCell ref="B8:B9"/>
    <mergeCell ref="C8:D8"/>
    <mergeCell ref="F8:G8"/>
    <mergeCell ref="H8:P8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Schlederer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Pham</dc:creator>
  <cp:lastModifiedBy>Colin Lin</cp:lastModifiedBy>
  <cp:lastPrinted>2017-03-15T01:07:11Z</cp:lastPrinted>
  <dcterms:created xsi:type="dcterms:W3CDTF">2012-11-22T00:53:08Z</dcterms:created>
  <dcterms:modified xsi:type="dcterms:W3CDTF">2022-07-07T01:25:41Z</dcterms:modified>
</cp:coreProperties>
</file>