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P\MMMMM\MACINTOSH SUPERANNUATION FUND\2013\"/>
    </mc:Choice>
  </mc:AlternateContent>
  <xr:revisionPtr revIDLastSave="0" documentId="13_ncr:1_{6BAA2D73-8C72-4871-8863-89C6520271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1" l="1"/>
  <c r="J5" i="1"/>
  <c r="C13" i="1"/>
  <c r="E17" i="1"/>
  <c r="E16" i="1"/>
  <c r="E24" i="1" s="1"/>
  <c r="Q11" i="1"/>
  <c r="H11" i="1"/>
  <c r="J6" i="1" l="1"/>
  <c r="D13" i="1" l="1"/>
  <c r="E13" i="1"/>
  <c r="F13" i="1"/>
  <c r="G13" i="1"/>
  <c r="H13" i="1"/>
  <c r="E19" i="1"/>
  <c r="K13" i="1" l="1"/>
  <c r="L13" i="1"/>
  <c r="Q17" i="1" s="1"/>
  <c r="M13" i="1"/>
  <c r="Q16" i="1" s="1"/>
  <c r="N13" i="1"/>
  <c r="O13" i="1"/>
  <c r="P13" i="1"/>
  <c r="Q13" i="1"/>
  <c r="Q19" i="1" l="1"/>
  <c r="S9" i="1"/>
  <c r="R10" i="1" s="1"/>
  <c r="S10" i="1" s="1"/>
  <c r="R11" i="1" s="1"/>
  <c r="S11" i="1" s="1"/>
  <c r="Q22" i="1" s="1"/>
  <c r="J9" i="1"/>
  <c r="I10" i="1" s="1"/>
  <c r="J10" i="1" s="1"/>
  <c r="I11" i="1" s="1"/>
  <c r="J11" i="1" s="1"/>
  <c r="E21" i="1" s="1"/>
  <c r="S7" i="1"/>
  <c r="U7" i="1" s="1"/>
  <c r="S6" i="1"/>
  <c r="U6" i="1" s="1"/>
  <c r="U5" i="1" l="1"/>
  <c r="U10" i="1"/>
  <c r="U9" i="1"/>
</calcChain>
</file>

<file path=xl/sharedStrings.xml><?xml version="1.0" encoding="utf-8"?>
<sst xmlns="http://schemas.openxmlformats.org/spreadsheetml/2006/main" count="23" uniqueCount="14">
  <si>
    <t xml:space="preserve">Non concessional </t>
  </si>
  <si>
    <t>Concessional</t>
  </si>
  <si>
    <t>Rollover</t>
  </si>
  <si>
    <t>Income Earned</t>
  </si>
  <si>
    <t>Employer Contr</t>
  </si>
  <si>
    <t>MACINTOSH SUPERANNUATION FUND</t>
  </si>
  <si>
    <t>Justin Macintosh</t>
  </si>
  <si>
    <t>Opening</t>
  </si>
  <si>
    <t>Inward rollover</t>
  </si>
  <si>
    <t>Benefit payments</t>
  </si>
  <si>
    <t>Delia Macintosh</t>
  </si>
  <si>
    <t>Taxed</t>
  </si>
  <si>
    <t>Untaxed</t>
  </si>
  <si>
    <t>Closing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</si>
</sst>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1" applyFont="1" applyAlignment="1">
      <alignment horizontal="center"/>
    </xf>
    <xf numFmtId="43" fontId="0" fillId="0" borderId="0" xfId="1" applyFont="1"/>
    <xf numFmtId="43" fontId="0" fillId="0" borderId="0" xfId="0" applyNumberFormat="1" applyAlignment="1">
      <alignment horizontal="center"/>
    </xf>
    <xf numFmtId="43" fontId="0" fillId="0" borderId="0" xfId="0" applyNumberFormat="1"/>
    <xf numFmtId="43" fontId="1" fillId="0" borderId="1" xfId="0" applyNumberFormat="1" applyFont="1" applyBorder="1"/>
    <xf numFmtId="0" fontId="1" fillId="0" borderId="0" xfId="0" applyFont="1" applyAlignment="1">
      <alignment horizontal="center" wrapText="1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wrapText="1"/>
    </xf>
    <xf numFmtId="43" fontId="0" fillId="2" borderId="0" xfId="1" applyFont="1" applyFill="1" applyAlignment="1">
      <alignment horizontal="right"/>
    </xf>
    <xf numFmtId="43" fontId="0" fillId="2" borderId="0" xfId="1" applyFont="1" applyFill="1"/>
    <xf numFmtId="0" fontId="0" fillId="2" borderId="0" xfId="0" applyFill="1" applyAlignment="1">
      <alignment horizontal="center"/>
    </xf>
    <xf numFmtId="0" fontId="1" fillId="0" borderId="2" xfId="0" applyFont="1" applyBorder="1" applyAlignment="1">
      <alignment horizontal="center" wrapText="1"/>
    </xf>
    <xf numFmtId="43" fontId="0" fillId="0" borderId="3" xfId="1" applyFont="1" applyBorder="1" applyAlignment="1">
      <alignment horizontal="right"/>
    </xf>
    <xf numFmtId="43" fontId="0" fillId="0" borderId="3" xfId="1" applyFont="1" applyBorder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V22" sqref="V22"/>
    </sheetView>
  </sheetViews>
  <sheetFormatPr defaultRowHeight="15" x14ac:dyDescent="0.25"/>
  <cols>
    <col min="1" max="1" width="4.85546875" style="1" bestFit="1" customWidth="1"/>
    <col min="2" max="2" width="1.7109375" style="1" customWidth="1"/>
    <col min="3" max="3" width="12.85546875" customWidth="1"/>
    <col min="4" max="4" width="9.5703125" bestFit="1" customWidth="1"/>
    <col min="5" max="5" width="12.140625" customWidth="1"/>
    <col min="6" max="6" width="11.5703125" bestFit="1" customWidth="1"/>
    <col min="7" max="7" width="12" customWidth="1"/>
    <col min="8" max="8" width="12.85546875" customWidth="1"/>
    <col min="9" max="10" width="13.28515625" bestFit="1" customWidth="1"/>
    <col min="11" max="11" width="1.140625" customWidth="1"/>
    <col min="12" max="12" width="15.42578125" bestFit="1" customWidth="1"/>
    <col min="13" max="13" width="9.5703125" bestFit="1" customWidth="1"/>
    <col min="14" max="14" width="7.7109375" customWidth="1"/>
    <col min="15" max="15" width="11.5703125" customWidth="1"/>
    <col min="16" max="16" width="10.42578125" customWidth="1"/>
    <col min="17" max="17" width="11.5703125" customWidth="1"/>
    <col min="18" max="19" width="13.28515625" bestFit="1" customWidth="1"/>
    <col min="20" max="20" width="1.85546875" customWidth="1"/>
    <col min="21" max="21" width="13.28515625" bestFit="1" customWidth="1"/>
  </cols>
  <sheetData>
    <row r="1" spans="1:21" x14ac:dyDescent="0.25">
      <c r="A1" s="19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1" x14ac:dyDescent="0.25">
      <c r="B2" s="15"/>
      <c r="C2" s="10" t="s">
        <v>6</v>
      </c>
      <c r="K2" s="11"/>
      <c r="L2" s="10" t="s">
        <v>10</v>
      </c>
    </row>
    <row r="3" spans="1:21" x14ac:dyDescent="0.25">
      <c r="B3" s="15"/>
      <c r="K3" s="11"/>
    </row>
    <row r="4" spans="1:21" s="9" customFormat="1" ht="32.1" customHeight="1" x14ac:dyDescent="0.25">
      <c r="B4" s="12"/>
      <c r="C4" s="9" t="s">
        <v>0</v>
      </c>
      <c r="D4" s="9" t="s">
        <v>1</v>
      </c>
      <c r="E4" s="9" t="s">
        <v>4</v>
      </c>
      <c r="F4" s="9" t="s">
        <v>2</v>
      </c>
      <c r="G4" s="9" t="s">
        <v>9</v>
      </c>
      <c r="H4" s="9" t="s">
        <v>3</v>
      </c>
      <c r="I4" s="16" t="s">
        <v>7</v>
      </c>
      <c r="J4" s="16" t="s">
        <v>13</v>
      </c>
      <c r="K4" s="12"/>
      <c r="L4" s="9" t="s">
        <v>0</v>
      </c>
      <c r="M4" s="9" t="s">
        <v>1</v>
      </c>
      <c r="N4" s="9" t="s">
        <v>4</v>
      </c>
      <c r="O4" s="9" t="s">
        <v>2</v>
      </c>
      <c r="P4" s="9" t="s">
        <v>8</v>
      </c>
      <c r="Q4" s="9" t="s">
        <v>3</v>
      </c>
      <c r="R4" s="16" t="s">
        <v>7</v>
      </c>
      <c r="S4" s="16" t="s">
        <v>13</v>
      </c>
    </row>
    <row r="5" spans="1:21" s="1" customFormat="1" x14ac:dyDescent="0.25">
      <c r="A5" s="1">
        <v>2007</v>
      </c>
      <c r="B5" s="15"/>
      <c r="C5" s="3">
        <v>1000000</v>
      </c>
      <c r="D5" s="3"/>
      <c r="E5" s="3">
        <v>34954</v>
      </c>
      <c r="F5" s="4"/>
      <c r="G5" s="4"/>
      <c r="H5" s="3">
        <v>235360</v>
      </c>
      <c r="I5" s="17"/>
      <c r="J5" s="17">
        <f>SUM(C5:I5)</f>
        <v>1270314</v>
      </c>
      <c r="K5" s="13"/>
      <c r="L5" s="3">
        <v>1000000</v>
      </c>
      <c r="M5" s="3"/>
      <c r="N5" s="3"/>
      <c r="O5" s="3"/>
      <c r="P5" s="3"/>
      <c r="Q5" s="3">
        <v>70932</v>
      </c>
      <c r="R5" s="17"/>
      <c r="S5" s="17">
        <f>SUM(L5:R5)</f>
        <v>1070932</v>
      </c>
      <c r="T5" s="2"/>
      <c r="U5" s="6">
        <f>S5+J5</f>
        <v>2341246</v>
      </c>
    </row>
    <row r="6" spans="1:21" x14ac:dyDescent="0.25">
      <c r="A6" s="1">
        <v>2008</v>
      </c>
      <c r="B6" s="15"/>
      <c r="C6" s="3">
        <v>0</v>
      </c>
      <c r="D6" s="3">
        <v>0</v>
      </c>
      <c r="E6" s="3">
        <v>42141</v>
      </c>
      <c r="F6" s="3">
        <v>300000</v>
      </c>
      <c r="G6" s="3"/>
      <c r="H6" s="3">
        <v>-120653</v>
      </c>
      <c r="I6" s="17">
        <v>1270314</v>
      </c>
      <c r="J6" s="17">
        <f>SUM(C6:I6)</f>
        <v>1491802</v>
      </c>
      <c r="K6" s="13"/>
      <c r="L6" s="3">
        <v>49723</v>
      </c>
      <c r="M6" s="3">
        <v>0</v>
      </c>
      <c r="N6" s="3"/>
      <c r="O6" s="3">
        <v>300000</v>
      </c>
      <c r="P6" s="3">
        <v>369</v>
      </c>
      <c r="Q6" s="3">
        <v>-121790</v>
      </c>
      <c r="R6" s="17">
        <v>1070932</v>
      </c>
      <c r="S6" s="17">
        <f>SUM(L6:R6)</f>
        <v>1299234</v>
      </c>
      <c r="T6" s="2"/>
      <c r="U6" s="6">
        <f t="shared" ref="U6:U10" si="0">S6+J6</f>
        <v>2791036</v>
      </c>
    </row>
    <row r="7" spans="1:21" x14ac:dyDescent="0.25">
      <c r="A7" s="1">
        <v>2009</v>
      </c>
      <c r="B7" s="15"/>
      <c r="C7" s="3">
        <v>71456</v>
      </c>
      <c r="D7" s="3"/>
      <c r="E7" s="3"/>
      <c r="F7" s="3"/>
      <c r="G7" s="3"/>
      <c r="H7" s="3">
        <v>-234859</v>
      </c>
      <c r="I7" s="17">
        <v>1491802</v>
      </c>
      <c r="J7" s="17">
        <v>1328398.8899999999</v>
      </c>
      <c r="K7" s="13"/>
      <c r="L7" s="3">
        <v>71457</v>
      </c>
      <c r="M7" s="3"/>
      <c r="N7" s="3"/>
      <c r="O7" s="3"/>
      <c r="P7" s="3"/>
      <c r="Q7" s="3">
        <v>-234858</v>
      </c>
      <c r="R7" s="17">
        <v>1299234</v>
      </c>
      <c r="S7" s="17">
        <f>SUM(L7:R7)</f>
        <v>1135833</v>
      </c>
      <c r="T7" s="2"/>
      <c r="U7" s="6">
        <f t="shared" si="0"/>
        <v>2464231.8899999997</v>
      </c>
    </row>
    <row r="8" spans="1:21" x14ac:dyDescent="0.25">
      <c r="B8" s="15"/>
      <c r="C8" s="3"/>
      <c r="D8" s="3"/>
      <c r="E8" s="3"/>
      <c r="F8" s="3"/>
      <c r="G8" s="3"/>
      <c r="H8" s="3"/>
      <c r="I8" s="17"/>
      <c r="J8" s="17"/>
      <c r="K8" s="13"/>
      <c r="L8" s="3"/>
      <c r="M8" s="3"/>
      <c r="N8" s="3"/>
      <c r="O8" s="3"/>
      <c r="P8" s="3"/>
      <c r="Q8" s="3"/>
      <c r="R8" s="17"/>
      <c r="S8" s="17"/>
      <c r="T8" s="2"/>
      <c r="U8" s="6"/>
    </row>
    <row r="9" spans="1:21" x14ac:dyDescent="0.25">
      <c r="A9" s="1">
        <v>2010</v>
      </c>
      <c r="B9" s="15"/>
      <c r="D9" s="3"/>
      <c r="E9" s="5"/>
      <c r="F9" s="5"/>
      <c r="G9" s="5">
        <v>-49068.06</v>
      </c>
      <c r="H9" s="3">
        <v>-344838.03</v>
      </c>
      <c r="I9" s="18">
        <v>1328398.8899999999</v>
      </c>
      <c r="J9" s="17">
        <f>SUM(D9:I9)</f>
        <v>934492.79999999981</v>
      </c>
      <c r="K9" s="14"/>
      <c r="M9" s="3">
        <v>4250</v>
      </c>
      <c r="N9" s="5"/>
      <c r="O9" s="5"/>
      <c r="P9" s="5"/>
      <c r="Q9" s="3">
        <v>-294739.46000000002</v>
      </c>
      <c r="R9" s="18">
        <v>1135833.1000000001</v>
      </c>
      <c r="S9" s="17">
        <f>SUM(M9:R9)</f>
        <v>845343.64000000013</v>
      </c>
      <c r="U9" s="6">
        <f t="shared" si="0"/>
        <v>1779836.44</v>
      </c>
    </row>
    <row r="10" spans="1:21" x14ac:dyDescent="0.25">
      <c r="A10" s="1">
        <v>2011</v>
      </c>
      <c r="B10" s="15"/>
      <c r="D10" s="3">
        <v>1083.75</v>
      </c>
      <c r="E10" s="5"/>
      <c r="F10" s="5"/>
      <c r="G10" s="5">
        <v>-20192</v>
      </c>
      <c r="H10" s="3">
        <v>3451</v>
      </c>
      <c r="I10" s="18">
        <f>+J9</f>
        <v>934492.79999999981</v>
      </c>
      <c r="J10" s="17">
        <f>SUM(D10:I10)</f>
        <v>918835.54999999981</v>
      </c>
      <c r="K10" s="14"/>
      <c r="M10" s="3">
        <v>1083.75</v>
      </c>
      <c r="N10" s="5"/>
      <c r="O10" s="5"/>
      <c r="P10" s="5">
        <v>12723.73</v>
      </c>
      <c r="Q10" s="3">
        <v>153</v>
      </c>
      <c r="R10" s="18">
        <f>+S9</f>
        <v>845343.64000000013</v>
      </c>
      <c r="S10" s="17">
        <f>SUM(M10:R10)</f>
        <v>859304.12000000011</v>
      </c>
      <c r="U10" s="6">
        <f t="shared" si="0"/>
        <v>1778139.67</v>
      </c>
    </row>
    <row r="11" spans="1:21" x14ac:dyDescent="0.25">
      <c r="A11" s="1">
        <v>2012</v>
      </c>
      <c r="B11" s="15"/>
      <c r="D11" s="3"/>
      <c r="E11" s="5"/>
      <c r="F11" s="5"/>
      <c r="G11" s="5"/>
      <c r="H11" s="3">
        <f>-7.55+622.5</f>
        <v>614.95000000000005</v>
      </c>
      <c r="I11" s="18">
        <f>J10</f>
        <v>918835.54999999981</v>
      </c>
      <c r="J11" s="17">
        <f>SUM(D11:I11)</f>
        <v>919450.49999999977</v>
      </c>
      <c r="K11" s="14"/>
      <c r="M11" s="3"/>
      <c r="N11" s="5"/>
      <c r="O11" s="5"/>
      <c r="P11" s="5"/>
      <c r="Q11" s="3">
        <f>-7.02+622.5</f>
        <v>615.48</v>
      </c>
      <c r="R11" s="18">
        <f>S10</f>
        <v>859304.12000000011</v>
      </c>
      <c r="S11" s="17">
        <f>SUM(M11:R11)</f>
        <v>859919.60000000009</v>
      </c>
      <c r="U11" s="6"/>
    </row>
    <row r="12" spans="1:21" x14ac:dyDescent="0.25">
      <c r="B12" s="15"/>
      <c r="C12" s="5"/>
      <c r="D12" s="5"/>
      <c r="E12" s="5"/>
      <c r="F12" s="5"/>
      <c r="G12" s="5"/>
      <c r="H12" s="5"/>
      <c r="I12" s="18"/>
      <c r="J12" s="18"/>
      <c r="K12" s="14"/>
      <c r="L12" s="5"/>
      <c r="M12" s="5"/>
      <c r="N12" s="5"/>
      <c r="O12" s="5"/>
      <c r="P12" s="5"/>
      <c r="Q12" s="5"/>
      <c r="R12" s="18"/>
      <c r="S12" s="18"/>
    </row>
    <row r="13" spans="1:21" ht="15.75" thickBot="1" x14ac:dyDescent="0.3">
      <c r="B13" s="15"/>
      <c r="C13" s="8">
        <f>SUM(C5:C12)</f>
        <v>1071456</v>
      </c>
      <c r="D13" s="8">
        <f>SUM(D5:D12)</f>
        <v>1083.75</v>
      </c>
      <c r="E13" s="8">
        <f>SUM(E5:E12)</f>
        <v>77095</v>
      </c>
      <c r="F13" s="8">
        <f t="shared" ref="F13:H13" si="1">SUM(F5:F12)</f>
        <v>300000</v>
      </c>
      <c r="G13" s="8">
        <f t="shared" si="1"/>
        <v>-69260.06</v>
      </c>
      <c r="H13" s="8">
        <f t="shared" si="1"/>
        <v>-460924.08</v>
      </c>
      <c r="I13" s="8"/>
      <c r="J13" s="8"/>
      <c r="K13" s="8">
        <f t="shared" ref="K13:Q13" si="2">SUM(K5:K12)</f>
        <v>0</v>
      </c>
      <c r="L13" s="8">
        <f t="shared" si="2"/>
        <v>1121180</v>
      </c>
      <c r="M13" s="8">
        <f t="shared" si="2"/>
        <v>5333.75</v>
      </c>
      <c r="N13" s="8">
        <f t="shared" si="2"/>
        <v>0</v>
      </c>
      <c r="O13" s="8">
        <f t="shared" si="2"/>
        <v>300000</v>
      </c>
      <c r="P13" s="8">
        <f t="shared" si="2"/>
        <v>13092.73</v>
      </c>
      <c r="Q13" s="8">
        <f t="shared" si="2"/>
        <v>-579686.98</v>
      </c>
      <c r="R13" s="8"/>
      <c r="S13" s="8"/>
    </row>
    <row r="16" spans="1:21" x14ac:dyDescent="0.25">
      <c r="D16" t="s">
        <v>11</v>
      </c>
      <c r="E16" s="7">
        <f>E5+E6+H5+G9+G10+H10+H11+D10</f>
        <v>248344.64</v>
      </c>
      <c r="P16" t="s">
        <v>11</v>
      </c>
      <c r="Q16" s="7">
        <f>M13+O13+P13+Q5+Q10+Q11</f>
        <v>390126.95999999996</v>
      </c>
    </row>
    <row r="17" spans="4:17" x14ac:dyDescent="0.25">
      <c r="D17" t="s">
        <v>12</v>
      </c>
      <c r="E17" s="7">
        <f>C7+C5+H6+H7+F6+H9</f>
        <v>671105.97</v>
      </c>
      <c r="P17" t="s">
        <v>12</v>
      </c>
      <c r="Q17" s="7">
        <f>L13+(SUM(Q6:Q9))</f>
        <v>469792.54000000004</v>
      </c>
    </row>
    <row r="19" spans="4:17" x14ac:dyDescent="0.25">
      <c r="E19" s="7">
        <f>SUM(E16:E17)</f>
        <v>919450.61</v>
      </c>
      <c r="Q19" s="7">
        <f>SUM(Q16:Q17)</f>
        <v>859919.5</v>
      </c>
    </row>
    <row r="21" spans="4:17" x14ac:dyDescent="0.25">
      <c r="E21" s="7">
        <f>E19-J11</f>
        <v>0.11000000021886081</v>
      </c>
    </row>
    <row r="22" spans="4:17" x14ac:dyDescent="0.25">
      <c r="Q22" s="7">
        <f>Q19-S11</f>
        <v>-0.10000000009313226</v>
      </c>
    </row>
    <row r="23" spans="4:17" x14ac:dyDescent="0.25">
      <c r="E23" s="7">
        <v>923702</v>
      </c>
    </row>
    <row r="24" spans="4:17" x14ac:dyDescent="0.25">
      <c r="E24" s="7">
        <f>E23-E16</f>
        <v>675357.36</v>
      </c>
    </row>
  </sheetData>
  <mergeCells count="1">
    <mergeCell ref="A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Schlederer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Pham</dc:creator>
  <cp:lastModifiedBy>Colin Lin</cp:lastModifiedBy>
  <dcterms:created xsi:type="dcterms:W3CDTF">2014-08-25T04:37:47Z</dcterms:created>
  <dcterms:modified xsi:type="dcterms:W3CDTF">2022-07-07T05:05:15Z</dcterms:modified>
</cp:coreProperties>
</file>