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bd5a96a35070aa7/Documents/Client/2022/Handley C Early STP SF/EarlySTP SF 2022 Files for Auditor/"/>
    </mc:Choice>
  </mc:AlternateContent>
  <xr:revisionPtr revIDLastSave="378" documentId="8_{41AC9269-39CA-4824-AD86-EFE9D38D6BF4}" xr6:coauthVersionLast="47" xr6:coauthVersionMax="47" xr10:uidLastSave="{E0F351F6-CA7E-41DC-BE11-EB83F3EBBD93}"/>
  <bookViews>
    <workbookView xWindow="28680" yWindow="-120" windowWidth="29040" windowHeight="15840" activeTab="5" xr2:uid="{00000000-000D-0000-FFFF-FFFF00000000}"/>
  </bookViews>
  <sheets>
    <sheet name="Fin Summary" sheetId="4" r:id="rId1"/>
    <sheet name="CBA" sheetId="1" r:id="rId2"/>
    <sheet name="Spare" sheetId="9" r:id="rId3"/>
    <sheet name="Share Summary" sheetId="8" r:id="rId4"/>
    <sheet name="TD" sheetId="10" r:id="rId5"/>
    <sheet name="Collectables" sheetId="16" r:id="rId6"/>
    <sheet name="Loan" sheetId="15" r:id="rId7"/>
    <sheet name="Property" sheetId="14" r:id="rId8"/>
    <sheet name="Member Information" sheetId="12" r:id="rId9"/>
    <sheet name="Pension" sheetId="13" r:id="rId10"/>
    <sheet name="Accruals Other" sheetId="11" r:id="rId11"/>
  </sheets>
  <definedNames>
    <definedName name="_xlnm._FilterDatabase" localSheetId="1" hidden="1">CBA!$B$2:$AA$60</definedName>
    <definedName name="_xlnm._FilterDatabase" localSheetId="2" hidden="1">Spare!$B$2:$V$57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" i="15" l="1"/>
  <c r="Y9" i="15" s="1"/>
  <c r="Z6" i="15"/>
  <c r="I45" i="4"/>
  <c r="D16" i="14"/>
  <c r="I52" i="4" s="1"/>
  <c r="B19" i="12"/>
  <c r="B2" i="12"/>
  <c r="E7" i="12"/>
  <c r="D28" i="14"/>
  <c r="D30" i="14" s="1"/>
  <c r="I21" i="4" s="1"/>
  <c r="M21" i="4" s="1"/>
  <c r="D27" i="14"/>
  <c r="K61" i="4"/>
  <c r="K48" i="4"/>
  <c r="K55" i="4"/>
  <c r="F19" i="11"/>
  <c r="I12" i="4"/>
  <c r="I51" i="4"/>
  <c r="M20" i="4"/>
  <c r="B3" i="15"/>
  <c r="I10" i="4"/>
  <c r="I20" i="4"/>
  <c r="I22" i="4"/>
  <c r="M22" i="4" s="1"/>
  <c r="U9" i="15"/>
  <c r="T9" i="15"/>
  <c r="J9" i="15"/>
  <c r="I9" i="15"/>
  <c r="I17" i="15"/>
  <c r="U15" i="15"/>
  <c r="T17" i="15"/>
  <c r="J15" i="15"/>
  <c r="AA44" i="1"/>
  <c r="AA39" i="1"/>
  <c r="Y48" i="1"/>
  <c r="Z45" i="1"/>
  <c r="Z46" i="1"/>
  <c r="Z51" i="1"/>
  <c r="Z53" i="1"/>
  <c r="Z55" i="1"/>
  <c r="Z56" i="1"/>
  <c r="Z58" i="1"/>
  <c r="Z59" i="1"/>
  <c r="X52" i="1"/>
  <c r="X50" i="1"/>
  <c r="W52" i="1"/>
  <c r="W50" i="1"/>
  <c r="E14" i="16"/>
  <c r="I37" i="4"/>
  <c r="P11" i="16"/>
  <c r="I23" i="4" l="1"/>
  <c r="M23" i="4" s="1"/>
  <c r="Z9" i="15"/>
  <c r="I42" i="4" s="1"/>
  <c r="K56" i="4"/>
  <c r="Y10" i="15"/>
  <c r="Y11" i="15" s="1"/>
  <c r="Y12" i="15" s="1"/>
  <c r="Y13" i="15" s="1"/>
  <c r="AA3" i="1"/>
  <c r="Z3" i="1"/>
  <c r="W3" i="1"/>
  <c r="I54" i="4" l="1"/>
  <c r="A22" i="15"/>
  <c r="A11" i="15"/>
  <c r="S11" i="15"/>
  <c r="S12" i="15" s="1"/>
  <c r="S13" i="15" s="1"/>
  <c r="S14" i="15" s="1"/>
  <c r="S15" i="15" s="1"/>
  <c r="S16" i="15" s="1"/>
  <c r="S17" i="15" s="1"/>
  <c r="S18" i="15" s="1"/>
  <c r="S19" i="15" s="1"/>
  <c r="S20" i="15" s="1"/>
  <c r="S21" i="15" s="1"/>
  <c r="S22" i="15" s="1"/>
  <c r="S23" i="15" s="1"/>
  <c r="S24" i="15" s="1"/>
  <c r="S25" i="15" s="1"/>
  <c r="S26" i="15" s="1"/>
  <c r="S27" i="15" s="1"/>
  <c r="S28" i="15" s="1"/>
  <c r="S29" i="15" s="1"/>
  <c r="S30" i="15" s="1"/>
  <c r="H18" i="15"/>
  <c r="H19" i="15"/>
  <c r="H20" i="15" s="1"/>
  <c r="H21" i="15" s="1"/>
  <c r="H22" i="15" s="1"/>
  <c r="H23" i="15" s="1"/>
  <c r="H24" i="15" s="1"/>
  <c r="H25" i="15" s="1"/>
  <c r="H26" i="15" s="1"/>
  <c r="H27" i="15" s="1"/>
  <c r="H28" i="15" s="1"/>
  <c r="H29" i="15" s="1"/>
  <c r="H30" i="15" s="1"/>
  <c r="H13" i="15"/>
  <c r="H14" i="15"/>
  <c r="H15" i="15"/>
  <c r="H16" i="15"/>
  <c r="H17" i="15"/>
  <c r="H12" i="15"/>
  <c r="H11" i="15"/>
  <c r="Y43" i="1"/>
  <c r="Y41" i="1"/>
  <c r="E19" i="14"/>
  <c r="I36" i="4" s="1"/>
  <c r="I38" i="4" s="1"/>
  <c r="I24" i="4"/>
  <c r="M24" i="4" s="1"/>
  <c r="I19" i="4"/>
  <c r="M19" i="4" s="1"/>
  <c r="I18" i="4"/>
  <c r="M18" i="4" s="1"/>
  <c r="M25" i="4" s="1"/>
  <c r="F12" i="11"/>
  <c r="D12" i="11"/>
  <c r="Y37" i="1"/>
  <c r="Y36" i="1"/>
  <c r="S49" i="1"/>
  <c r="S42" i="1"/>
  <c r="S27" i="1"/>
  <c r="V31" i="1"/>
  <c r="V30" i="1"/>
  <c r="K57" i="1"/>
  <c r="K54" i="1"/>
  <c r="K47" i="1"/>
  <c r="K40" i="1"/>
  <c r="K38" i="1"/>
  <c r="K35" i="1"/>
  <c r="K34" i="1"/>
  <c r="K33" i="1"/>
  <c r="K32" i="1"/>
  <c r="K29" i="1"/>
  <c r="K28" i="1"/>
  <c r="I8" i="1"/>
  <c r="Y65" i="14"/>
  <c r="X3" i="1"/>
  <c r="I13" i="4" s="1"/>
  <c r="M13" i="4" s="1"/>
  <c r="Q23" i="1"/>
  <c r="P22" i="1"/>
  <c r="K20" i="1"/>
  <c r="K18" i="1"/>
  <c r="K17" i="1"/>
  <c r="K15" i="1"/>
  <c r="K14" i="1"/>
  <c r="K13" i="1"/>
  <c r="K12" i="1"/>
  <c r="K11" i="1"/>
  <c r="K10" i="1"/>
  <c r="K9" i="1"/>
  <c r="F25" i="12"/>
  <c r="Y3" i="1" l="1"/>
  <c r="V3" i="1"/>
  <c r="G7" i="13"/>
  <c r="I9" i="1"/>
  <c r="I10" i="1" s="1"/>
  <c r="I11" i="1" s="1"/>
  <c r="I12" i="1" s="1"/>
  <c r="I13" i="1" s="1"/>
  <c r="I14" i="1" s="1"/>
  <c r="I15" i="1" s="1"/>
  <c r="J15" i="1" s="1"/>
  <c r="J11" i="1" l="1"/>
  <c r="J12" i="1"/>
  <c r="J14" i="1"/>
  <c r="J10" i="1"/>
  <c r="J13" i="1"/>
  <c r="M9" i="13"/>
  <c r="G15" i="13" l="1"/>
  <c r="V3" i="9" l="1"/>
  <c r="K14" i="13" l="1"/>
  <c r="I14" i="13"/>
  <c r="O3" i="1"/>
  <c r="I17" i="13" l="1"/>
  <c r="I30" i="13"/>
  <c r="I28" i="13"/>
  <c r="I26" i="13"/>
  <c r="I24" i="13"/>
  <c r="I22" i="13"/>
  <c r="I20" i="13"/>
  <c r="I18" i="13"/>
  <c r="K17" i="13"/>
  <c r="K30" i="13"/>
  <c r="K28" i="13"/>
  <c r="K26" i="13"/>
  <c r="K24" i="13"/>
  <c r="K22" i="13"/>
  <c r="K20" i="13"/>
  <c r="K18" i="13"/>
  <c r="I29" i="13"/>
  <c r="I27" i="13"/>
  <c r="I25" i="13"/>
  <c r="I23" i="13"/>
  <c r="I21" i="13"/>
  <c r="I19" i="13"/>
  <c r="K29" i="13"/>
  <c r="K27" i="13"/>
  <c r="K25" i="13"/>
  <c r="K23" i="13"/>
  <c r="K21" i="13"/>
  <c r="K19" i="13"/>
  <c r="U3" i="1"/>
  <c r="T3" i="1"/>
  <c r="I33" i="4"/>
  <c r="K15" i="13" l="1"/>
  <c r="I16" i="13" l="1"/>
  <c r="K16" i="13" s="1"/>
  <c r="E13" i="12" l="1"/>
  <c r="I7" i="13"/>
  <c r="I5" i="13"/>
  <c r="I15" i="13" l="1"/>
  <c r="I11" i="10"/>
  <c r="T3" i="9"/>
  <c r="S3" i="9"/>
  <c r="N3" i="9"/>
  <c r="I8" i="9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U3" i="9"/>
  <c r="R3" i="9"/>
  <c r="Q3" i="9"/>
  <c r="P3" i="9"/>
  <c r="O3" i="9"/>
  <c r="K3" i="9"/>
  <c r="H3" i="9"/>
  <c r="G3" i="9"/>
  <c r="G3" i="1"/>
  <c r="I46" i="4" l="1"/>
  <c r="M3" i="9"/>
  <c r="L3" i="9"/>
  <c r="I30" i="9"/>
  <c r="J29" i="9"/>
  <c r="F3" i="9"/>
  <c r="J8" i="9"/>
  <c r="F11" i="8"/>
  <c r="O11" i="8"/>
  <c r="P3" i="1"/>
  <c r="I41" i="4" l="1"/>
  <c r="Q11" i="8"/>
  <c r="I31" i="9"/>
  <c r="J30" i="9"/>
  <c r="J9" i="9"/>
  <c r="R3" i="1"/>
  <c r="S3" i="1"/>
  <c r="I32" i="9" l="1"/>
  <c r="J31" i="9"/>
  <c r="J10" i="9"/>
  <c r="I33" i="9" l="1"/>
  <c r="J32" i="9"/>
  <c r="J11" i="9"/>
  <c r="H3" i="1"/>
  <c r="I34" i="9" l="1"/>
  <c r="J33" i="9"/>
  <c r="J12" i="9"/>
  <c r="F3" i="1"/>
  <c r="I35" i="9" l="1"/>
  <c r="J34" i="9"/>
  <c r="J13" i="9"/>
  <c r="I36" i="9" l="1"/>
  <c r="J35" i="9"/>
  <c r="J14" i="9"/>
  <c r="M3" i="1"/>
  <c r="I14" i="4" s="1"/>
  <c r="I37" i="9" l="1"/>
  <c r="J36" i="9"/>
  <c r="J15" i="9"/>
  <c r="K3" i="1"/>
  <c r="I11" i="4" s="1"/>
  <c r="M11" i="4" s="1"/>
  <c r="L3" i="1"/>
  <c r="N3" i="1"/>
  <c r="Q3" i="1"/>
  <c r="I25" i="4" s="1"/>
  <c r="M15" i="4" l="1"/>
  <c r="M27" i="4" s="1"/>
  <c r="M28" i="4" s="1"/>
  <c r="I28" i="4" s="1"/>
  <c r="I15" i="4"/>
  <c r="I27" i="4" s="1"/>
  <c r="E9" i="12" s="1"/>
  <c r="I38" i="9"/>
  <c r="J37" i="9"/>
  <c r="J16" i="9"/>
  <c r="I53" i="4" l="1"/>
  <c r="I55" i="4" s="1"/>
  <c r="G54" i="4" s="1"/>
  <c r="E11" i="12"/>
  <c r="F26" i="12" s="1"/>
  <c r="I39" i="9"/>
  <c r="J38" i="9"/>
  <c r="I29" i="4"/>
  <c r="J7" i="13"/>
  <c r="L7" i="13" s="1"/>
  <c r="J17" i="9"/>
  <c r="O58" i="4" l="1"/>
  <c r="O61" i="4" s="1"/>
  <c r="N31" i="4"/>
  <c r="I40" i="9"/>
  <c r="J39" i="9"/>
  <c r="C9" i="12"/>
  <c r="F28" i="12"/>
  <c r="F36" i="12" s="1"/>
  <c r="F37" i="12" s="1"/>
  <c r="E15" i="12"/>
  <c r="J18" i="9"/>
  <c r="J8" i="1"/>
  <c r="J5" i="13" l="1"/>
  <c r="L5" i="13" s="1"/>
  <c r="F31" i="12"/>
  <c r="I41" i="9"/>
  <c r="J40" i="9"/>
  <c r="J19" i="9"/>
  <c r="J9" i="1"/>
  <c r="J9" i="13" l="1"/>
  <c r="I42" i="9"/>
  <c r="J41" i="9"/>
  <c r="J20" i="9"/>
  <c r="I43" i="9" l="1"/>
  <c r="J42" i="9"/>
  <c r="J21" i="9"/>
  <c r="J43" i="9" l="1"/>
  <c r="I44" i="9"/>
  <c r="J22" i="9"/>
  <c r="I45" i="9" l="1"/>
  <c r="J44" i="9"/>
  <c r="J23" i="9"/>
  <c r="I46" i="9" l="1"/>
  <c r="J45" i="9"/>
  <c r="J24" i="9"/>
  <c r="I47" i="9" l="1"/>
  <c r="J46" i="9"/>
  <c r="J25" i="9"/>
  <c r="I16" i="1"/>
  <c r="J16" i="1" s="1"/>
  <c r="I48" i="9" l="1"/>
  <c r="J47" i="9"/>
  <c r="J26" i="9"/>
  <c r="I17" i="1"/>
  <c r="J17" i="1" s="1"/>
  <c r="I49" i="9" l="1"/>
  <c r="J48" i="9"/>
  <c r="J27" i="9"/>
  <c r="I18" i="1"/>
  <c r="J18" i="1" s="1"/>
  <c r="I50" i="9" l="1"/>
  <c r="J49" i="9"/>
  <c r="J28" i="9"/>
  <c r="I19" i="1"/>
  <c r="J19" i="1" s="1"/>
  <c r="I51" i="9" l="1"/>
  <c r="J50" i="9"/>
  <c r="I20" i="1"/>
  <c r="J20" i="1" s="1"/>
  <c r="I52" i="9" l="1"/>
  <c r="J51" i="9"/>
  <c r="I21" i="1"/>
  <c r="J21" i="1" s="1"/>
  <c r="I53" i="9" l="1"/>
  <c r="J52" i="9"/>
  <c r="I22" i="1"/>
  <c r="J22" i="1" s="1"/>
  <c r="I54" i="9" l="1"/>
  <c r="J53" i="9"/>
  <c r="I23" i="1"/>
  <c r="J23" i="1" s="1"/>
  <c r="I55" i="9" l="1"/>
  <c r="J54" i="9"/>
  <c r="I24" i="1"/>
  <c r="J24" i="1" s="1"/>
  <c r="I56" i="9" l="1"/>
  <c r="J56" i="9" s="1"/>
  <c r="J55" i="9"/>
  <c r="I25" i="1"/>
  <c r="I57" i="9" l="1"/>
  <c r="I26" i="1"/>
  <c r="J25" i="1"/>
  <c r="I58" i="9" l="1"/>
  <c r="J57" i="9"/>
  <c r="I27" i="1"/>
  <c r="J26" i="1"/>
  <c r="I59" i="9" l="1"/>
  <c r="J58" i="9"/>
  <c r="I28" i="1"/>
  <c r="J27" i="1"/>
  <c r="I60" i="9" l="1"/>
  <c r="I43" i="4" s="1"/>
  <c r="J59" i="9"/>
  <c r="I29" i="1"/>
  <c r="J28" i="1"/>
  <c r="I61" i="9" l="1"/>
  <c r="J60" i="9"/>
  <c r="I30" i="1"/>
  <c r="J29" i="1"/>
  <c r="I62" i="9" l="1"/>
  <c r="J61" i="9"/>
  <c r="I31" i="1"/>
  <c r="J30" i="1"/>
  <c r="I63" i="9" l="1"/>
  <c r="J63" i="9" s="1"/>
  <c r="J62" i="9"/>
  <c r="I32" i="1"/>
  <c r="J31" i="1"/>
  <c r="I33" i="1" l="1"/>
  <c r="J32" i="1"/>
  <c r="I34" i="1" l="1"/>
  <c r="J33" i="1"/>
  <c r="I35" i="1" l="1"/>
  <c r="J34" i="1"/>
  <c r="I36" i="1" l="1"/>
  <c r="J35" i="1"/>
  <c r="I37" i="1" l="1"/>
  <c r="J36" i="1"/>
  <c r="I38" i="1" l="1"/>
  <c r="J37" i="1"/>
  <c r="I39" i="1" l="1"/>
  <c r="J38" i="1"/>
  <c r="I40" i="1" l="1"/>
  <c r="J39" i="1"/>
  <c r="I41" i="1" l="1"/>
  <c r="J40" i="1"/>
  <c r="I42" i="1" l="1"/>
  <c r="J41" i="1"/>
  <c r="I43" i="1" l="1"/>
  <c r="J42" i="1"/>
  <c r="I44" i="1" l="1"/>
  <c r="J43" i="1"/>
  <c r="I45" i="1" l="1"/>
  <c r="J44" i="1"/>
  <c r="I46" i="1" l="1"/>
  <c r="J45" i="1"/>
  <c r="I47" i="1" l="1"/>
  <c r="J46" i="1"/>
  <c r="I48" i="1" l="1"/>
  <c r="J47" i="1"/>
  <c r="I49" i="1" l="1"/>
  <c r="J48" i="1"/>
  <c r="I64" i="9" l="1"/>
  <c r="J64" i="9" s="1"/>
  <c r="I50" i="1"/>
  <c r="J49" i="1"/>
  <c r="I65" i="9" l="1"/>
  <c r="J65" i="9" s="1"/>
  <c r="I51" i="1"/>
  <c r="J50" i="1"/>
  <c r="I66" i="9" l="1"/>
  <c r="J66" i="9" s="1"/>
  <c r="I3" i="9"/>
  <c r="I52" i="1"/>
  <c r="J51" i="1"/>
  <c r="I67" i="9" l="1"/>
  <c r="J67" i="9" s="1"/>
  <c r="I53" i="1"/>
  <c r="J52" i="1"/>
  <c r="I68" i="9" l="1"/>
  <c r="I54" i="1"/>
  <c r="J53" i="1"/>
  <c r="J68" i="9" l="1"/>
  <c r="I69" i="9"/>
  <c r="I55" i="1"/>
  <c r="J54" i="1"/>
  <c r="J69" i="9" l="1"/>
  <c r="I70" i="9"/>
  <c r="I56" i="1"/>
  <c r="J55" i="1"/>
  <c r="J70" i="9" l="1"/>
  <c r="I71" i="9"/>
  <c r="I57" i="1"/>
  <c r="J56" i="1"/>
  <c r="J71" i="9" l="1"/>
  <c r="I72" i="9"/>
  <c r="I58" i="1"/>
  <c r="J57" i="1"/>
  <c r="J72" i="9" l="1"/>
  <c r="I73" i="9"/>
  <c r="I59" i="1"/>
  <c r="J58" i="1"/>
  <c r="J73" i="9" l="1"/>
  <c r="I74" i="9"/>
  <c r="I60" i="1"/>
  <c r="J59" i="1"/>
  <c r="J74" i="9" l="1"/>
  <c r="I75" i="9"/>
  <c r="I61" i="1"/>
  <c r="I3" i="1" s="1"/>
  <c r="J60" i="1"/>
  <c r="J75" i="9" l="1"/>
  <c r="I76" i="9"/>
  <c r="I62" i="1"/>
  <c r="I44" i="4" s="1"/>
  <c r="J61" i="1"/>
  <c r="I47" i="4" l="1"/>
  <c r="J76" i="9"/>
  <c r="I77" i="9"/>
  <c r="I63" i="1"/>
  <c r="J62" i="1"/>
  <c r="I48" i="4" l="1"/>
  <c r="I56" i="4" s="1"/>
  <c r="J77" i="9"/>
  <c r="I78" i="9"/>
  <c r="I64" i="1"/>
  <c r="J63" i="1"/>
  <c r="O56" i="4" l="1"/>
  <c r="O62" i="4" s="1"/>
  <c r="I61" i="4"/>
  <c r="J78" i="9"/>
  <c r="I79" i="9"/>
  <c r="I65" i="1"/>
  <c r="J64" i="1"/>
  <c r="J79" i="9" l="1"/>
  <c r="I80" i="9"/>
  <c r="I66" i="1"/>
  <c r="J65" i="1"/>
  <c r="J80" i="9" l="1"/>
  <c r="I81" i="9"/>
  <c r="I67" i="1"/>
  <c r="J66" i="1"/>
  <c r="J81" i="9" l="1"/>
  <c r="I82" i="9"/>
  <c r="I68" i="1"/>
  <c r="J67" i="1"/>
  <c r="J82" i="9" l="1"/>
  <c r="I83" i="9"/>
  <c r="I69" i="1"/>
  <c r="J68" i="1"/>
  <c r="J83" i="9" l="1"/>
  <c r="I84" i="9"/>
  <c r="I70" i="1"/>
  <c r="J69" i="1"/>
  <c r="J84" i="9" l="1"/>
  <c r="I85" i="9"/>
  <c r="I71" i="1"/>
  <c r="J70" i="1"/>
  <c r="J85" i="9" l="1"/>
  <c r="I86" i="9"/>
  <c r="I72" i="1"/>
  <c r="J71" i="1"/>
  <c r="J86" i="9" l="1"/>
  <c r="I87" i="9"/>
  <c r="I73" i="1"/>
  <c r="J72" i="1"/>
  <c r="J87" i="9" l="1"/>
  <c r="I88" i="9"/>
  <c r="I74" i="1"/>
  <c r="J73" i="1"/>
  <c r="J88" i="9" l="1"/>
  <c r="I89" i="9"/>
  <c r="I75" i="1"/>
  <c r="J74" i="1"/>
  <c r="J89" i="9" l="1"/>
  <c r="I90" i="9"/>
  <c r="I76" i="1"/>
  <c r="J75" i="1"/>
  <c r="J90" i="9" l="1"/>
  <c r="I91" i="9"/>
  <c r="I77" i="1"/>
  <c r="J76" i="1"/>
  <c r="J91" i="9" l="1"/>
  <c r="I92" i="9"/>
  <c r="I78" i="1"/>
  <c r="J77" i="1"/>
  <c r="J92" i="9" l="1"/>
  <c r="I93" i="9"/>
  <c r="I79" i="1"/>
  <c r="J78" i="1"/>
  <c r="J93" i="9" l="1"/>
  <c r="I94" i="9"/>
  <c r="I80" i="1"/>
  <c r="J79" i="1"/>
  <c r="J94" i="9" l="1"/>
  <c r="I95" i="9"/>
  <c r="I81" i="1"/>
  <c r="J80" i="1"/>
  <c r="J95" i="9" l="1"/>
  <c r="I96" i="9"/>
  <c r="I82" i="1"/>
  <c r="J81" i="1"/>
  <c r="J96" i="9" l="1"/>
  <c r="I97" i="9"/>
  <c r="I83" i="1"/>
  <c r="J82" i="1"/>
  <c r="J97" i="9" l="1"/>
  <c r="I98" i="9"/>
  <c r="I84" i="1"/>
  <c r="J83" i="1"/>
  <c r="J98" i="9" l="1"/>
  <c r="I99" i="9"/>
  <c r="I85" i="1"/>
  <c r="J84" i="1"/>
  <c r="J99" i="9" l="1"/>
  <c r="I100" i="9"/>
  <c r="I86" i="1"/>
  <c r="J85" i="1"/>
  <c r="J100" i="9" l="1"/>
  <c r="I101" i="9"/>
  <c r="I87" i="1"/>
  <c r="J86" i="1"/>
  <c r="J101" i="9" l="1"/>
  <c r="I102" i="9"/>
  <c r="I88" i="1"/>
  <c r="J87" i="1"/>
  <c r="J102" i="9" l="1"/>
  <c r="I103" i="9"/>
  <c r="I89" i="1"/>
  <c r="J88" i="1"/>
  <c r="J103" i="9" l="1"/>
  <c r="I104" i="9"/>
  <c r="I90" i="1"/>
  <c r="J89" i="1"/>
  <c r="J104" i="9" l="1"/>
  <c r="I105" i="9"/>
  <c r="I91" i="1"/>
  <c r="J90" i="1"/>
  <c r="J105" i="9" l="1"/>
  <c r="I106" i="9"/>
  <c r="I92" i="1"/>
  <c r="J91" i="1"/>
  <c r="J106" i="9" l="1"/>
  <c r="I107" i="9"/>
  <c r="I93" i="1"/>
  <c r="J92" i="1"/>
  <c r="J107" i="9" l="1"/>
  <c r="I108" i="9"/>
  <c r="I94" i="1"/>
  <c r="J93" i="1"/>
  <c r="J108" i="9" l="1"/>
  <c r="I109" i="9"/>
  <c r="I95" i="1"/>
  <c r="J94" i="1"/>
  <c r="J109" i="9" l="1"/>
  <c r="I110" i="9"/>
  <c r="I96" i="1"/>
  <c r="J95" i="1"/>
  <c r="J110" i="9" l="1"/>
  <c r="I111" i="9"/>
  <c r="I97" i="1"/>
  <c r="J96" i="1"/>
  <c r="J111" i="9" l="1"/>
  <c r="I112" i="9"/>
  <c r="I98" i="1"/>
  <c r="J97" i="1"/>
  <c r="J112" i="9" l="1"/>
  <c r="I113" i="9"/>
  <c r="J113" i="9" s="1"/>
  <c r="I99" i="1"/>
  <c r="J98" i="1"/>
  <c r="J3" i="9" l="1"/>
  <c r="I100" i="1"/>
  <c r="J99" i="1"/>
  <c r="I101" i="1" l="1"/>
  <c r="J100" i="1"/>
  <c r="I102" i="1" l="1"/>
  <c r="J101" i="1"/>
  <c r="I103" i="1" l="1"/>
  <c r="J102" i="1"/>
  <c r="I104" i="1" l="1"/>
  <c r="J103" i="1"/>
  <c r="I105" i="1" l="1"/>
  <c r="J104" i="1"/>
  <c r="I106" i="1" l="1"/>
  <c r="J105" i="1"/>
  <c r="I107" i="1" l="1"/>
  <c r="J106" i="1"/>
  <c r="I108" i="1" l="1"/>
  <c r="J107" i="1"/>
  <c r="I109" i="1" l="1"/>
  <c r="J108" i="1"/>
  <c r="J109" i="1" l="1"/>
  <c r="J3" i="1" l="1"/>
</calcChain>
</file>

<file path=xl/sharedStrings.xml><?xml version="1.0" encoding="utf-8"?>
<sst xmlns="http://schemas.openxmlformats.org/spreadsheetml/2006/main" count="284" uniqueCount="191">
  <si>
    <t>Date</t>
  </si>
  <si>
    <t>Transaction Details</t>
  </si>
  <si>
    <t>Withdrawls</t>
  </si>
  <si>
    <t>Deposits</t>
  </si>
  <si>
    <t>Balance</t>
  </si>
  <si>
    <t>Payment</t>
  </si>
  <si>
    <t>Fees</t>
  </si>
  <si>
    <t>Check</t>
  </si>
  <si>
    <t xml:space="preserve">= zero </t>
  </si>
  <si>
    <t>Interest</t>
  </si>
  <si>
    <t>Other</t>
  </si>
  <si>
    <t>Transfers</t>
  </si>
  <si>
    <t>Opening</t>
  </si>
  <si>
    <t>Closing</t>
  </si>
  <si>
    <t>Total</t>
  </si>
  <si>
    <t>Operating Statement</t>
  </si>
  <si>
    <t xml:space="preserve">Investment Revenue </t>
  </si>
  <si>
    <t xml:space="preserve">Capital gain/(loss) on sale of investments </t>
  </si>
  <si>
    <t>Changes in market value of investments</t>
  </si>
  <si>
    <t>Net investment revenue</t>
  </si>
  <si>
    <t>General administration expenses</t>
  </si>
  <si>
    <t>Accountancy fees</t>
  </si>
  <si>
    <t>Bank charges</t>
  </si>
  <si>
    <t>Other expenses</t>
  </si>
  <si>
    <t>Superannuation supervisory levy</t>
  </si>
  <si>
    <t>Total general administration expenses</t>
  </si>
  <si>
    <t>Benefits accrued as a result of operations before income tax</t>
  </si>
  <si>
    <t>Income tax benefit</t>
  </si>
  <si>
    <t>Increase in benefits accrued as a result of operations</t>
  </si>
  <si>
    <t>Auditors remuneration</t>
  </si>
  <si>
    <t>Statement of Financial Position</t>
  </si>
  <si>
    <t>Investments</t>
  </si>
  <si>
    <t>Total investments</t>
  </si>
  <si>
    <t>Other assets</t>
  </si>
  <si>
    <t>Accrued income</t>
  </si>
  <si>
    <t>Current tax assets</t>
  </si>
  <si>
    <t>Total other assets</t>
  </si>
  <si>
    <t>Total assets</t>
  </si>
  <si>
    <t>Liabilities</t>
  </si>
  <si>
    <t>Sundry creditors</t>
  </si>
  <si>
    <t>Total liabiities</t>
  </si>
  <si>
    <t>Net assets available to pay benefits</t>
  </si>
  <si>
    <t>Represented by:</t>
  </si>
  <si>
    <t>Liability for accrued benefits</t>
  </si>
  <si>
    <t>Allocated to Members Accounts</t>
  </si>
  <si>
    <t>STG DIY Super Saver</t>
  </si>
  <si>
    <t>Shares In Listed Companies</t>
  </si>
  <si>
    <t>Units</t>
  </si>
  <si>
    <t>Mkt Price</t>
  </si>
  <si>
    <t>Mkt Value</t>
  </si>
  <si>
    <t>Units Purchased</t>
  </si>
  <si>
    <t>Units Sold</t>
  </si>
  <si>
    <t>Change In</t>
  </si>
  <si>
    <t>No.</t>
  </si>
  <si>
    <t>Value</t>
  </si>
  <si>
    <t>Drawings/</t>
  </si>
  <si>
    <t>Pension</t>
  </si>
  <si>
    <t>Bank</t>
  </si>
  <si>
    <t>Dividend</t>
  </si>
  <si>
    <t>Franking</t>
  </si>
  <si>
    <t>Credit</t>
  </si>
  <si>
    <t>ATO</t>
  </si>
  <si>
    <t>Charges</t>
  </si>
  <si>
    <t>Accountant</t>
  </si>
  <si>
    <t>Audit</t>
  </si>
  <si>
    <t>Term Deposit</t>
  </si>
  <si>
    <t>Open</t>
  </si>
  <si>
    <t>Maturity</t>
  </si>
  <si>
    <t>To Bank</t>
  </si>
  <si>
    <t>Rollover</t>
  </si>
  <si>
    <t xml:space="preserve">Accrued </t>
  </si>
  <si>
    <t>Earnings</t>
  </si>
  <si>
    <t>Tax</t>
  </si>
  <si>
    <t>DOB</t>
  </si>
  <si>
    <t>Age</t>
  </si>
  <si>
    <t>Minimum Pension</t>
  </si>
  <si>
    <t>Rounded to nearest $10</t>
  </si>
  <si>
    <t>Member</t>
  </si>
  <si>
    <t>Allocated Earnings</t>
  </si>
  <si>
    <t>Benefits Paid</t>
  </si>
  <si>
    <t>Preserved</t>
  </si>
  <si>
    <t>Restricted non - preserved</t>
  </si>
  <si>
    <t>Unrestricted non- preserved</t>
  </si>
  <si>
    <t>Elements of Members Account</t>
  </si>
  <si>
    <t>Tax Free Component</t>
  </si>
  <si>
    <t>Taxable Component</t>
  </si>
  <si>
    <t>Acc Fees</t>
  </si>
  <si>
    <t>Bank Fees</t>
  </si>
  <si>
    <t>TD</t>
  </si>
  <si>
    <t>Withdrawl</t>
  </si>
  <si>
    <t>Income</t>
  </si>
  <si>
    <t>Exp</t>
  </si>
  <si>
    <t>Drawings</t>
  </si>
  <si>
    <t>Expenses</t>
  </si>
  <si>
    <t>P&amp;L</t>
  </si>
  <si>
    <t>Var</t>
  </si>
  <si>
    <t>Check zero</t>
  </si>
  <si>
    <t>Minimum Pension for 2020/21 Year</t>
  </si>
  <si>
    <t>2020 Pension Payments</t>
  </si>
  <si>
    <t>EarlySTP Superannuation Fund</t>
  </si>
  <si>
    <t>Account</t>
  </si>
  <si>
    <t xml:space="preserve">A/c number </t>
  </si>
  <si>
    <t>CBA Business Transaction Account</t>
  </si>
  <si>
    <t>A/c number 102 130 66</t>
  </si>
  <si>
    <t>Opening Balance</t>
  </si>
  <si>
    <t>Direct Credit</t>
  </si>
  <si>
    <t>Concessional</t>
  </si>
  <si>
    <t>Contributions</t>
  </si>
  <si>
    <t>Craig</t>
  </si>
  <si>
    <t>Handley</t>
  </si>
  <si>
    <t>Craig Handley</t>
  </si>
  <si>
    <t>Accumulation</t>
  </si>
  <si>
    <t>Name</t>
  </si>
  <si>
    <t>Concessional Contributions</t>
  </si>
  <si>
    <t>CBA Account</t>
  </si>
  <si>
    <t>Tax Payable</t>
  </si>
  <si>
    <t>Precision</t>
  </si>
  <si>
    <t>Investment</t>
  </si>
  <si>
    <t>Bank Fee</t>
  </si>
  <si>
    <t xml:space="preserve">ASIC </t>
  </si>
  <si>
    <t>Transfer Dunn Legal</t>
  </si>
  <si>
    <t>Granite Home Loans</t>
  </si>
  <si>
    <t>Super Loan Exchange</t>
  </si>
  <si>
    <t>Origin MMS</t>
  </si>
  <si>
    <t>Dunn Legal</t>
  </si>
  <si>
    <t>Zad Tec Perf</t>
  </si>
  <si>
    <t>Rent return Error</t>
  </si>
  <si>
    <t>Address</t>
  </si>
  <si>
    <t>33/49-51a Mitchell Road Brookvale NSW 2100</t>
  </si>
  <si>
    <t>Purchaser</t>
  </si>
  <si>
    <t>CPH Property Pty Ltd</t>
  </si>
  <si>
    <t>Folio ID</t>
  </si>
  <si>
    <t>33/SP80145 and 78/SP81913</t>
  </si>
  <si>
    <t>Bare trustee</t>
  </si>
  <si>
    <t>Bare Trust</t>
  </si>
  <si>
    <t>CPH Trust</t>
  </si>
  <si>
    <t>Executed 2/5/22</t>
  </si>
  <si>
    <t>Rent</t>
  </si>
  <si>
    <t>Property</t>
  </si>
  <si>
    <t>Contract Price</t>
  </si>
  <si>
    <t>Stamp Duty</t>
  </si>
  <si>
    <t>reg Fees</t>
  </si>
  <si>
    <t>Legals</t>
  </si>
  <si>
    <t>Rates</t>
  </si>
  <si>
    <t>Water Rates</t>
  </si>
  <si>
    <t>Strata</t>
  </si>
  <si>
    <t>S184 Cert</t>
  </si>
  <si>
    <t>Pexa Fees</t>
  </si>
  <si>
    <t>Sol Fees</t>
  </si>
  <si>
    <t>Investment - Collectables</t>
  </si>
  <si>
    <t>ASIC</t>
  </si>
  <si>
    <t>Accruals</t>
  </si>
  <si>
    <t>Accounting</t>
  </si>
  <si>
    <t>Super Levy</t>
  </si>
  <si>
    <t>Commercial Property</t>
  </si>
  <si>
    <t xml:space="preserve">Loan </t>
  </si>
  <si>
    <t>Granite SMSF Loan</t>
  </si>
  <si>
    <t>Loan No.</t>
  </si>
  <si>
    <t>Principal</t>
  </si>
  <si>
    <t>A/c</t>
  </si>
  <si>
    <t>Motorcycle</t>
  </si>
  <si>
    <t xml:space="preserve">Purchased </t>
  </si>
  <si>
    <t>Notes</t>
  </si>
  <si>
    <t>Insurance Motorcycle</t>
  </si>
  <si>
    <t>23/2/23-23/2/24</t>
  </si>
  <si>
    <t>Transfer</t>
  </si>
  <si>
    <t>Insurance from</t>
  </si>
  <si>
    <t>Purchase until above</t>
  </si>
  <si>
    <t>Amount of insurance</t>
  </si>
  <si>
    <t>Minute on storage</t>
  </si>
  <si>
    <t>Receipts for motorcycle</t>
  </si>
  <si>
    <t>Costs on storage</t>
  </si>
  <si>
    <t>Unrealised Revaluation</t>
  </si>
  <si>
    <t>GST Payable</t>
  </si>
  <si>
    <t xml:space="preserve">GST </t>
  </si>
  <si>
    <t>Payable</t>
  </si>
  <si>
    <t>Loan</t>
  </si>
  <si>
    <t>Repayment</t>
  </si>
  <si>
    <t>Loan Interest</t>
  </si>
  <si>
    <t>From Settlement Sheet</t>
  </si>
  <si>
    <t>Property Expenses</t>
  </si>
  <si>
    <t>Loan Fees</t>
  </si>
  <si>
    <t>Amortise 5 years</t>
  </si>
  <si>
    <t>Non Concessional Contributions</t>
  </si>
  <si>
    <t xml:space="preserve">Other </t>
  </si>
  <si>
    <t>Non Concessional Contribution</t>
  </si>
  <si>
    <t>Insurance</t>
  </si>
  <si>
    <t>Year Ended 30 June 2022</t>
  </si>
  <si>
    <t>Member balance at 30 June 2021</t>
  </si>
  <si>
    <t>Member balance at 30 June 2022</t>
  </si>
  <si>
    <t>Shannons Agreed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</si>
</sst>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14" fontId="0" fillId="0" borderId="0" xfId="0" applyNumberFormat="1"/>
    <xf numFmtId="43" fontId="0" fillId="0" borderId="0" xfId="1" applyFont="1"/>
    <xf numFmtId="0" fontId="2" fillId="0" borderId="0" xfId="0" applyFont="1"/>
    <xf numFmtId="43" fontId="2" fillId="0" borderId="0" xfId="1" applyFont="1"/>
    <xf numFmtId="0" fontId="0" fillId="0" borderId="0" xfId="0" quotePrefix="1"/>
    <xf numFmtId="43" fontId="0" fillId="0" borderId="0" xfId="0" applyNumberFormat="1"/>
    <xf numFmtId="43" fontId="2" fillId="0" borderId="0" xfId="1" quotePrefix="1" applyFont="1"/>
    <xf numFmtId="164" fontId="0" fillId="0" borderId="0" xfId="1" applyNumberFormat="1" applyFont="1"/>
    <xf numFmtId="0" fontId="3" fillId="0" borderId="0" xfId="0" applyFont="1"/>
    <xf numFmtId="164" fontId="2" fillId="0" borderId="0" xfId="1" applyNumberFormat="1" applyFont="1"/>
    <xf numFmtId="164" fontId="0" fillId="0" borderId="0" xfId="0" applyNumberFormat="1"/>
    <xf numFmtId="0" fontId="0" fillId="0" borderId="0" xfId="1" applyNumberFormat="1" applyFont="1"/>
    <xf numFmtId="0" fontId="2" fillId="0" borderId="0" xfId="1" applyNumberFormat="1" applyFont="1"/>
    <xf numFmtId="164" fontId="0" fillId="0" borderId="0" xfId="1" quotePrefix="1" applyNumberFormat="1" applyFont="1"/>
    <xf numFmtId="14" fontId="2" fillId="0" borderId="0" xfId="0" applyNumberFormat="1" applyFont="1"/>
    <xf numFmtId="0" fontId="2" fillId="0" borderId="0" xfId="0" quotePrefix="1" applyFont="1"/>
    <xf numFmtId="14" fontId="0" fillId="0" borderId="0" xfId="0" applyNumberFormat="1" applyAlignment="1">
      <alignment horizontal="right"/>
    </xf>
    <xf numFmtId="43" fontId="2" fillId="0" borderId="0" xfId="0" applyNumberFormat="1" applyFont="1"/>
    <xf numFmtId="9" fontId="0" fillId="0" borderId="0" xfId="2" applyFont="1"/>
    <xf numFmtId="43" fontId="3" fillId="0" borderId="0" xfId="1" applyFont="1"/>
    <xf numFmtId="43" fontId="0" fillId="0" borderId="0" xfId="2" applyNumberFormat="1" applyFont="1"/>
    <xf numFmtId="10" fontId="0" fillId="0" borderId="0" xfId="2" applyNumberFormat="1" applyFont="1"/>
    <xf numFmtId="0" fontId="2" fillId="0" borderId="0" xfId="1" applyNumberFormat="1" applyFont="1" applyAlignment="1">
      <alignment horizontal="center"/>
    </xf>
    <xf numFmtId="165" fontId="0" fillId="0" borderId="0" xfId="0" applyNumberFormat="1"/>
    <xf numFmtId="9" fontId="0" fillId="0" borderId="0" xfId="0" applyNumberFormat="1"/>
    <xf numFmtId="0" fontId="4" fillId="0" borderId="0" xfId="0" applyFont="1"/>
    <xf numFmtId="14" fontId="4" fillId="0" borderId="0" xfId="0" applyNumberFormat="1" applyFont="1"/>
    <xf numFmtId="43" fontId="4" fillId="0" borderId="0" xfId="1" applyFont="1" applyFill="1" applyBorder="1"/>
    <xf numFmtId="9" fontId="4" fillId="0" borderId="0" xfId="2" applyFont="1" applyFill="1" applyBorder="1"/>
    <xf numFmtId="43" fontId="4" fillId="0" borderId="0" xfId="0" applyNumberFormat="1" applyFont="1"/>
    <xf numFmtId="0" fontId="5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3:V114"/>
  <sheetViews>
    <sheetView workbookViewId="0">
      <selection activeCell="I42" sqref="I42"/>
    </sheetView>
  </sheetViews>
  <sheetFormatPr defaultRowHeight="14.4" x14ac:dyDescent="0.3"/>
  <cols>
    <col min="7" max="7" width="10.33203125" bestFit="1" customWidth="1"/>
    <col min="8" max="8" width="10.5546875" bestFit="1" customWidth="1"/>
    <col min="9" max="9" width="11.5546875" style="2" bestFit="1" customWidth="1"/>
    <col min="10" max="10" width="11.5546875" customWidth="1"/>
    <col min="11" max="11" width="13.33203125" customWidth="1"/>
    <col min="14" max="14" width="9.109375" customWidth="1"/>
    <col min="19" max="19" width="10.33203125" bestFit="1" customWidth="1"/>
  </cols>
  <sheetData>
    <row r="3" spans="3:22" ht="18" x14ac:dyDescent="0.35">
      <c r="C3" s="9" t="s">
        <v>99</v>
      </c>
    </row>
    <row r="4" spans="3:22" x14ac:dyDescent="0.3">
      <c r="C4" s="3"/>
      <c r="M4" t="s">
        <v>72</v>
      </c>
    </row>
    <row r="5" spans="3:22" x14ac:dyDescent="0.3">
      <c r="C5" s="3" t="s">
        <v>15</v>
      </c>
      <c r="I5" s="23">
        <v>2022</v>
      </c>
      <c r="J5" s="3"/>
      <c r="K5" s="31">
        <v>2021</v>
      </c>
      <c r="M5">
        <v>2022</v>
      </c>
      <c r="R5" t="s">
        <v>162</v>
      </c>
      <c r="S5" t="s">
        <v>163</v>
      </c>
      <c r="V5" t="s">
        <v>164</v>
      </c>
    </row>
    <row r="6" spans="3:22" x14ac:dyDescent="0.3">
      <c r="K6" s="28"/>
    </row>
    <row r="7" spans="3:22" x14ac:dyDescent="0.3">
      <c r="K7" s="28"/>
      <c r="S7" t="s">
        <v>166</v>
      </c>
      <c r="V7" t="s">
        <v>167</v>
      </c>
    </row>
    <row r="8" spans="3:22" x14ac:dyDescent="0.3">
      <c r="C8" s="3" t="s">
        <v>16</v>
      </c>
      <c r="J8" s="8"/>
      <c r="K8" s="28"/>
      <c r="L8" s="8"/>
      <c r="M8" s="8"/>
      <c r="N8" s="8"/>
      <c r="O8" s="8"/>
      <c r="P8" s="8"/>
    </row>
    <row r="9" spans="3:22" x14ac:dyDescent="0.3">
      <c r="C9" t="s">
        <v>17</v>
      </c>
      <c r="I9" s="2">
        <v>0</v>
      </c>
      <c r="J9" s="8"/>
      <c r="K9" s="28">
        <v>0</v>
      </c>
      <c r="L9" s="8"/>
      <c r="M9" s="8"/>
      <c r="N9" s="8"/>
      <c r="O9" s="8"/>
      <c r="P9" s="8"/>
      <c r="S9" t="s">
        <v>168</v>
      </c>
    </row>
    <row r="10" spans="3:22" x14ac:dyDescent="0.3">
      <c r="C10" t="s">
        <v>18</v>
      </c>
      <c r="I10" s="2">
        <f>+Collectables!E14</f>
        <v>5324</v>
      </c>
      <c r="J10" s="8"/>
      <c r="K10" s="28">
        <v>0</v>
      </c>
      <c r="L10" s="8"/>
      <c r="M10" s="8"/>
      <c r="N10" s="8"/>
      <c r="O10" s="8"/>
      <c r="P10" s="8"/>
    </row>
    <row r="11" spans="3:22" x14ac:dyDescent="0.3">
      <c r="C11" t="s">
        <v>113</v>
      </c>
      <c r="I11" s="2">
        <f>+CBA!K3</f>
        <v>24036.950000000004</v>
      </c>
      <c r="J11" s="8"/>
      <c r="K11" s="28">
        <v>21225.250000000004</v>
      </c>
      <c r="L11" s="8"/>
      <c r="M11" s="8">
        <f>+I11</f>
        <v>24036.950000000004</v>
      </c>
      <c r="N11" s="8"/>
      <c r="O11" s="8"/>
      <c r="P11" s="8"/>
      <c r="S11" t="s">
        <v>169</v>
      </c>
    </row>
    <row r="12" spans="3:22" x14ac:dyDescent="0.3">
      <c r="C12" t="s">
        <v>183</v>
      </c>
      <c r="I12" s="2">
        <f>+'Accruals Other'!F17</f>
        <v>407.55</v>
      </c>
      <c r="J12" s="8"/>
      <c r="K12" s="28">
        <v>428.94</v>
      </c>
      <c r="L12" s="8"/>
      <c r="M12" s="8"/>
      <c r="N12" s="8"/>
      <c r="O12" s="8"/>
      <c r="P12" s="8"/>
    </row>
    <row r="13" spans="3:22" x14ac:dyDescent="0.3">
      <c r="C13" t="s">
        <v>137</v>
      </c>
      <c r="G13" s="6"/>
      <c r="I13" s="2">
        <f>+CBA!X3</f>
        <v>3805.3454545454542</v>
      </c>
      <c r="J13" s="8"/>
      <c r="K13" s="28">
        <v>0</v>
      </c>
      <c r="L13" s="8"/>
      <c r="M13" s="8">
        <f>+I13</f>
        <v>3805.3454545454542</v>
      </c>
      <c r="N13" s="8"/>
      <c r="O13" s="8"/>
      <c r="P13" s="8"/>
    </row>
    <row r="14" spans="3:22" x14ac:dyDescent="0.3">
      <c r="C14" t="s">
        <v>9</v>
      </c>
      <c r="G14" s="6"/>
      <c r="I14" s="2">
        <f>+TD!I16+CBA!M3+Spare!M3+TD!I11</f>
        <v>0</v>
      </c>
      <c r="J14" s="8"/>
      <c r="K14" s="28">
        <v>0</v>
      </c>
      <c r="L14" s="8"/>
      <c r="M14" s="8"/>
      <c r="N14" s="8"/>
      <c r="O14" s="8"/>
      <c r="P14" s="8"/>
      <c r="S14" t="s">
        <v>170</v>
      </c>
    </row>
    <row r="15" spans="3:22" x14ac:dyDescent="0.3">
      <c r="C15" s="3" t="s">
        <v>19</v>
      </c>
      <c r="I15" s="2">
        <f>SUM(I9:I14)</f>
        <v>33573.845454545459</v>
      </c>
      <c r="J15" s="8"/>
      <c r="K15" s="28">
        <v>21654.190000000002</v>
      </c>
      <c r="L15" s="8"/>
      <c r="M15" s="8">
        <f>SUM(M11:M14)</f>
        <v>27842.29545454546</v>
      </c>
      <c r="N15" s="8"/>
      <c r="O15" s="8"/>
      <c r="P15" s="8"/>
    </row>
    <row r="16" spans="3:22" x14ac:dyDescent="0.3">
      <c r="J16" s="8"/>
      <c r="K16" s="28"/>
      <c r="L16" s="8"/>
      <c r="M16" s="8"/>
      <c r="N16" s="8"/>
      <c r="O16" s="8"/>
      <c r="P16" s="8"/>
      <c r="S16" t="s">
        <v>171</v>
      </c>
    </row>
    <row r="17" spans="3:18" x14ac:dyDescent="0.3">
      <c r="C17" t="s">
        <v>20</v>
      </c>
      <c r="J17" s="8"/>
      <c r="K17" s="28"/>
      <c r="L17" s="8"/>
      <c r="M17" s="8"/>
      <c r="N17" s="8"/>
      <c r="O17" s="8"/>
      <c r="P17" s="8"/>
      <c r="Q17" s="8"/>
    </row>
    <row r="18" spans="3:18" x14ac:dyDescent="0.3">
      <c r="C18" t="s">
        <v>21</v>
      </c>
      <c r="I18" s="2">
        <f>+'Accruals Other'!F8</f>
        <v>1320</v>
      </c>
      <c r="J18" s="8"/>
      <c r="K18" s="28">
        <v>1760</v>
      </c>
      <c r="L18" s="8"/>
      <c r="M18" s="8">
        <f>+I18</f>
        <v>1320</v>
      </c>
      <c r="N18" s="8"/>
      <c r="O18" s="8"/>
      <c r="P18" s="8"/>
      <c r="R18" s="11"/>
    </row>
    <row r="19" spans="3:18" x14ac:dyDescent="0.3">
      <c r="C19" t="s">
        <v>29</v>
      </c>
      <c r="I19" s="2">
        <f>+'Accruals Other'!F9</f>
        <v>330</v>
      </c>
      <c r="J19" s="8"/>
      <c r="K19" s="28">
        <v>605</v>
      </c>
      <c r="L19" s="8"/>
      <c r="M19" s="8">
        <f t="shared" ref="M19:M24" si="0">+I19</f>
        <v>330</v>
      </c>
      <c r="N19" s="8"/>
      <c r="O19" s="8"/>
      <c r="P19" s="8"/>
      <c r="R19" s="11"/>
    </row>
    <row r="20" spans="3:18" x14ac:dyDescent="0.3">
      <c r="C20" t="s">
        <v>22</v>
      </c>
      <c r="I20" s="2">
        <f>-CBA!S3-Spare!Q3-Loan!J9-Loan!U9</f>
        <v>52</v>
      </c>
      <c r="J20" s="8"/>
      <c r="K20" s="28">
        <v>0</v>
      </c>
      <c r="L20" s="8"/>
      <c r="M20" s="8">
        <f t="shared" si="0"/>
        <v>52</v>
      </c>
      <c r="N20" s="8"/>
      <c r="O20" s="8"/>
      <c r="P20" s="8"/>
      <c r="R20" s="11"/>
    </row>
    <row r="21" spans="3:18" x14ac:dyDescent="0.3">
      <c r="C21" t="s">
        <v>180</v>
      </c>
      <c r="I21" s="2">
        <f>+Property!D30</f>
        <v>461.18181818181813</v>
      </c>
      <c r="J21" s="8"/>
      <c r="K21" s="28">
        <v>0</v>
      </c>
      <c r="L21" s="8"/>
      <c r="M21" s="8">
        <f t="shared" si="0"/>
        <v>461.18181818181813</v>
      </c>
      <c r="N21" s="8"/>
      <c r="O21" s="8"/>
      <c r="P21" s="8"/>
    </row>
    <row r="22" spans="3:18" x14ac:dyDescent="0.3">
      <c r="C22" t="s">
        <v>178</v>
      </c>
      <c r="I22" s="2">
        <f>-Loan!I9-Loan!T9</f>
        <v>1582.38</v>
      </c>
      <c r="J22" s="8"/>
      <c r="K22" s="28">
        <v>0</v>
      </c>
      <c r="L22" s="8"/>
      <c r="M22" s="8">
        <f t="shared" si="0"/>
        <v>1582.38</v>
      </c>
      <c r="N22" s="8"/>
      <c r="O22" s="8"/>
      <c r="P22" s="8"/>
    </row>
    <row r="23" spans="3:18" x14ac:dyDescent="0.3">
      <c r="C23" t="s">
        <v>23</v>
      </c>
      <c r="I23" s="2">
        <f>-CBA!U3+Loan!Y9-CBA!V3+'Accruals Other'!F19</f>
        <v>1962.1499999999999</v>
      </c>
      <c r="J23" s="8"/>
      <c r="K23" s="28">
        <v>428.94</v>
      </c>
      <c r="L23" s="8"/>
      <c r="M23" s="8">
        <f t="shared" si="0"/>
        <v>1962.1499999999999</v>
      </c>
      <c r="N23" s="8"/>
      <c r="O23" s="8"/>
      <c r="P23" s="8"/>
      <c r="R23" s="11"/>
    </row>
    <row r="24" spans="3:18" x14ac:dyDescent="0.3">
      <c r="C24" t="s">
        <v>24</v>
      </c>
      <c r="I24" s="2">
        <f>+'Accruals Other'!F10</f>
        <v>259</v>
      </c>
      <c r="J24" s="8"/>
      <c r="K24" s="28">
        <v>259</v>
      </c>
      <c r="L24" s="8"/>
      <c r="M24" s="8">
        <f t="shared" si="0"/>
        <v>259</v>
      </c>
      <c r="N24" s="8"/>
      <c r="O24" s="8"/>
      <c r="P24" s="8"/>
    </row>
    <row r="25" spans="3:18" x14ac:dyDescent="0.3">
      <c r="C25" s="3" t="s">
        <v>25</v>
      </c>
      <c r="I25" s="2">
        <f>SUM(I18:I24)</f>
        <v>5966.7118181818178</v>
      </c>
      <c r="J25" s="8"/>
      <c r="K25" s="28">
        <v>3052.94</v>
      </c>
      <c r="L25" s="8"/>
      <c r="M25" s="8">
        <f>SUM(M18:M24)</f>
        <v>5966.7118181818178</v>
      </c>
      <c r="N25" s="8"/>
      <c r="O25" s="8"/>
      <c r="P25" s="8"/>
      <c r="Q25" s="8"/>
      <c r="R25" s="8"/>
    </row>
    <row r="26" spans="3:18" x14ac:dyDescent="0.3">
      <c r="J26" s="8"/>
      <c r="K26" s="28"/>
      <c r="L26" s="8"/>
      <c r="M26" s="8"/>
      <c r="N26" s="8"/>
      <c r="O26" s="8"/>
      <c r="P26" s="8"/>
    </row>
    <row r="27" spans="3:18" x14ac:dyDescent="0.3">
      <c r="C27" t="s">
        <v>26</v>
      </c>
      <c r="I27" s="2">
        <f>+I15-I25</f>
        <v>27607.13363636364</v>
      </c>
      <c r="J27" s="8"/>
      <c r="K27" s="28">
        <v>18601.250000000004</v>
      </c>
      <c r="L27" s="8"/>
      <c r="M27" s="8">
        <f>+M15-M25</f>
        <v>21875.583636363641</v>
      </c>
      <c r="N27" s="8"/>
      <c r="O27" s="8"/>
      <c r="P27" s="8"/>
    </row>
    <row r="28" spans="3:18" x14ac:dyDescent="0.3">
      <c r="C28" t="s">
        <v>27</v>
      </c>
      <c r="I28" s="2">
        <f>+M28</f>
        <v>3281.3375454545462</v>
      </c>
      <c r="J28" s="8"/>
      <c r="K28" s="28">
        <v>2725.8465000000006</v>
      </c>
      <c r="L28" s="8"/>
      <c r="M28" s="8">
        <f>+M27*0.15</f>
        <v>3281.3375454545462</v>
      </c>
      <c r="N28" s="8"/>
      <c r="P28" s="8"/>
    </row>
    <row r="29" spans="3:18" x14ac:dyDescent="0.3">
      <c r="C29" s="3" t="s">
        <v>28</v>
      </c>
      <c r="I29" s="2">
        <f>+I27-I28</f>
        <v>24325.796090909094</v>
      </c>
      <c r="J29" s="8"/>
      <c r="K29" s="28">
        <v>15875.403500000004</v>
      </c>
      <c r="L29" s="8"/>
      <c r="M29" s="8"/>
      <c r="N29" s="8"/>
      <c r="O29" s="8"/>
      <c r="P29" s="8"/>
    </row>
    <row r="30" spans="3:18" x14ac:dyDescent="0.3">
      <c r="F30" s="11"/>
      <c r="G30" s="11"/>
      <c r="J30" s="8"/>
      <c r="K30" s="28"/>
      <c r="L30" s="8"/>
      <c r="M30" s="8"/>
      <c r="N30" s="8"/>
      <c r="O30" s="8"/>
      <c r="P30" s="8"/>
    </row>
    <row r="31" spans="3:18" x14ac:dyDescent="0.3">
      <c r="F31" s="11"/>
      <c r="G31" s="11"/>
      <c r="J31" s="8"/>
      <c r="K31" s="28"/>
      <c r="L31" s="8"/>
      <c r="M31" s="8"/>
      <c r="N31" s="8">
        <f>+I29-I11-I12</f>
        <v>-118.70390909091003</v>
      </c>
      <c r="O31" s="8"/>
      <c r="P31" s="8"/>
    </row>
    <row r="32" spans="3:18" x14ac:dyDescent="0.3">
      <c r="F32" s="11"/>
      <c r="G32" s="11"/>
      <c r="J32" s="8"/>
      <c r="K32" s="28"/>
      <c r="L32" s="8"/>
      <c r="M32" s="8"/>
      <c r="N32" s="8"/>
      <c r="O32" s="8"/>
      <c r="P32" s="8"/>
    </row>
    <row r="33" spans="3:16" x14ac:dyDescent="0.3">
      <c r="C33" s="3" t="s">
        <v>30</v>
      </c>
      <c r="I33" s="23">
        <f>+I5</f>
        <v>2022</v>
      </c>
      <c r="J33" s="3"/>
      <c r="K33" s="31">
        <v>2021</v>
      </c>
      <c r="O33" s="8"/>
      <c r="P33" s="8"/>
    </row>
    <row r="34" spans="3:16" x14ac:dyDescent="0.3">
      <c r="F34" s="11"/>
      <c r="G34" s="11"/>
      <c r="J34" s="8"/>
      <c r="K34" s="28"/>
      <c r="L34" s="8"/>
      <c r="M34" s="8"/>
      <c r="N34" s="8"/>
      <c r="O34" s="8"/>
      <c r="P34" s="8"/>
    </row>
    <row r="35" spans="3:16" x14ac:dyDescent="0.3">
      <c r="C35" s="3" t="s">
        <v>31</v>
      </c>
      <c r="F35" s="11"/>
      <c r="G35" s="11"/>
      <c r="J35" s="8"/>
      <c r="K35" s="28"/>
      <c r="L35" s="8"/>
      <c r="M35" s="8"/>
      <c r="N35" s="8"/>
      <c r="O35" s="8"/>
      <c r="P35" s="8"/>
    </row>
    <row r="36" spans="3:16" x14ac:dyDescent="0.3">
      <c r="C36" t="s">
        <v>154</v>
      </c>
      <c r="F36" s="11"/>
      <c r="G36" s="11"/>
      <c r="H36" s="11"/>
      <c r="I36" s="2">
        <f>+Property!E19</f>
        <v>729687.39909090905</v>
      </c>
      <c r="J36" s="8"/>
      <c r="K36" s="28">
        <v>0</v>
      </c>
      <c r="L36" s="8"/>
      <c r="M36" s="8"/>
      <c r="N36" s="19"/>
      <c r="O36" s="8"/>
      <c r="P36" s="8"/>
    </row>
    <row r="37" spans="3:16" x14ac:dyDescent="0.3">
      <c r="C37" t="s">
        <v>149</v>
      </c>
      <c r="F37" s="11"/>
      <c r="G37" s="11"/>
      <c r="H37" s="11"/>
      <c r="I37" s="2">
        <f>+Collectables!E11</f>
        <v>33824</v>
      </c>
      <c r="J37" s="8"/>
      <c r="K37" s="28">
        <v>28500</v>
      </c>
      <c r="L37" s="8"/>
      <c r="M37" s="8"/>
      <c r="N37" s="19"/>
      <c r="O37" s="8"/>
      <c r="P37" s="8"/>
    </row>
    <row r="38" spans="3:16" x14ac:dyDescent="0.3">
      <c r="C38" s="3" t="s">
        <v>32</v>
      </c>
      <c r="F38" s="11"/>
      <c r="G38" s="11"/>
      <c r="H38" s="11"/>
      <c r="I38" s="2">
        <f>+I37+I36</f>
        <v>763511.39909090905</v>
      </c>
      <c r="J38" s="8"/>
      <c r="K38" s="28">
        <v>28500</v>
      </c>
      <c r="L38" s="8"/>
      <c r="M38" s="8"/>
      <c r="N38" s="8"/>
      <c r="O38" s="8"/>
      <c r="P38" s="8"/>
    </row>
    <row r="39" spans="3:16" x14ac:dyDescent="0.3">
      <c r="F39" s="11"/>
      <c r="G39" s="11"/>
      <c r="H39" s="11"/>
      <c r="J39" s="8"/>
      <c r="K39" s="28"/>
      <c r="L39" s="8"/>
      <c r="M39" s="8"/>
      <c r="N39" s="8"/>
      <c r="O39" s="8"/>
      <c r="P39" s="8"/>
    </row>
    <row r="40" spans="3:16" x14ac:dyDescent="0.3">
      <c r="C40" s="3" t="s">
        <v>33</v>
      </c>
      <c r="F40" s="11"/>
      <c r="G40" s="11"/>
      <c r="H40" s="11"/>
      <c r="J40" s="8"/>
      <c r="K40" s="28"/>
      <c r="L40" s="8"/>
      <c r="M40" s="8"/>
      <c r="N40" s="8"/>
      <c r="O40" s="8"/>
      <c r="P40" s="8"/>
    </row>
    <row r="41" spans="3:16" x14ac:dyDescent="0.3">
      <c r="C41" t="s">
        <v>34</v>
      </c>
      <c r="F41" s="11"/>
      <c r="G41" s="11"/>
      <c r="H41" s="11"/>
      <c r="I41" s="2">
        <f>+TD!I14</f>
        <v>0</v>
      </c>
      <c r="J41" s="8"/>
      <c r="K41" s="28">
        <v>0</v>
      </c>
      <c r="L41" s="8"/>
      <c r="M41" s="8"/>
      <c r="N41" s="8"/>
      <c r="O41" s="8"/>
      <c r="P41" s="8"/>
    </row>
    <row r="42" spans="3:16" x14ac:dyDescent="0.3">
      <c r="C42" t="s">
        <v>181</v>
      </c>
      <c r="F42" s="11"/>
      <c r="G42" s="11"/>
      <c r="H42" s="11"/>
      <c r="I42" s="2">
        <f>+Loan!Z9</f>
        <v>2186.4</v>
      </c>
      <c r="J42" s="8"/>
      <c r="K42" s="28">
        <v>0</v>
      </c>
      <c r="L42" s="8"/>
      <c r="M42" s="8"/>
      <c r="N42" s="8"/>
      <c r="O42" s="8"/>
      <c r="P42" s="8"/>
    </row>
    <row r="43" spans="3:16" x14ac:dyDescent="0.3">
      <c r="C43" t="s">
        <v>45</v>
      </c>
      <c r="F43" s="11"/>
      <c r="G43" s="11"/>
      <c r="H43" s="11"/>
      <c r="I43" s="2">
        <f>+Spare!I60</f>
        <v>0</v>
      </c>
      <c r="J43" s="8"/>
      <c r="K43" s="28">
        <v>0</v>
      </c>
      <c r="L43" s="8"/>
      <c r="M43" s="8"/>
      <c r="N43" s="8"/>
      <c r="O43" s="8"/>
      <c r="P43" s="8"/>
    </row>
    <row r="44" spans="3:16" x14ac:dyDescent="0.3">
      <c r="C44" t="s">
        <v>114</v>
      </c>
      <c r="F44" s="11"/>
      <c r="G44" s="11"/>
      <c r="H44" s="11"/>
      <c r="I44" s="2">
        <f>+CBA!I62</f>
        <v>43346.379999999954</v>
      </c>
      <c r="J44" s="8"/>
      <c r="K44" s="28">
        <v>333485.93</v>
      </c>
      <c r="L44" s="8"/>
      <c r="M44" s="8"/>
      <c r="N44" s="8"/>
      <c r="O44" s="8"/>
      <c r="P44" s="8"/>
    </row>
    <row r="45" spans="3:16" x14ac:dyDescent="0.3">
      <c r="C45" t="s">
        <v>65</v>
      </c>
      <c r="F45" s="11"/>
      <c r="G45" s="11"/>
      <c r="H45" s="11"/>
      <c r="I45" s="2">
        <f>+TD!H8</f>
        <v>0</v>
      </c>
      <c r="J45" s="8"/>
      <c r="K45" s="28">
        <v>0</v>
      </c>
      <c r="L45" s="8"/>
      <c r="M45" s="8"/>
      <c r="N45" s="8"/>
      <c r="O45" s="8"/>
      <c r="P45" s="8"/>
    </row>
    <row r="46" spans="3:16" x14ac:dyDescent="0.3">
      <c r="C46" t="s">
        <v>35</v>
      </c>
      <c r="F46" s="11"/>
      <c r="G46" s="11"/>
      <c r="H46" s="11"/>
      <c r="I46" s="2">
        <f>+CBA!O3+Spare!O3</f>
        <v>0</v>
      </c>
      <c r="J46" s="8"/>
      <c r="K46" s="28">
        <v>0</v>
      </c>
      <c r="L46" s="8"/>
      <c r="M46" s="8"/>
      <c r="O46" s="8"/>
      <c r="P46" s="8"/>
    </row>
    <row r="47" spans="3:16" x14ac:dyDescent="0.3">
      <c r="C47" s="3" t="s">
        <v>36</v>
      </c>
      <c r="F47" s="11"/>
      <c r="G47" s="11"/>
      <c r="H47" s="11"/>
      <c r="I47" s="2">
        <f>SUM(I41:I46)</f>
        <v>45532.779999999955</v>
      </c>
      <c r="J47" s="8"/>
      <c r="K47" s="28">
        <v>333485.93</v>
      </c>
      <c r="L47" s="8"/>
      <c r="M47" s="8"/>
      <c r="O47" s="8"/>
      <c r="P47" s="8"/>
    </row>
    <row r="48" spans="3:16" x14ac:dyDescent="0.3">
      <c r="C48" s="3" t="s">
        <v>37</v>
      </c>
      <c r="F48" s="11"/>
      <c r="G48" s="11"/>
      <c r="H48" s="11"/>
      <c r="I48" s="2">
        <f>+I47+I38</f>
        <v>809044.17909090896</v>
      </c>
      <c r="J48" s="8"/>
      <c r="K48" s="28">
        <f>+K47+K38</f>
        <v>361985.93</v>
      </c>
      <c r="L48" s="8"/>
      <c r="M48" s="8"/>
      <c r="O48" s="8"/>
      <c r="P48" s="8"/>
    </row>
    <row r="49" spans="3:16" x14ac:dyDescent="0.3">
      <c r="F49" s="11"/>
      <c r="G49" s="11"/>
      <c r="J49" s="8"/>
      <c r="K49" s="28"/>
      <c r="L49" s="8"/>
      <c r="M49" s="8"/>
      <c r="N49" s="8"/>
      <c r="O49" s="8"/>
      <c r="P49" s="8"/>
    </row>
    <row r="50" spans="3:16" x14ac:dyDescent="0.3">
      <c r="C50" s="3" t="s">
        <v>38</v>
      </c>
      <c r="F50" s="11"/>
      <c r="G50" s="11"/>
      <c r="J50" s="8"/>
      <c r="K50" s="28"/>
      <c r="L50" s="8"/>
      <c r="M50" s="8"/>
      <c r="N50" s="8"/>
      <c r="O50" s="8"/>
      <c r="P50" s="8"/>
    </row>
    <row r="51" spans="3:16" x14ac:dyDescent="0.3">
      <c r="C51" t="s">
        <v>39</v>
      </c>
      <c r="F51" s="11"/>
      <c r="G51" s="11"/>
      <c r="I51" s="2">
        <f>+'Accruals Other'!F12+'Fin Summary'!K51</f>
        <v>4336</v>
      </c>
      <c r="J51" s="8"/>
      <c r="K51" s="28">
        <v>2427</v>
      </c>
      <c r="L51" s="8"/>
      <c r="M51" s="8"/>
      <c r="N51" s="8"/>
      <c r="O51" s="8"/>
      <c r="P51" s="8"/>
    </row>
    <row r="52" spans="3:16" x14ac:dyDescent="0.3">
      <c r="C52" t="s">
        <v>173</v>
      </c>
      <c r="F52" s="11"/>
      <c r="G52" s="11"/>
      <c r="I52" s="2">
        <f>+CBA!W3-Property!D16*0.1-Property!D27*0.1-Property!D28*0.1</f>
        <v>148.22545454545454</v>
      </c>
      <c r="J52" s="8"/>
      <c r="K52" s="28"/>
      <c r="L52" s="8"/>
      <c r="M52" s="8"/>
      <c r="N52" s="8"/>
      <c r="O52" s="8"/>
      <c r="P52" s="8"/>
    </row>
    <row r="53" spans="3:16" x14ac:dyDescent="0.3">
      <c r="C53" t="s">
        <v>115</v>
      </c>
      <c r="F53" s="11"/>
      <c r="G53" s="11"/>
      <c r="I53" s="2">
        <f>+I28+K53</f>
        <v>6717.0815454545464</v>
      </c>
      <c r="J53" s="8"/>
      <c r="K53" s="28">
        <v>3435.7440000000006</v>
      </c>
      <c r="L53" s="8"/>
      <c r="M53" s="8"/>
      <c r="N53" s="8"/>
      <c r="O53" s="8"/>
      <c r="P53" s="8"/>
    </row>
    <row r="54" spans="3:16" x14ac:dyDescent="0.3">
      <c r="C54" t="s">
        <v>155</v>
      </c>
      <c r="F54" s="11"/>
      <c r="G54" s="11">
        <f>+I55-I54</f>
        <v>11201.30700000003</v>
      </c>
      <c r="I54" s="2">
        <f>-Loan!A22</f>
        <v>417394.08999999997</v>
      </c>
      <c r="J54" s="8"/>
      <c r="K54" s="28"/>
      <c r="L54" s="8"/>
      <c r="M54" s="8"/>
      <c r="N54" s="8"/>
      <c r="O54" s="8"/>
      <c r="P54" s="8"/>
    </row>
    <row r="55" spans="3:16" x14ac:dyDescent="0.3">
      <c r="C55" s="3" t="s">
        <v>40</v>
      </c>
      <c r="F55" s="11"/>
      <c r="G55" s="11"/>
      <c r="I55" s="2">
        <f>SUM(I51:I54)</f>
        <v>428595.397</v>
      </c>
      <c r="J55" s="8"/>
      <c r="K55" s="28">
        <f>+K53+K52+K51</f>
        <v>5862.7440000000006</v>
      </c>
      <c r="L55" s="8"/>
      <c r="M55" s="8"/>
      <c r="N55" s="8"/>
      <c r="O55" s="8"/>
      <c r="P55" s="8"/>
    </row>
    <row r="56" spans="3:16" x14ac:dyDescent="0.3">
      <c r="C56" s="3" t="s">
        <v>41</v>
      </c>
      <c r="F56" s="11"/>
      <c r="G56" s="11"/>
      <c r="I56" s="2">
        <f>+I48-I55</f>
        <v>380448.78209090896</v>
      </c>
      <c r="J56" s="8"/>
      <c r="K56" s="28">
        <f>+K48-K55</f>
        <v>356123.18599999999</v>
      </c>
      <c r="L56" s="8"/>
      <c r="M56" s="8"/>
      <c r="N56" s="8"/>
      <c r="O56" s="8">
        <f>+I56-K56</f>
        <v>24325.596090908977</v>
      </c>
      <c r="P56" s="8"/>
    </row>
    <row r="57" spans="3:16" x14ac:dyDescent="0.3">
      <c r="F57" s="11"/>
      <c r="G57" s="11"/>
      <c r="J57" s="8"/>
      <c r="K57" s="28"/>
      <c r="L57" s="8"/>
      <c r="M57" s="8"/>
      <c r="N57" s="8"/>
      <c r="O57" s="8"/>
      <c r="P57" s="8"/>
    </row>
    <row r="58" spans="3:16" x14ac:dyDescent="0.3">
      <c r="F58" s="11"/>
      <c r="G58" s="11"/>
      <c r="J58" s="8"/>
      <c r="K58" s="28"/>
      <c r="L58" s="8"/>
      <c r="M58" s="8"/>
      <c r="N58" s="8" t="s">
        <v>94</v>
      </c>
      <c r="O58" s="8">
        <f>+I29</f>
        <v>24325.796090909094</v>
      </c>
      <c r="P58" s="8"/>
    </row>
    <row r="59" spans="3:16" x14ac:dyDescent="0.3">
      <c r="C59" t="s">
        <v>42</v>
      </c>
      <c r="F59" s="11"/>
      <c r="G59" s="11"/>
      <c r="J59" s="8"/>
      <c r="K59" s="28"/>
      <c r="L59" s="8"/>
      <c r="M59" s="8"/>
      <c r="N59" s="8" t="s">
        <v>92</v>
      </c>
      <c r="O59" s="8">
        <v>0</v>
      </c>
      <c r="P59" s="8"/>
    </row>
    <row r="60" spans="3:16" x14ac:dyDescent="0.3">
      <c r="C60" s="3" t="s">
        <v>43</v>
      </c>
      <c r="F60" s="11"/>
      <c r="G60" s="11"/>
      <c r="J60" s="8"/>
      <c r="K60" s="28"/>
      <c r="L60" s="8"/>
      <c r="M60" s="8"/>
      <c r="N60" s="8"/>
      <c r="O60" s="8"/>
      <c r="P60" s="8"/>
    </row>
    <row r="61" spans="3:16" x14ac:dyDescent="0.3">
      <c r="C61" t="s">
        <v>44</v>
      </c>
      <c r="F61" s="11"/>
      <c r="G61" s="11"/>
      <c r="I61" s="2">
        <f>+I56</f>
        <v>380448.78209090896</v>
      </c>
      <c r="J61" s="8"/>
      <c r="K61" s="28">
        <f>+K56</f>
        <v>356123.18599999999</v>
      </c>
      <c r="L61" s="8"/>
      <c r="M61" s="8"/>
      <c r="N61" s="8"/>
      <c r="O61" s="8">
        <f>SUM(O58:O60)</f>
        <v>24325.796090909094</v>
      </c>
      <c r="P61" s="8"/>
    </row>
    <row r="62" spans="3:16" x14ac:dyDescent="0.3">
      <c r="F62" s="11"/>
      <c r="G62" s="11"/>
      <c r="J62" s="8"/>
      <c r="K62" s="28"/>
      <c r="L62" s="8"/>
      <c r="M62" s="8"/>
      <c r="N62" s="8" t="s">
        <v>95</v>
      </c>
      <c r="O62" s="8">
        <f>+O61-O56</f>
        <v>0.20000000011714292</v>
      </c>
      <c r="P62" s="8" t="s">
        <v>96</v>
      </c>
    </row>
    <row r="63" spans="3:16" x14ac:dyDescent="0.3">
      <c r="F63" s="11"/>
      <c r="G63" s="11"/>
      <c r="J63" s="8"/>
      <c r="K63" s="8"/>
      <c r="L63" s="8"/>
      <c r="M63" s="8"/>
      <c r="N63" s="8"/>
      <c r="O63" s="8"/>
      <c r="P63" s="8"/>
    </row>
    <row r="64" spans="3:16" x14ac:dyDescent="0.3">
      <c r="F64" s="11"/>
      <c r="G64" s="11"/>
      <c r="J64" s="8"/>
      <c r="K64" s="8"/>
      <c r="L64" s="8"/>
      <c r="M64" s="8"/>
      <c r="N64" s="8"/>
      <c r="O64" s="8"/>
      <c r="P64" s="8"/>
    </row>
    <row r="65" spans="3:16" x14ac:dyDescent="0.3">
      <c r="F65" s="11"/>
      <c r="G65" s="11"/>
      <c r="J65" s="8"/>
      <c r="K65" s="8"/>
      <c r="L65" s="8"/>
      <c r="M65" s="8"/>
      <c r="N65" s="8"/>
      <c r="O65" s="8"/>
      <c r="P65" s="8"/>
    </row>
    <row r="66" spans="3:16" x14ac:dyDescent="0.3">
      <c r="F66" s="11"/>
      <c r="G66" s="11"/>
      <c r="J66" s="8"/>
      <c r="K66" s="8"/>
      <c r="L66" s="8"/>
      <c r="M66" s="8"/>
      <c r="N66" s="8"/>
      <c r="O66" s="8"/>
      <c r="P66" s="8"/>
    </row>
    <row r="67" spans="3:16" x14ac:dyDescent="0.3">
      <c r="F67" s="11"/>
      <c r="G67" s="11"/>
      <c r="J67" s="8"/>
      <c r="K67" s="8"/>
      <c r="L67" s="8"/>
      <c r="M67" s="8"/>
      <c r="N67" s="8"/>
      <c r="O67" s="8"/>
      <c r="P67" s="8"/>
    </row>
    <row r="68" spans="3:16" x14ac:dyDescent="0.3">
      <c r="F68" s="11"/>
      <c r="G68" s="11"/>
      <c r="J68" s="8"/>
      <c r="K68" s="8"/>
      <c r="L68" s="8"/>
      <c r="M68" s="8"/>
      <c r="N68" s="8"/>
      <c r="O68" s="8"/>
      <c r="P68" s="8"/>
    </row>
    <row r="69" spans="3:16" x14ac:dyDescent="0.3">
      <c r="F69" s="11"/>
      <c r="G69" s="11"/>
      <c r="J69" s="8"/>
      <c r="K69" s="8"/>
      <c r="L69" s="8"/>
      <c r="M69" s="8"/>
      <c r="N69" s="8"/>
      <c r="O69" s="8"/>
      <c r="P69" s="8"/>
    </row>
    <row r="70" spans="3:16" x14ac:dyDescent="0.3">
      <c r="F70" s="11"/>
      <c r="G70" s="11"/>
      <c r="J70" s="8"/>
      <c r="K70" s="8"/>
      <c r="L70" s="8"/>
      <c r="M70" s="8"/>
      <c r="N70" s="8"/>
      <c r="O70" s="8"/>
      <c r="P70" s="8"/>
    </row>
    <row r="71" spans="3:16" x14ac:dyDescent="0.3">
      <c r="F71" s="11"/>
      <c r="G71" s="11"/>
      <c r="J71" s="8"/>
      <c r="K71" s="8"/>
      <c r="L71" s="8"/>
      <c r="M71" s="8"/>
      <c r="N71" s="8"/>
      <c r="O71" s="8"/>
      <c r="P71" s="8"/>
    </row>
    <row r="72" spans="3:16" x14ac:dyDescent="0.3">
      <c r="F72" s="11"/>
      <c r="G72" s="11"/>
      <c r="J72" s="8"/>
      <c r="K72" s="8"/>
      <c r="L72" s="8"/>
      <c r="M72" s="8"/>
      <c r="N72" s="8"/>
      <c r="O72" s="8"/>
      <c r="P72" s="8"/>
    </row>
    <row r="73" spans="3:16" x14ac:dyDescent="0.3">
      <c r="F73" s="11"/>
      <c r="G73" s="11"/>
      <c r="J73" s="8"/>
      <c r="K73" s="8"/>
      <c r="L73" s="8"/>
      <c r="M73" s="8"/>
      <c r="N73" s="8"/>
      <c r="O73" s="8"/>
      <c r="P73" s="8"/>
    </row>
    <row r="74" spans="3:16" x14ac:dyDescent="0.3">
      <c r="F74" s="6"/>
      <c r="G74" s="6"/>
      <c r="J74" s="8"/>
      <c r="K74" s="8"/>
      <c r="L74" s="8"/>
      <c r="M74" s="8"/>
      <c r="N74" s="8"/>
      <c r="O74" s="8"/>
      <c r="P74" s="8"/>
    </row>
    <row r="75" spans="3:16" x14ac:dyDescent="0.3">
      <c r="J75" s="8"/>
      <c r="K75" s="8"/>
      <c r="L75" s="8"/>
      <c r="M75" s="2"/>
      <c r="N75" s="8"/>
      <c r="O75" s="8"/>
      <c r="P75" s="8"/>
    </row>
    <row r="76" spans="3:16" x14ac:dyDescent="0.3">
      <c r="J76" s="8"/>
      <c r="K76" s="8"/>
      <c r="L76" s="8"/>
      <c r="M76" s="8"/>
      <c r="N76" s="8"/>
      <c r="O76" s="8"/>
      <c r="P76" s="8"/>
    </row>
    <row r="77" spans="3:16" x14ac:dyDescent="0.3">
      <c r="C77" s="3"/>
      <c r="J77" s="8"/>
      <c r="K77" s="8"/>
      <c r="L77" s="8"/>
      <c r="M77" s="8"/>
      <c r="N77" s="8"/>
      <c r="O77" s="8"/>
      <c r="P77" s="8"/>
    </row>
    <row r="78" spans="3:16" x14ac:dyDescent="0.3">
      <c r="C78" s="3"/>
      <c r="J78" s="8"/>
      <c r="K78" s="8"/>
      <c r="L78" s="8"/>
      <c r="M78" s="8"/>
      <c r="N78" s="8"/>
      <c r="O78" s="8"/>
      <c r="P78" s="8"/>
    </row>
    <row r="79" spans="3:16" x14ac:dyDescent="0.3">
      <c r="C79" s="3"/>
      <c r="J79" s="8"/>
      <c r="K79" s="8"/>
      <c r="L79" s="8"/>
      <c r="M79" s="8"/>
      <c r="N79" s="8"/>
      <c r="O79" s="8"/>
      <c r="P79" s="8"/>
    </row>
    <row r="80" spans="3:16" x14ac:dyDescent="0.3">
      <c r="J80" s="8"/>
      <c r="K80" s="8"/>
      <c r="L80" s="8"/>
      <c r="M80" s="8"/>
      <c r="N80" s="8"/>
      <c r="O80" s="8"/>
      <c r="P80" s="8"/>
    </row>
    <row r="81" spans="3:16" x14ac:dyDescent="0.3">
      <c r="J81" s="8"/>
      <c r="K81" s="8"/>
      <c r="L81" s="8"/>
      <c r="M81" s="8"/>
      <c r="N81" s="8"/>
      <c r="O81" s="8"/>
      <c r="P81" s="8"/>
    </row>
    <row r="82" spans="3:16" x14ac:dyDescent="0.3">
      <c r="C82" s="3"/>
      <c r="I82" s="4"/>
      <c r="J82" s="10"/>
      <c r="K82" s="10"/>
      <c r="L82" s="8"/>
      <c r="M82" s="8"/>
      <c r="N82" s="8"/>
      <c r="O82" s="8"/>
      <c r="P82" s="8"/>
    </row>
    <row r="83" spans="3:16" x14ac:dyDescent="0.3">
      <c r="I83" s="4"/>
      <c r="J83" s="10"/>
      <c r="K83" s="10"/>
      <c r="L83" s="8"/>
      <c r="M83" s="8"/>
      <c r="N83" s="8"/>
      <c r="O83" s="8"/>
      <c r="P83" s="8"/>
    </row>
    <row r="84" spans="3:16" x14ac:dyDescent="0.3">
      <c r="H84" s="11"/>
      <c r="J84" s="8"/>
      <c r="K84" s="8"/>
      <c r="L84" s="8"/>
      <c r="M84" s="8"/>
      <c r="N84" s="8"/>
      <c r="O84" s="8"/>
      <c r="P84" s="8"/>
    </row>
    <row r="85" spans="3:16" x14ac:dyDescent="0.3">
      <c r="H85" s="11"/>
      <c r="J85" s="8"/>
      <c r="K85" s="8"/>
      <c r="L85" s="8"/>
      <c r="M85" s="8"/>
      <c r="N85" s="8"/>
      <c r="O85" s="8"/>
      <c r="P85" s="8"/>
    </row>
    <row r="86" spans="3:16" x14ac:dyDescent="0.3">
      <c r="J86" s="8"/>
      <c r="K86" s="8"/>
      <c r="L86" s="8"/>
      <c r="M86" s="8"/>
      <c r="N86" s="8"/>
      <c r="O86" s="8"/>
      <c r="P86" s="8"/>
    </row>
    <row r="87" spans="3:16" x14ac:dyDescent="0.3">
      <c r="J87" s="8"/>
      <c r="K87" s="8"/>
      <c r="L87" s="8"/>
      <c r="M87" s="8"/>
      <c r="N87" s="8"/>
      <c r="O87" s="8"/>
      <c r="P87" s="8"/>
    </row>
    <row r="88" spans="3:16" x14ac:dyDescent="0.3">
      <c r="J88" s="8"/>
      <c r="K88" s="8"/>
      <c r="L88" s="8"/>
      <c r="M88" s="8"/>
      <c r="N88" s="8"/>
      <c r="O88" s="8"/>
      <c r="P88" s="8"/>
    </row>
    <row r="89" spans="3:16" x14ac:dyDescent="0.3">
      <c r="J89" s="8"/>
      <c r="K89" s="8"/>
      <c r="L89" s="8"/>
      <c r="M89" s="8"/>
      <c r="N89" s="8"/>
      <c r="O89" s="8"/>
      <c r="P89" s="8"/>
    </row>
    <row r="90" spans="3:16" x14ac:dyDescent="0.3">
      <c r="J90" s="8"/>
      <c r="K90" s="8"/>
      <c r="L90" s="8"/>
      <c r="M90" s="8"/>
      <c r="N90" s="8"/>
      <c r="O90" s="8"/>
      <c r="P90" s="8"/>
    </row>
    <row r="91" spans="3:16" x14ac:dyDescent="0.3">
      <c r="C91" s="3"/>
      <c r="J91" s="8"/>
      <c r="K91" s="12"/>
      <c r="L91" s="8"/>
      <c r="M91" s="8"/>
      <c r="N91" s="8"/>
      <c r="O91" s="8"/>
      <c r="P91" s="8"/>
    </row>
    <row r="92" spans="3:16" x14ac:dyDescent="0.3">
      <c r="J92" s="8"/>
      <c r="K92" s="8"/>
      <c r="L92" s="8"/>
      <c r="M92" s="8"/>
      <c r="N92" s="8"/>
      <c r="O92" s="8"/>
      <c r="P92" s="8"/>
    </row>
    <row r="93" spans="3:16" x14ac:dyDescent="0.3">
      <c r="J93" s="8"/>
      <c r="K93" s="8"/>
      <c r="L93" s="8"/>
      <c r="M93" s="8"/>
      <c r="N93" s="8"/>
      <c r="O93" s="8"/>
      <c r="P93" s="8"/>
    </row>
    <row r="94" spans="3:16" x14ac:dyDescent="0.3">
      <c r="J94" s="8"/>
      <c r="K94" s="8"/>
      <c r="L94" s="8"/>
      <c r="M94" s="8"/>
      <c r="N94" s="8"/>
      <c r="O94" s="8"/>
      <c r="P94" s="8"/>
    </row>
    <row r="95" spans="3:16" x14ac:dyDescent="0.3">
      <c r="J95" s="8"/>
      <c r="K95" s="8"/>
      <c r="L95" s="8"/>
      <c r="M95" s="8"/>
      <c r="N95" s="8"/>
      <c r="O95" s="8"/>
      <c r="P95" s="8"/>
    </row>
    <row r="96" spans="3:16" x14ac:dyDescent="0.3">
      <c r="J96" s="8"/>
      <c r="K96" s="8"/>
      <c r="L96" s="8"/>
      <c r="M96" s="8"/>
      <c r="N96" s="8"/>
      <c r="O96" s="8"/>
      <c r="P96" s="8"/>
    </row>
    <row r="97" spans="8:16" x14ac:dyDescent="0.3">
      <c r="J97" s="8"/>
      <c r="L97" s="8"/>
      <c r="M97" s="8"/>
      <c r="N97" s="8"/>
      <c r="O97" s="8"/>
      <c r="P97" s="8"/>
    </row>
    <row r="98" spans="8:16" x14ac:dyDescent="0.3">
      <c r="J98" s="8"/>
      <c r="K98" s="8"/>
      <c r="L98" s="8"/>
      <c r="M98" s="8"/>
      <c r="N98" s="8"/>
      <c r="O98" s="8"/>
      <c r="P98" s="8"/>
    </row>
    <row r="99" spans="8:16" x14ac:dyDescent="0.3">
      <c r="J99" s="8"/>
      <c r="K99" s="8"/>
      <c r="L99" s="8"/>
      <c r="M99" s="8"/>
      <c r="N99" s="8"/>
      <c r="O99" s="8"/>
      <c r="P99" s="8"/>
    </row>
    <row r="100" spans="8:16" x14ac:dyDescent="0.3">
      <c r="J100" s="8"/>
      <c r="K100" s="8"/>
      <c r="L100" s="8"/>
      <c r="M100" s="8"/>
      <c r="N100" s="8"/>
      <c r="O100" s="8"/>
      <c r="P100" s="8"/>
    </row>
    <row r="101" spans="8:16" x14ac:dyDescent="0.3">
      <c r="J101" s="8"/>
      <c r="L101" s="8"/>
      <c r="M101" s="8"/>
      <c r="N101" s="8"/>
      <c r="O101" s="8"/>
      <c r="P101" s="8"/>
    </row>
    <row r="102" spans="8:16" x14ac:dyDescent="0.3">
      <c r="J102" s="8"/>
      <c r="L102" s="8"/>
      <c r="M102" s="8"/>
      <c r="N102" s="8"/>
      <c r="O102" s="8"/>
      <c r="P102" s="8"/>
    </row>
    <row r="104" spans="8:16" x14ac:dyDescent="0.3">
      <c r="J104" s="8"/>
    </row>
    <row r="105" spans="8:16" x14ac:dyDescent="0.3">
      <c r="J105" s="8"/>
      <c r="L105" s="11"/>
    </row>
    <row r="106" spans="8:16" x14ac:dyDescent="0.3">
      <c r="K106" s="8"/>
    </row>
    <row r="107" spans="8:16" x14ac:dyDescent="0.3">
      <c r="H107" s="6"/>
      <c r="K107" s="8"/>
    </row>
    <row r="108" spans="8:16" x14ac:dyDescent="0.3">
      <c r="H108" s="6"/>
      <c r="J108" s="6"/>
      <c r="K108" s="8"/>
    </row>
    <row r="109" spans="8:16" x14ac:dyDescent="0.3">
      <c r="H109" s="6"/>
      <c r="J109" s="6"/>
    </row>
    <row r="110" spans="8:16" x14ac:dyDescent="0.3">
      <c r="H110" s="6"/>
    </row>
    <row r="111" spans="8:16" x14ac:dyDescent="0.3">
      <c r="H111" s="6"/>
    </row>
    <row r="112" spans="8:16" x14ac:dyDescent="0.3">
      <c r="H112" s="6"/>
    </row>
    <row r="114" spans="8:10" x14ac:dyDescent="0.3">
      <c r="H114" s="6"/>
      <c r="J114" s="6"/>
    </row>
  </sheetData>
  <sortState xmlns:xlrd2="http://schemas.microsoft.com/office/spreadsheetml/2017/richdata2" ref="C11:C25">
    <sortCondition ref="C11"/>
  </sortState>
  <pageMargins left="0.7" right="0.7" top="0.75" bottom="0.75" header="0.3" footer="0.3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N38"/>
  <sheetViews>
    <sheetView workbookViewId="0">
      <selection activeCell="G5" sqref="G5"/>
    </sheetView>
  </sheetViews>
  <sheetFormatPr defaultRowHeight="14.4" x14ac:dyDescent="0.3"/>
  <cols>
    <col min="2" max="2" width="11.6640625" customWidth="1"/>
    <col min="5" max="5" width="10.6640625" bestFit="1" customWidth="1"/>
    <col min="7" max="7" width="12.44140625" customWidth="1"/>
    <col min="9" max="10" width="11.5546875" bestFit="1" customWidth="1"/>
    <col min="11" max="11" width="10.5546875" bestFit="1" customWidth="1"/>
    <col min="12" max="12" width="9.6640625" bestFit="1" customWidth="1"/>
    <col min="13" max="13" width="9.5546875" bestFit="1" customWidth="1"/>
    <col min="14" max="14" width="9.33203125" bestFit="1" customWidth="1"/>
  </cols>
  <sheetData>
    <row r="1" spans="2:14" ht="18" x14ac:dyDescent="0.35">
      <c r="B1" s="9" t="s">
        <v>97</v>
      </c>
    </row>
    <row r="3" spans="2:14" x14ac:dyDescent="0.3">
      <c r="E3" t="s">
        <v>73</v>
      </c>
      <c r="I3" t="s">
        <v>74</v>
      </c>
      <c r="J3" t="s">
        <v>4</v>
      </c>
      <c r="L3" t="s">
        <v>75</v>
      </c>
    </row>
    <row r="4" spans="2:14" x14ac:dyDescent="0.3">
      <c r="J4">
        <v>2019</v>
      </c>
    </row>
    <row r="5" spans="2:14" x14ac:dyDescent="0.3">
      <c r="E5" s="1"/>
      <c r="G5" s="1">
        <v>44012</v>
      </c>
      <c r="I5" s="24">
        <f>(+G5-E5)/365</f>
        <v>120.58082191780822</v>
      </c>
      <c r="J5" s="6">
        <f>+'Member Information'!E15</f>
        <v>380448.98209090909</v>
      </c>
      <c r="K5" s="19">
        <v>0.05</v>
      </c>
      <c r="L5" s="2">
        <f>+K5*J5</f>
        <v>19022.449104545456</v>
      </c>
      <c r="M5" s="2">
        <v>0</v>
      </c>
      <c r="N5" t="s">
        <v>76</v>
      </c>
    </row>
    <row r="6" spans="2:14" x14ac:dyDescent="0.3">
      <c r="I6" s="24"/>
      <c r="K6" s="19"/>
      <c r="L6" s="2"/>
      <c r="M6" s="2"/>
    </row>
    <row r="7" spans="2:14" x14ac:dyDescent="0.3">
      <c r="E7" s="1"/>
      <c r="G7" s="1">
        <f>+G5</f>
        <v>44012</v>
      </c>
      <c r="I7" s="24">
        <f>(+G7-E7)/365</f>
        <v>120.58082191780822</v>
      </c>
      <c r="J7" s="6">
        <f>+'Member Information'!G15</f>
        <v>0</v>
      </c>
      <c r="K7" s="19">
        <v>0.05</v>
      </c>
      <c r="L7" s="2">
        <f>+K7*J7</f>
        <v>0</v>
      </c>
      <c r="M7" s="2">
        <v>0</v>
      </c>
    </row>
    <row r="9" spans="2:14" x14ac:dyDescent="0.3">
      <c r="J9" s="6">
        <f>SUM(J5:J8)</f>
        <v>380448.98209090909</v>
      </c>
      <c r="M9" s="6">
        <f>SUM(M5:M8)</f>
        <v>0</v>
      </c>
    </row>
    <row r="11" spans="2:14" ht="18" x14ac:dyDescent="0.35">
      <c r="B11" s="9" t="s">
        <v>98</v>
      </c>
    </row>
    <row r="13" spans="2:14" x14ac:dyDescent="0.3">
      <c r="B13" t="s">
        <v>0</v>
      </c>
      <c r="I13" t="s">
        <v>112</v>
      </c>
      <c r="K13" t="s">
        <v>112</v>
      </c>
    </row>
    <row r="14" spans="2:14" x14ac:dyDescent="0.3">
      <c r="I14" s="25">
        <f>+'Member Information'!F7</f>
        <v>0</v>
      </c>
      <c r="K14" s="25">
        <f>+'Member Information'!H7</f>
        <v>0</v>
      </c>
    </row>
    <row r="15" spans="2:14" x14ac:dyDescent="0.3">
      <c r="G15" s="6">
        <f>SUM(G17:G38)</f>
        <v>0</v>
      </c>
      <c r="I15" s="2">
        <f>+'Member Information'!E13</f>
        <v>0</v>
      </c>
      <c r="J15" s="2"/>
      <c r="K15" s="2">
        <f>SUM(K17:K29)</f>
        <v>0</v>
      </c>
      <c r="L15" s="2"/>
      <c r="N15" s="6"/>
    </row>
    <row r="16" spans="2:14" x14ac:dyDescent="0.3">
      <c r="B16" s="1"/>
      <c r="G16" s="6"/>
      <c r="I16" s="2">
        <f>+G16*0.5</f>
        <v>0</v>
      </c>
      <c r="J16" s="2"/>
      <c r="K16" s="2">
        <f>+I16</f>
        <v>0</v>
      </c>
      <c r="L16" s="2"/>
    </row>
    <row r="17" spans="2:12" x14ac:dyDescent="0.3">
      <c r="B17" s="1"/>
      <c r="G17" s="2"/>
      <c r="I17" s="2">
        <f>+$I$14*G17</f>
        <v>0</v>
      </c>
      <c r="J17" s="2"/>
      <c r="K17" s="2">
        <f>+$K$14*G17</f>
        <v>0</v>
      </c>
      <c r="L17" s="2"/>
    </row>
    <row r="18" spans="2:12" x14ac:dyDescent="0.3">
      <c r="B18" s="1"/>
      <c r="G18" s="2"/>
      <c r="I18" s="2">
        <f t="shared" ref="I18:I30" si="0">+$I$14*G18</f>
        <v>0</v>
      </c>
      <c r="J18" s="2"/>
      <c r="K18" s="2">
        <f t="shared" ref="K18:K30" si="1">+$K$14*G18</f>
        <v>0</v>
      </c>
      <c r="L18" s="2"/>
    </row>
    <row r="19" spans="2:12" x14ac:dyDescent="0.3">
      <c r="B19" s="1"/>
      <c r="G19" s="2"/>
      <c r="I19" s="2">
        <f t="shared" si="0"/>
        <v>0</v>
      </c>
      <c r="J19" s="2"/>
      <c r="K19" s="2">
        <f t="shared" si="1"/>
        <v>0</v>
      </c>
      <c r="L19" s="2"/>
    </row>
    <row r="20" spans="2:12" x14ac:dyDescent="0.3">
      <c r="B20" s="1"/>
      <c r="G20" s="2"/>
      <c r="I20" s="2">
        <f t="shared" si="0"/>
        <v>0</v>
      </c>
      <c r="J20" s="2"/>
      <c r="K20" s="2">
        <f t="shared" si="1"/>
        <v>0</v>
      </c>
      <c r="L20" s="2"/>
    </row>
    <row r="21" spans="2:12" x14ac:dyDescent="0.3">
      <c r="B21" s="1"/>
      <c r="G21" s="2"/>
      <c r="I21" s="2">
        <f t="shared" si="0"/>
        <v>0</v>
      </c>
      <c r="J21" s="2"/>
      <c r="K21" s="2">
        <f t="shared" si="1"/>
        <v>0</v>
      </c>
      <c r="L21" s="2"/>
    </row>
    <row r="22" spans="2:12" x14ac:dyDescent="0.3">
      <c r="B22" s="1"/>
      <c r="G22" s="2"/>
      <c r="I22" s="2">
        <f t="shared" si="0"/>
        <v>0</v>
      </c>
      <c r="J22" s="2"/>
      <c r="K22" s="2">
        <f t="shared" si="1"/>
        <v>0</v>
      </c>
      <c r="L22" s="2"/>
    </row>
    <row r="23" spans="2:12" x14ac:dyDescent="0.3">
      <c r="B23" s="1"/>
      <c r="G23" s="2"/>
      <c r="I23" s="2">
        <f t="shared" si="0"/>
        <v>0</v>
      </c>
      <c r="J23" s="2"/>
      <c r="K23" s="2">
        <f t="shared" si="1"/>
        <v>0</v>
      </c>
      <c r="L23" s="2"/>
    </row>
    <row r="24" spans="2:12" x14ac:dyDescent="0.3">
      <c r="B24" s="1"/>
      <c r="G24" s="2"/>
      <c r="I24" s="2">
        <f t="shared" si="0"/>
        <v>0</v>
      </c>
      <c r="J24" s="2"/>
      <c r="K24" s="2">
        <f t="shared" si="1"/>
        <v>0</v>
      </c>
      <c r="L24" s="2"/>
    </row>
    <row r="25" spans="2:12" x14ac:dyDescent="0.3">
      <c r="B25" s="1"/>
      <c r="G25" s="2"/>
      <c r="I25" s="2">
        <f t="shared" si="0"/>
        <v>0</v>
      </c>
      <c r="J25" s="2"/>
      <c r="K25" s="2">
        <f t="shared" si="1"/>
        <v>0</v>
      </c>
      <c r="L25" s="2"/>
    </row>
    <row r="26" spans="2:12" x14ac:dyDescent="0.3">
      <c r="B26" s="1"/>
      <c r="G26" s="2"/>
      <c r="I26" s="2">
        <f t="shared" si="0"/>
        <v>0</v>
      </c>
      <c r="J26" s="2"/>
      <c r="K26" s="2">
        <f t="shared" si="1"/>
        <v>0</v>
      </c>
      <c r="L26" s="2"/>
    </row>
    <row r="27" spans="2:12" x14ac:dyDescent="0.3">
      <c r="B27" s="1"/>
      <c r="G27" s="2"/>
      <c r="I27" s="2">
        <f t="shared" si="0"/>
        <v>0</v>
      </c>
      <c r="J27" s="2"/>
      <c r="K27" s="2">
        <f t="shared" si="1"/>
        <v>0</v>
      </c>
      <c r="L27" s="2"/>
    </row>
    <row r="28" spans="2:12" x14ac:dyDescent="0.3">
      <c r="B28" s="1"/>
      <c r="G28" s="2"/>
      <c r="I28" s="2">
        <f t="shared" si="0"/>
        <v>0</v>
      </c>
      <c r="J28" s="2"/>
      <c r="K28" s="2">
        <f t="shared" si="1"/>
        <v>0</v>
      </c>
      <c r="L28" s="2"/>
    </row>
    <row r="29" spans="2:12" x14ac:dyDescent="0.3">
      <c r="B29" s="1"/>
      <c r="G29" s="2"/>
      <c r="I29" s="2">
        <f t="shared" si="0"/>
        <v>0</v>
      </c>
      <c r="J29" s="2"/>
      <c r="K29" s="2">
        <f t="shared" si="1"/>
        <v>0</v>
      </c>
      <c r="L29" s="2"/>
    </row>
    <row r="30" spans="2:12" x14ac:dyDescent="0.3">
      <c r="B30" s="1"/>
      <c r="G30" s="2"/>
      <c r="I30" s="2">
        <f t="shared" si="0"/>
        <v>0</v>
      </c>
      <c r="J30" s="2"/>
      <c r="K30" s="2">
        <f t="shared" si="1"/>
        <v>0</v>
      </c>
      <c r="L30" s="2"/>
    </row>
    <row r="31" spans="2:12" x14ac:dyDescent="0.3">
      <c r="B31" s="1"/>
      <c r="G31" s="2"/>
      <c r="I31" s="2"/>
      <c r="J31" s="2"/>
      <c r="K31" s="2"/>
      <c r="L31" s="2"/>
    </row>
    <row r="32" spans="2:12" x14ac:dyDescent="0.3">
      <c r="B32" s="1"/>
      <c r="G32" s="2"/>
      <c r="I32" s="2"/>
      <c r="J32" s="2"/>
      <c r="K32" s="2"/>
      <c r="L32" s="2"/>
    </row>
    <row r="33" spans="2:12" x14ac:dyDescent="0.3">
      <c r="B33" s="1"/>
      <c r="G33" s="2"/>
      <c r="I33" s="2"/>
      <c r="J33" s="2"/>
      <c r="K33" s="2"/>
      <c r="L33" s="2"/>
    </row>
    <row r="34" spans="2:12" x14ac:dyDescent="0.3">
      <c r="B34" s="1"/>
      <c r="G34" s="2"/>
      <c r="I34" s="2"/>
      <c r="J34" s="2"/>
      <c r="K34" s="2"/>
      <c r="L34" s="2"/>
    </row>
    <row r="35" spans="2:12" x14ac:dyDescent="0.3">
      <c r="B35" s="1"/>
      <c r="G35" s="2"/>
      <c r="I35" s="2"/>
      <c r="J35" s="2"/>
      <c r="K35" s="2"/>
      <c r="L35" s="2"/>
    </row>
    <row r="36" spans="2:12" x14ac:dyDescent="0.3">
      <c r="B36" s="1"/>
      <c r="G36" s="2"/>
      <c r="I36" s="2"/>
      <c r="J36" s="2"/>
      <c r="K36" s="2"/>
      <c r="L36" s="6"/>
    </row>
    <row r="37" spans="2:12" x14ac:dyDescent="0.3">
      <c r="B37" s="1"/>
      <c r="G37" s="2"/>
      <c r="I37" s="2"/>
      <c r="J37" s="2"/>
      <c r="K37" s="2"/>
    </row>
    <row r="38" spans="2:12" x14ac:dyDescent="0.3">
      <c r="B38" s="1"/>
      <c r="G38" s="2"/>
      <c r="I38" s="2"/>
      <c r="J38" s="2"/>
      <c r="K38" s="2"/>
    </row>
  </sheetData>
  <pageMargins left="0.7" right="0.7" top="0.75" bottom="0.75" header="0.3" footer="0.3"/>
  <pageSetup paperSize="9" scale="8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workbookViewId="0">
      <selection activeCell="F20" sqref="F20"/>
    </sheetView>
  </sheetViews>
  <sheetFormatPr defaultRowHeight="14.4" x14ac:dyDescent="0.3"/>
  <cols>
    <col min="1" max="1" width="15" customWidth="1"/>
    <col min="2" max="2" width="15.33203125" customWidth="1"/>
    <col min="4" max="4" width="15" customWidth="1"/>
    <col min="6" max="6" width="14.109375" customWidth="1"/>
  </cols>
  <sheetData>
    <row r="1" spans="1:7" x14ac:dyDescent="0.3">
      <c r="D1" s="6"/>
    </row>
    <row r="2" spans="1:7" x14ac:dyDescent="0.3">
      <c r="A2" s="3"/>
      <c r="B2" s="4"/>
      <c r="C2" s="4"/>
      <c r="D2" s="4"/>
    </row>
    <row r="3" spans="1:7" x14ac:dyDescent="0.3">
      <c r="A3" s="3"/>
      <c r="B3" s="4"/>
      <c r="C3" s="4"/>
      <c r="D3" s="4"/>
    </row>
    <row r="4" spans="1:7" x14ac:dyDescent="0.3">
      <c r="A4" s="1"/>
      <c r="F4" s="2"/>
    </row>
    <row r="5" spans="1:7" x14ac:dyDescent="0.3">
      <c r="A5" s="1"/>
      <c r="F5" s="2"/>
    </row>
    <row r="6" spans="1:7" x14ac:dyDescent="0.3">
      <c r="A6" s="1"/>
      <c r="B6" s="3" t="s">
        <v>151</v>
      </c>
      <c r="C6" s="3"/>
      <c r="D6" s="3">
        <v>2021</v>
      </c>
      <c r="F6" s="3">
        <v>2022</v>
      </c>
      <c r="G6" s="2"/>
    </row>
    <row r="7" spans="1:7" x14ac:dyDescent="0.3">
      <c r="A7" s="1"/>
      <c r="F7" s="2"/>
      <c r="G7" s="2"/>
    </row>
    <row r="8" spans="1:7" x14ac:dyDescent="0.3">
      <c r="A8" s="1"/>
      <c r="B8" t="s">
        <v>152</v>
      </c>
      <c r="D8" s="8">
        <v>1320</v>
      </c>
      <c r="F8" s="2">
        <v>1320</v>
      </c>
    </row>
    <row r="9" spans="1:7" x14ac:dyDescent="0.3">
      <c r="A9" s="1"/>
      <c r="B9" t="s">
        <v>64</v>
      </c>
      <c r="D9" s="8">
        <v>330</v>
      </c>
      <c r="F9" s="2">
        <v>330</v>
      </c>
    </row>
    <row r="10" spans="1:7" x14ac:dyDescent="0.3">
      <c r="A10" s="1"/>
      <c r="B10" t="s">
        <v>153</v>
      </c>
      <c r="D10" s="8">
        <v>259</v>
      </c>
      <c r="F10" s="2">
        <v>259</v>
      </c>
    </row>
    <row r="11" spans="1:7" x14ac:dyDescent="0.3">
      <c r="A11" s="1"/>
      <c r="D11" s="8"/>
      <c r="F11" s="2"/>
    </row>
    <row r="12" spans="1:7" x14ac:dyDescent="0.3">
      <c r="A12" s="1"/>
      <c r="B12" t="s">
        <v>14</v>
      </c>
      <c r="D12" s="8">
        <f>SUM(D8:D11)</f>
        <v>1909</v>
      </c>
      <c r="F12" s="8">
        <f>SUM(F8:F11)</f>
        <v>1909</v>
      </c>
    </row>
    <row r="13" spans="1:7" x14ac:dyDescent="0.3">
      <c r="A13" s="1"/>
      <c r="F13" s="2"/>
    </row>
    <row r="14" spans="1:7" x14ac:dyDescent="0.3">
      <c r="A14" s="1"/>
      <c r="F14" s="2"/>
    </row>
    <row r="15" spans="1:7" x14ac:dyDescent="0.3">
      <c r="A15" s="1"/>
      <c r="B15" s="3" t="s">
        <v>184</v>
      </c>
      <c r="F15" s="2"/>
    </row>
    <row r="16" spans="1:7" x14ac:dyDescent="0.3">
      <c r="A16" s="1"/>
      <c r="B16" s="5"/>
      <c r="F16" s="2"/>
    </row>
    <row r="17" spans="1:7" x14ac:dyDescent="0.3">
      <c r="A17" s="1"/>
      <c r="B17" t="s">
        <v>185</v>
      </c>
      <c r="F17">
        <v>407.55</v>
      </c>
    </row>
    <row r="19" spans="1:7" x14ac:dyDescent="0.3">
      <c r="B19" t="s">
        <v>186</v>
      </c>
      <c r="F19">
        <f>+F17</f>
        <v>407.55</v>
      </c>
      <c r="G19" s="2"/>
    </row>
    <row r="20" spans="1:7" x14ac:dyDescent="0.3">
      <c r="A20" s="1"/>
      <c r="B20" s="2"/>
    </row>
    <row r="21" spans="1:7" x14ac:dyDescent="0.3">
      <c r="A21" s="1"/>
      <c r="B21" s="2"/>
    </row>
    <row r="22" spans="1:7" x14ac:dyDescent="0.3">
      <c r="A22" s="1"/>
      <c r="B22" s="2"/>
    </row>
    <row r="23" spans="1:7" x14ac:dyDescent="0.3">
      <c r="A23" s="1"/>
      <c r="B23" s="2"/>
    </row>
    <row r="24" spans="1:7" x14ac:dyDescent="0.3">
      <c r="A2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K109"/>
  <sheetViews>
    <sheetView topLeftCell="B1" workbookViewId="0">
      <pane xSplit="9" ySplit="6" topLeftCell="K25" activePane="bottomRight" state="frozen"/>
      <selection activeCell="B1" sqref="B1"/>
      <selection pane="topRight" activeCell="K1" sqref="K1"/>
      <selection pane="bottomLeft" activeCell="B7" sqref="B7"/>
      <selection pane="bottomRight" activeCell="W3" sqref="W3"/>
    </sheetView>
  </sheetViews>
  <sheetFormatPr defaultRowHeight="14.4" x14ac:dyDescent="0.3"/>
  <cols>
    <col min="2" max="2" width="10.6640625" bestFit="1" customWidth="1"/>
    <col min="3" max="3" width="14.21875" customWidth="1"/>
    <col min="6" max="6" width="11.109375" customWidth="1"/>
    <col min="7" max="7" width="11.44140625" style="2" customWidth="1"/>
    <col min="8" max="8" width="11.33203125" style="2" bestFit="1" customWidth="1"/>
    <col min="9" max="9" width="13.109375" style="2" customWidth="1"/>
    <col min="10" max="10" width="11" style="2" customWidth="1"/>
    <col min="11" max="11" width="11.6640625" style="2" bestFit="1" customWidth="1"/>
    <col min="12" max="12" width="11.5546875" style="2" bestFit="1" customWidth="1"/>
    <col min="13" max="13" width="9.6640625" style="2" bestFit="1" customWidth="1"/>
    <col min="14" max="14" width="10.6640625" style="2" bestFit="1" customWidth="1"/>
    <col min="15" max="16" width="9.5546875" style="2" customWidth="1"/>
    <col min="17" max="17" width="10.6640625" style="2" bestFit="1" customWidth="1"/>
    <col min="18" max="19" width="10.6640625" style="2" customWidth="1"/>
    <col min="20" max="20" width="11.5546875" style="2" bestFit="1" customWidth="1"/>
    <col min="21" max="24" width="9.6640625" style="2" bestFit="1" customWidth="1"/>
    <col min="25" max="27" width="11.33203125" style="2" bestFit="1" customWidth="1"/>
    <col min="28" max="28" width="10.5546875" bestFit="1" customWidth="1"/>
    <col min="29" max="29" width="10.5546875" customWidth="1"/>
    <col min="30" max="30" width="9.33203125" bestFit="1" customWidth="1"/>
    <col min="31" max="31" width="10.5546875" bestFit="1" customWidth="1"/>
    <col min="32" max="32" width="9.33203125" bestFit="1" customWidth="1"/>
    <col min="33" max="33" width="9.5546875" style="2" bestFit="1" customWidth="1"/>
    <col min="34" max="34" width="9.6640625" style="2" bestFit="1" customWidth="1"/>
    <col min="35" max="35" width="10.5546875" style="2" bestFit="1" customWidth="1"/>
    <col min="36" max="36" width="10.5546875" style="2" customWidth="1"/>
    <col min="37" max="37" width="9.33203125" style="2" bestFit="1" customWidth="1"/>
  </cols>
  <sheetData>
    <row r="2" spans="1:37" x14ac:dyDescent="0.3">
      <c r="A2" s="3"/>
      <c r="B2" s="3" t="s">
        <v>102</v>
      </c>
      <c r="C2" s="3"/>
      <c r="D2" s="3"/>
      <c r="E2" s="3"/>
      <c r="F2" s="3"/>
      <c r="G2" s="4"/>
      <c r="H2" s="4"/>
      <c r="I2" s="4"/>
    </row>
    <row r="3" spans="1:37" x14ac:dyDescent="0.3">
      <c r="A3" s="3"/>
      <c r="B3" s="3" t="s">
        <v>103</v>
      </c>
      <c r="C3" s="3"/>
      <c r="D3" s="3"/>
      <c r="E3" s="3"/>
      <c r="F3" s="18">
        <f>+H3-G3</f>
        <v>-290139.55000000005</v>
      </c>
      <c r="G3" s="8">
        <f>SUM(G8:G109)</f>
        <v>318683.96000000008</v>
      </c>
      <c r="H3" s="8">
        <f>SUM(H8:H109)</f>
        <v>28544.410000000007</v>
      </c>
      <c r="I3" s="4">
        <f>+I61-I7</f>
        <v>-290139.55000000005</v>
      </c>
      <c r="J3" s="8">
        <f t="shared" ref="J3:U3" si="0">SUM(J8:J109)</f>
        <v>-3.9236169868672732E-11</v>
      </c>
      <c r="K3" s="8">
        <f t="shared" si="0"/>
        <v>24036.950000000004</v>
      </c>
      <c r="L3" s="8">
        <f t="shared" si="0"/>
        <v>0</v>
      </c>
      <c r="M3" s="8">
        <f t="shared" si="0"/>
        <v>0</v>
      </c>
      <c r="N3" s="8">
        <f t="shared" si="0"/>
        <v>0</v>
      </c>
      <c r="O3" s="2">
        <f>SUM(O8:O62)</f>
        <v>0</v>
      </c>
      <c r="P3" s="8">
        <f t="shared" si="0"/>
        <v>0</v>
      </c>
      <c r="Q3" s="8">
        <f t="shared" si="0"/>
        <v>0</v>
      </c>
      <c r="R3" s="8">
        <f t="shared" si="0"/>
        <v>0</v>
      </c>
      <c r="S3" s="8">
        <f t="shared" si="0"/>
        <v>-12</v>
      </c>
      <c r="T3" s="8">
        <f t="shared" si="0"/>
        <v>0</v>
      </c>
      <c r="U3" s="8">
        <f t="shared" si="0"/>
        <v>0</v>
      </c>
      <c r="V3" s="8">
        <f t="shared" ref="V3:X3" si="1">SUM(V8:V109)</f>
        <v>-1008</v>
      </c>
      <c r="W3" s="8">
        <f t="shared" ref="W3" si="2">SUM(W8:W109)</f>
        <v>380.53454545454542</v>
      </c>
      <c r="X3" s="8">
        <f t="shared" si="1"/>
        <v>3805.3454545454542</v>
      </c>
      <c r="Y3" s="8">
        <f t="shared" ref="Y3:Z3" si="3">SUM(Y8:Y109)</f>
        <v>-311934.08999999997</v>
      </c>
      <c r="Z3" s="8">
        <f t="shared" si="3"/>
        <v>-4228.29</v>
      </c>
      <c r="AA3" s="8">
        <f t="shared" ref="AA3" si="4">SUM(AA8:AA109)</f>
        <v>-1180</v>
      </c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 x14ac:dyDescent="0.3">
      <c r="A4" s="3"/>
      <c r="B4" s="3"/>
      <c r="C4" s="3"/>
      <c r="D4" s="3"/>
      <c r="E4" s="3"/>
      <c r="F4" s="3"/>
      <c r="G4" s="4"/>
      <c r="H4" s="4"/>
      <c r="I4" s="4"/>
      <c r="AJ4" s="13"/>
    </row>
    <row r="5" spans="1:37" x14ac:dyDescent="0.3">
      <c r="A5" s="3"/>
      <c r="B5" s="3"/>
      <c r="C5" s="3"/>
      <c r="D5" s="3"/>
      <c r="E5" s="3"/>
      <c r="F5" s="3"/>
      <c r="G5" s="4"/>
      <c r="H5" s="4"/>
      <c r="I5" s="4"/>
      <c r="J5" s="4" t="s">
        <v>7</v>
      </c>
      <c r="K5" s="4" t="s">
        <v>106</v>
      </c>
      <c r="L5" s="4" t="s">
        <v>11</v>
      </c>
      <c r="M5" s="4" t="s">
        <v>9</v>
      </c>
      <c r="N5" s="4" t="s">
        <v>58</v>
      </c>
      <c r="O5" s="7" t="s">
        <v>59</v>
      </c>
      <c r="P5" s="7" t="s">
        <v>86</v>
      </c>
      <c r="Q5" s="4" t="s">
        <v>64</v>
      </c>
      <c r="R5" s="4" t="s">
        <v>61</v>
      </c>
      <c r="S5" s="4" t="s">
        <v>87</v>
      </c>
      <c r="T5" s="4" t="s">
        <v>10</v>
      </c>
      <c r="U5" s="4" t="s">
        <v>10</v>
      </c>
      <c r="V5" s="4" t="s">
        <v>150</v>
      </c>
      <c r="W5" s="4" t="s">
        <v>174</v>
      </c>
      <c r="X5" s="4" t="s">
        <v>137</v>
      </c>
      <c r="Y5" s="4" t="s">
        <v>138</v>
      </c>
      <c r="Z5" s="4" t="s">
        <v>176</v>
      </c>
      <c r="AA5" s="4" t="s">
        <v>176</v>
      </c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x14ac:dyDescent="0.3">
      <c r="A6" s="3"/>
      <c r="B6" s="3" t="s">
        <v>0</v>
      </c>
      <c r="C6" s="3" t="s">
        <v>1</v>
      </c>
      <c r="D6" s="3"/>
      <c r="E6" s="3"/>
      <c r="F6" s="3"/>
      <c r="G6" s="4" t="s">
        <v>2</v>
      </c>
      <c r="H6" s="4" t="s">
        <v>3</v>
      </c>
      <c r="I6" s="4" t="s">
        <v>4</v>
      </c>
      <c r="J6" s="7" t="s">
        <v>8</v>
      </c>
      <c r="K6" s="4" t="s">
        <v>107</v>
      </c>
      <c r="L6" s="4"/>
      <c r="M6" s="4" t="s">
        <v>57</v>
      </c>
      <c r="N6" s="4"/>
      <c r="O6" s="4" t="s">
        <v>60</v>
      </c>
      <c r="P6" s="4"/>
      <c r="Q6" s="4"/>
      <c r="R6" s="4" t="s">
        <v>5</v>
      </c>
      <c r="S6" s="4"/>
      <c r="T6" s="4" t="s">
        <v>90</v>
      </c>
      <c r="U6" s="4" t="s">
        <v>91</v>
      </c>
      <c r="V6" s="4" t="s">
        <v>6</v>
      </c>
      <c r="W6" s="4" t="s">
        <v>175</v>
      </c>
      <c r="X6" s="4"/>
      <c r="Y6" s="4"/>
      <c r="Z6" s="4" t="s">
        <v>177</v>
      </c>
      <c r="AA6" s="4" t="s">
        <v>6</v>
      </c>
      <c r="AB6" s="3"/>
      <c r="AC6" s="3"/>
      <c r="AD6" s="3"/>
      <c r="AI6" s="4"/>
      <c r="AJ6" s="4"/>
    </row>
    <row r="7" spans="1:37" x14ac:dyDescent="0.3">
      <c r="B7" s="1">
        <v>44378</v>
      </c>
      <c r="C7" t="s">
        <v>104</v>
      </c>
      <c r="I7" s="2">
        <v>333485.93</v>
      </c>
    </row>
    <row r="8" spans="1:37" x14ac:dyDescent="0.3">
      <c r="B8" s="1"/>
      <c r="I8" s="2">
        <f t="shared" ref="I8:I15" si="5">+I7+H8-G8</f>
        <v>333485.93</v>
      </c>
      <c r="J8" s="2">
        <f t="shared" ref="J8:J71" si="6">(+I8-I7)- SUM(K8:AK8)</f>
        <v>0</v>
      </c>
    </row>
    <row r="9" spans="1:37" x14ac:dyDescent="0.3">
      <c r="B9" s="1"/>
      <c r="I9" s="2">
        <f t="shared" si="5"/>
        <v>333485.93</v>
      </c>
      <c r="J9" s="2">
        <f t="shared" si="6"/>
        <v>0</v>
      </c>
      <c r="K9" s="2">
        <f>+H9</f>
        <v>0</v>
      </c>
    </row>
    <row r="10" spans="1:37" x14ac:dyDescent="0.3">
      <c r="B10" s="1"/>
      <c r="I10" s="2">
        <f t="shared" si="5"/>
        <v>333485.93</v>
      </c>
      <c r="J10" s="2">
        <f t="shared" si="6"/>
        <v>0</v>
      </c>
      <c r="K10" s="2">
        <f t="shared" ref="K10:K20" si="7">+H10</f>
        <v>0</v>
      </c>
    </row>
    <row r="11" spans="1:37" x14ac:dyDescent="0.3">
      <c r="B11" s="1"/>
      <c r="I11" s="2">
        <f t="shared" si="5"/>
        <v>333485.93</v>
      </c>
      <c r="J11" s="2">
        <f t="shared" si="6"/>
        <v>0</v>
      </c>
      <c r="K11" s="2">
        <f t="shared" si="7"/>
        <v>0</v>
      </c>
    </row>
    <row r="12" spans="1:37" x14ac:dyDescent="0.3">
      <c r="B12" s="1"/>
      <c r="I12" s="2">
        <f t="shared" si="5"/>
        <v>333485.93</v>
      </c>
      <c r="J12" s="2">
        <f t="shared" si="6"/>
        <v>0</v>
      </c>
      <c r="K12" s="2">
        <f t="shared" si="7"/>
        <v>0</v>
      </c>
    </row>
    <row r="13" spans="1:37" x14ac:dyDescent="0.3">
      <c r="B13" s="1"/>
      <c r="I13" s="2">
        <f t="shared" si="5"/>
        <v>333485.93</v>
      </c>
      <c r="J13" s="2">
        <f t="shared" si="6"/>
        <v>0</v>
      </c>
      <c r="K13" s="2">
        <f t="shared" si="7"/>
        <v>0</v>
      </c>
    </row>
    <row r="14" spans="1:37" x14ac:dyDescent="0.3">
      <c r="B14" s="1"/>
      <c r="I14" s="2">
        <f t="shared" si="5"/>
        <v>333485.93</v>
      </c>
      <c r="J14" s="2">
        <f t="shared" si="6"/>
        <v>0</v>
      </c>
      <c r="K14" s="2">
        <f t="shared" si="7"/>
        <v>0</v>
      </c>
    </row>
    <row r="15" spans="1:37" x14ac:dyDescent="0.3">
      <c r="B15" s="1"/>
      <c r="I15" s="2">
        <f t="shared" si="5"/>
        <v>333485.93</v>
      </c>
      <c r="J15" s="2">
        <f t="shared" si="6"/>
        <v>0</v>
      </c>
      <c r="K15" s="2">
        <f t="shared" si="7"/>
        <v>0</v>
      </c>
    </row>
    <row r="16" spans="1:37" x14ac:dyDescent="0.3">
      <c r="B16" s="1"/>
      <c r="I16" s="2">
        <f t="shared" ref="I16:I72" si="8">+I15+H16-G16</f>
        <v>333485.93</v>
      </c>
      <c r="J16" s="2">
        <f t="shared" si="6"/>
        <v>0</v>
      </c>
    </row>
    <row r="17" spans="2:31" x14ac:dyDescent="0.3">
      <c r="B17" s="1"/>
      <c r="I17" s="2">
        <f t="shared" si="8"/>
        <v>333485.93</v>
      </c>
      <c r="J17" s="2">
        <f t="shared" si="6"/>
        <v>0</v>
      </c>
      <c r="K17" s="2">
        <f t="shared" si="7"/>
        <v>0</v>
      </c>
    </row>
    <row r="18" spans="2:31" x14ac:dyDescent="0.3">
      <c r="B18" s="1"/>
      <c r="I18" s="2">
        <f t="shared" si="8"/>
        <v>333485.93</v>
      </c>
      <c r="J18" s="2">
        <f t="shared" si="6"/>
        <v>0</v>
      </c>
      <c r="K18" s="2">
        <f t="shared" si="7"/>
        <v>0</v>
      </c>
    </row>
    <row r="19" spans="2:31" x14ac:dyDescent="0.3">
      <c r="B19" s="1"/>
      <c r="I19" s="2">
        <f t="shared" si="8"/>
        <v>333485.93</v>
      </c>
      <c r="J19" s="2">
        <f t="shared" si="6"/>
        <v>0</v>
      </c>
    </row>
    <row r="20" spans="2:31" x14ac:dyDescent="0.3">
      <c r="B20" s="1"/>
      <c r="I20" s="2">
        <f t="shared" si="8"/>
        <v>333485.93</v>
      </c>
      <c r="J20" s="2">
        <f t="shared" si="6"/>
        <v>0</v>
      </c>
      <c r="K20" s="2">
        <f t="shared" si="7"/>
        <v>0</v>
      </c>
    </row>
    <row r="21" spans="2:31" x14ac:dyDescent="0.3">
      <c r="B21" s="1"/>
      <c r="I21" s="2">
        <f t="shared" si="8"/>
        <v>333485.93</v>
      </c>
      <c r="J21" s="2">
        <f t="shared" si="6"/>
        <v>0</v>
      </c>
    </row>
    <row r="22" spans="2:31" x14ac:dyDescent="0.3">
      <c r="B22" s="1"/>
      <c r="I22" s="2">
        <f t="shared" si="8"/>
        <v>333485.93</v>
      </c>
      <c r="J22" s="2">
        <f t="shared" si="6"/>
        <v>0</v>
      </c>
      <c r="P22" s="2">
        <f>-G22</f>
        <v>0</v>
      </c>
    </row>
    <row r="23" spans="2:31" x14ac:dyDescent="0.3">
      <c r="B23" s="1"/>
      <c r="I23" s="2">
        <f t="shared" si="8"/>
        <v>333485.93</v>
      </c>
      <c r="J23" s="2">
        <f t="shared" si="6"/>
        <v>0</v>
      </c>
      <c r="Q23" s="2">
        <f>-G23</f>
        <v>0</v>
      </c>
    </row>
    <row r="24" spans="2:31" x14ac:dyDescent="0.3">
      <c r="B24" s="1"/>
      <c r="I24" s="2">
        <f t="shared" si="8"/>
        <v>333485.93</v>
      </c>
      <c r="J24" s="2">
        <f t="shared" si="6"/>
        <v>0</v>
      </c>
    </row>
    <row r="25" spans="2:31" x14ac:dyDescent="0.3">
      <c r="B25" s="1"/>
      <c r="I25" s="2">
        <f t="shared" si="8"/>
        <v>333485.93</v>
      </c>
      <c r="J25" s="2">
        <f t="shared" si="6"/>
        <v>0</v>
      </c>
    </row>
    <row r="26" spans="2:31" x14ac:dyDescent="0.3">
      <c r="B26" s="1"/>
      <c r="C26" s="5"/>
      <c r="I26" s="2">
        <f t="shared" si="8"/>
        <v>333485.93</v>
      </c>
      <c r="J26" s="2">
        <f t="shared" si="6"/>
        <v>0</v>
      </c>
    </row>
    <row r="27" spans="2:31" x14ac:dyDescent="0.3">
      <c r="B27" s="1">
        <v>44378</v>
      </c>
      <c r="C27" s="5" t="s">
        <v>118</v>
      </c>
      <c r="G27" s="2">
        <v>6</v>
      </c>
      <c r="I27" s="2">
        <f t="shared" si="8"/>
        <v>333479.93</v>
      </c>
      <c r="J27" s="2">
        <f t="shared" si="6"/>
        <v>0</v>
      </c>
      <c r="S27" s="2">
        <f>-G27</f>
        <v>-6</v>
      </c>
    </row>
    <row r="28" spans="2:31" x14ac:dyDescent="0.3">
      <c r="B28" s="1">
        <v>44386</v>
      </c>
      <c r="C28" s="5" t="s">
        <v>105</v>
      </c>
      <c r="D28" t="s">
        <v>116</v>
      </c>
      <c r="H28" s="2">
        <v>468.95</v>
      </c>
      <c r="I28" s="2">
        <f t="shared" si="8"/>
        <v>333948.88</v>
      </c>
      <c r="J28" s="2">
        <f t="shared" si="6"/>
        <v>1.1652900866465643E-11</v>
      </c>
      <c r="K28" s="2">
        <f>+H28</f>
        <v>468.95</v>
      </c>
    </row>
    <row r="29" spans="2:31" x14ac:dyDescent="0.3">
      <c r="B29" s="1">
        <v>44417</v>
      </c>
      <c r="C29" s="5" t="s">
        <v>105</v>
      </c>
      <c r="D29" t="s">
        <v>116</v>
      </c>
      <c r="H29" s="2">
        <v>5892</v>
      </c>
      <c r="I29" s="2">
        <f t="shared" si="8"/>
        <v>339840.88</v>
      </c>
      <c r="J29" s="2">
        <f t="shared" si="6"/>
        <v>0</v>
      </c>
      <c r="K29" s="2">
        <f>+H29</f>
        <v>5892</v>
      </c>
      <c r="AE29" s="6"/>
    </row>
    <row r="30" spans="2:31" x14ac:dyDescent="0.3">
      <c r="B30" s="1">
        <v>44474</v>
      </c>
      <c r="C30" s="5" t="s">
        <v>119</v>
      </c>
      <c r="G30" s="2">
        <v>395</v>
      </c>
      <c r="I30" s="2">
        <f t="shared" si="8"/>
        <v>339445.88</v>
      </c>
      <c r="J30" s="2">
        <f t="shared" si="6"/>
        <v>0</v>
      </c>
      <c r="V30" s="2">
        <f>-G30</f>
        <v>-395</v>
      </c>
    </row>
    <row r="31" spans="2:31" x14ac:dyDescent="0.3">
      <c r="B31" s="1">
        <v>44474</v>
      </c>
      <c r="C31" s="5" t="s">
        <v>119</v>
      </c>
      <c r="G31" s="2">
        <v>613</v>
      </c>
      <c r="I31" s="2">
        <f t="shared" si="8"/>
        <v>338832.88</v>
      </c>
      <c r="J31" s="2">
        <f t="shared" si="6"/>
        <v>0</v>
      </c>
      <c r="V31" s="2">
        <f>-G31</f>
        <v>-613</v>
      </c>
    </row>
    <row r="32" spans="2:31" x14ac:dyDescent="0.3">
      <c r="B32" s="1">
        <v>44508</v>
      </c>
      <c r="C32" s="5" t="s">
        <v>105</v>
      </c>
      <c r="D32" t="s">
        <v>116</v>
      </c>
      <c r="H32" s="2">
        <v>2086.16</v>
      </c>
      <c r="I32" s="2">
        <f t="shared" si="8"/>
        <v>340919.03999999998</v>
      </c>
      <c r="J32" s="2">
        <f t="shared" si="6"/>
        <v>-2.5465851649641991E-11</v>
      </c>
      <c r="K32" s="2">
        <f>+H32</f>
        <v>2086.16</v>
      </c>
    </row>
    <row r="33" spans="2:27" x14ac:dyDescent="0.3">
      <c r="B33" s="17">
        <v>44538</v>
      </c>
      <c r="C33" s="5" t="s">
        <v>105</v>
      </c>
      <c r="D33" t="s">
        <v>116</v>
      </c>
      <c r="H33" s="2">
        <v>2086.16</v>
      </c>
      <c r="I33" s="2">
        <f t="shared" si="8"/>
        <v>343005.19999999995</v>
      </c>
      <c r="J33" s="2">
        <f t="shared" si="6"/>
        <v>-2.5465851649641991E-11</v>
      </c>
      <c r="K33" s="2">
        <f>+H33</f>
        <v>2086.16</v>
      </c>
    </row>
    <row r="34" spans="2:27" x14ac:dyDescent="0.3">
      <c r="B34" s="17">
        <v>44574</v>
      </c>
      <c r="C34" s="5" t="s">
        <v>105</v>
      </c>
      <c r="D34" t="s">
        <v>116</v>
      </c>
      <c r="H34" s="2">
        <v>1719.68</v>
      </c>
      <c r="I34" s="2">
        <f t="shared" si="8"/>
        <v>344724.87999999995</v>
      </c>
      <c r="J34" s="2">
        <f t="shared" si="6"/>
        <v>-7.0485839387401938E-12</v>
      </c>
      <c r="K34" s="2">
        <f>+H34</f>
        <v>1719.68</v>
      </c>
    </row>
    <row r="35" spans="2:27" x14ac:dyDescent="0.3">
      <c r="B35" s="17">
        <v>44596</v>
      </c>
      <c r="C35" s="5" t="s">
        <v>105</v>
      </c>
      <c r="D35" t="s">
        <v>116</v>
      </c>
      <c r="H35" s="2">
        <v>2261.16</v>
      </c>
      <c r="I35" s="2">
        <f t="shared" si="8"/>
        <v>346986.03999999992</v>
      </c>
      <c r="J35" s="2">
        <f t="shared" si="6"/>
        <v>-2.5465851649641991E-11</v>
      </c>
      <c r="K35" s="2">
        <f>+H35</f>
        <v>2261.16</v>
      </c>
    </row>
    <row r="36" spans="2:27" x14ac:dyDescent="0.3">
      <c r="B36" s="17">
        <v>44630</v>
      </c>
      <c r="C36" t="s">
        <v>120</v>
      </c>
      <c r="G36" s="2">
        <v>20000</v>
      </c>
      <c r="I36" s="2">
        <f t="shared" si="8"/>
        <v>326986.03999999992</v>
      </c>
      <c r="J36" s="2">
        <f t="shared" si="6"/>
        <v>0</v>
      </c>
      <c r="Y36" s="2">
        <f>-G36</f>
        <v>-20000</v>
      </c>
    </row>
    <row r="37" spans="2:27" x14ac:dyDescent="0.3">
      <c r="B37" s="17">
        <v>44630</v>
      </c>
      <c r="C37" t="s">
        <v>120</v>
      </c>
      <c r="G37" s="2">
        <v>50000</v>
      </c>
      <c r="I37" s="2">
        <f t="shared" si="8"/>
        <v>276986.03999999992</v>
      </c>
      <c r="J37" s="2">
        <f t="shared" si="6"/>
        <v>0</v>
      </c>
      <c r="Y37" s="2">
        <f>-G37</f>
        <v>-50000</v>
      </c>
    </row>
    <row r="38" spans="2:27" x14ac:dyDescent="0.3">
      <c r="B38" s="1">
        <v>44642</v>
      </c>
      <c r="C38" s="5" t="s">
        <v>105</v>
      </c>
      <c r="D38" t="s">
        <v>116</v>
      </c>
      <c r="H38" s="2">
        <v>2355.38</v>
      </c>
      <c r="I38" s="2">
        <f t="shared" si="8"/>
        <v>279341.41999999993</v>
      </c>
      <c r="J38" s="2">
        <f t="shared" si="6"/>
        <v>4.5474735088646412E-12</v>
      </c>
      <c r="K38" s="2">
        <f>+H38</f>
        <v>2355.38</v>
      </c>
    </row>
    <row r="39" spans="2:27" x14ac:dyDescent="0.3">
      <c r="B39" s="1">
        <v>44650</v>
      </c>
      <c r="C39" s="5" t="s">
        <v>121</v>
      </c>
      <c r="G39" s="2">
        <v>1430</v>
      </c>
      <c r="I39" s="2">
        <f t="shared" si="8"/>
        <v>277911.41999999993</v>
      </c>
      <c r="J39" s="2">
        <f t="shared" si="6"/>
        <v>0</v>
      </c>
      <c r="AA39" s="2">
        <f>-G39</f>
        <v>-1430</v>
      </c>
    </row>
    <row r="40" spans="2:27" x14ac:dyDescent="0.3">
      <c r="B40" s="1">
        <v>44673</v>
      </c>
      <c r="C40" s="5" t="s">
        <v>105</v>
      </c>
      <c r="D40" t="s">
        <v>116</v>
      </c>
      <c r="H40" s="2">
        <v>1275.46</v>
      </c>
      <c r="I40" s="2">
        <f t="shared" si="8"/>
        <v>279186.87999999995</v>
      </c>
      <c r="J40" s="2">
        <f t="shared" si="6"/>
        <v>2.0918378140777349E-11</v>
      </c>
      <c r="K40" s="2">
        <f>+H40</f>
        <v>1275.46</v>
      </c>
    </row>
    <row r="41" spans="2:27" x14ac:dyDescent="0.3">
      <c r="B41" s="1">
        <v>44673</v>
      </c>
      <c r="C41" s="5" t="s">
        <v>89</v>
      </c>
      <c r="G41" s="2">
        <v>215030</v>
      </c>
      <c r="I41" s="2">
        <f t="shared" si="8"/>
        <v>64156.879999999946</v>
      </c>
      <c r="J41" s="2">
        <f t="shared" si="6"/>
        <v>0</v>
      </c>
      <c r="Y41" s="2">
        <f>-G41</f>
        <v>-215030</v>
      </c>
    </row>
    <row r="42" spans="2:27" x14ac:dyDescent="0.3">
      <c r="B42" s="1">
        <v>44682</v>
      </c>
      <c r="C42" t="s">
        <v>118</v>
      </c>
      <c r="G42" s="2">
        <v>3</v>
      </c>
      <c r="I42" s="2">
        <f t="shared" si="8"/>
        <v>64153.879999999946</v>
      </c>
      <c r="J42" s="2">
        <f t="shared" si="6"/>
        <v>0</v>
      </c>
      <c r="S42" s="2">
        <f>-G42</f>
        <v>-3</v>
      </c>
    </row>
    <row r="43" spans="2:27" x14ac:dyDescent="0.3">
      <c r="B43" s="1">
        <v>44683</v>
      </c>
      <c r="C43" t="s">
        <v>89</v>
      </c>
      <c r="F43" s="6"/>
      <c r="G43" s="2">
        <v>26975.67</v>
      </c>
      <c r="I43" s="2">
        <f t="shared" si="8"/>
        <v>37178.209999999948</v>
      </c>
      <c r="J43" s="2">
        <f t="shared" si="6"/>
        <v>0</v>
      </c>
      <c r="Y43" s="2">
        <f>-G43</f>
        <v>-26975.67</v>
      </c>
    </row>
    <row r="44" spans="2:27" x14ac:dyDescent="0.3">
      <c r="B44" s="1">
        <v>44697</v>
      </c>
      <c r="C44" t="s">
        <v>122</v>
      </c>
      <c r="H44" s="2">
        <v>250</v>
      </c>
      <c r="I44" s="2">
        <f t="shared" si="8"/>
        <v>37428.209999999948</v>
      </c>
      <c r="J44" s="2">
        <f t="shared" si="6"/>
        <v>0</v>
      </c>
      <c r="AA44" s="2">
        <f>+H44</f>
        <v>250</v>
      </c>
    </row>
    <row r="45" spans="2:27" x14ac:dyDescent="0.3">
      <c r="B45" s="1">
        <v>44699</v>
      </c>
      <c r="C45" t="s">
        <v>123</v>
      </c>
      <c r="G45" s="2">
        <v>379.57</v>
      </c>
      <c r="I45" s="2">
        <f t="shared" si="8"/>
        <v>37048.639999999948</v>
      </c>
      <c r="J45" s="2">
        <f t="shared" si="6"/>
        <v>0</v>
      </c>
      <c r="Z45" s="2">
        <f>-G45</f>
        <v>-379.57</v>
      </c>
    </row>
    <row r="46" spans="2:27" x14ac:dyDescent="0.3">
      <c r="B46" s="1">
        <v>44699</v>
      </c>
      <c r="C46" t="s">
        <v>123</v>
      </c>
      <c r="G46" s="2">
        <v>659.39</v>
      </c>
      <c r="I46" s="2">
        <f t="shared" si="8"/>
        <v>36389.249999999949</v>
      </c>
      <c r="J46" s="2">
        <f t="shared" si="6"/>
        <v>0</v>
      </c>
      <c r="Z46" s="2">
        <f>-G46</f>
        <v>-659.39</v>
      </c>
    </row>
    <row r="47" spans="2:27" x14ac:dyDescent="0.3">
      <c r="B47" s="1">
        <v>44700</v>
      </c>
      <c r="C47" t="s">
        <v>105</v>
      </c>
      <c r="D47" t="s">
        <v>116</v>
      </c>
      <c r="H47" s="2">
        <v>2355.38</v>
      </c>
      <c r="I47" s="2">
        <f t="shared" si="8"/>
        <v>38744.629999999946</v>
      </c>
      <c r="J47" s="2">
        <f t="shared" si="6"/>
        <v>0</v>
      </c>
      <c r="K47" s="2">
        <f>+H47</f>
        <v>2355.38</v>
      </c>
    </row>
    <row r="48" spans="2:27" x14ac:dyDescent="0.3">
      <c r="B48" s="1">
        <v>44712</v>
      </c>
      <c r="C48" t="s">
        <v>124</v>
      </c>
      <c r="H48" s="2">
        <v>71.58</v>
      </c>
      <c r="I48" s="2">
        <f t="shared" si="8"/>
        <v>38816.209999999948</v>
      </c>
      <c r="J48" s="2">
        <f t="shared" si="6"/>
        <v>1.7479351299698465E-12</v>
      </c>
      <c r="Y48" s="2">
        <f>+H48</f>
        <v>71.58</v>
      </c>
    </row>
    <row r="49" spans="2:26" x14ac:dyDescent="0.3">
      <c r="B49" s="1">
        <v>44713</v>
      </c>
      <c r="C49" t="s">
        <v>118</v>
      </c>
      <c r="G49" s="2">
        <v>3</v>
      </c>
      <c r="I49" s="2">
        <f t="shared" si="8"/>
        <v>38813.209999999948</v>
      </c>
      <c r="J49" s="2">
        <f t="shared" si="6"/>
        <v>0</v>
      </c>
      <c r="S49" s="2">
        <f>-G49</f>
        <v>-3</v>
      </c>
    </row>
    <row r="50" spans="2:26" x14ac:dyDescent="0.3">
      <c r="B50" s="1">
        <v>44713</v>
      </c>
      <c r="C50" t="s">
        <v>125</v>
      </c>
      <c r="H50" s="2">
        <v>2291.66</v>
      </c>
      <c r="I50" s="2">
        <f t="shared" si="8"/>
        <v>41104.869999999952</v>
      </c>
      <c r="J50" s="2">
        <f t="shared" si="6"/>
        <v>3.637978807091713E-12</v>
      </c>
      <c r="W50" s="2">
        <f>+H50/11</f>
        <v>208.33272727272725</v>
      </c>
      <c r="X50" s="2">
        <f>+H50-W50</f>
        <v>2083.3272727272724</v>
      </c>
    </row>
    <row r="51" spans="2:26" x14ac:dyDescent="0.3">
      <c r="B51" s="1">
        <v>44715</v>
      </c>
      <c r="C51" t="s">
        <v>123</v>
      </c>
      <c r="G51" s="2">
        <v>399.57</v>
      </c>
      <c r="I51" s="2">
        <f t="shared" si="8"/>
        <v>40705.299999999952</v>
      </c>
      <c r="J51" s="2">
        <f t="shared" si="6"/>
        <v>0</v>
      </c>
      <c r="Z51" s="2">
        <f>-G51</f>
        <v>-399.57</v>
      </c>
    </row>
    <row r="52" spans="2:26" x14ac:dyDescent="0.3">
      <c r="B52" s="1">
        <v>44718</v>
      </c>
      <c r="C52" t="s">
        <v>105</v>
      </c>
      <c r="D52" t="s">
        <v>126</v>
      </c>
      <c r="H52" s="2">
        <v>1894.22</v>
      </c>
      <c r="I52" s="2">
        <f t="shared" si="8"/>
        <v>42599.519999999953</v>
      </c>
      <c r="J52" s="2">
        <f t="shared" si="6"/>
        <v>0</v>
      </c>
      <c r="W52" s="2">
        <f>+H52/11</f>
        <v>172.2018181818182</v>
      </c>
      <c r="X52" s="2">
        <f>+H52-W52</f>
        <v>1722.0181818181818</v>
      </c>
    </row>
    <row r="53" spans="2:26" x14ac:dyDescent="0.3">
      <c r="B53" s="1">
        <v>44719</v>
      </c>
      <c r="C53" t="s">
        <v>123</v>
      </c>
      <c r="G53" s="2">
        <v>679.39</v>
      </c>
      <c r="I53" s="2">
        <f t="shared" si="8"/>
        <v>41920.129999999954</v>
      </c>
      <c r="J53" s="2">
        <f t="shared" si="6"/>
        <v>0</v>
      </c>
      <c r="Z53" s="2">
        <f>-G53</f>
        <v>-679.39</v>
      </c>
    </row>
    <row r="54" spans="2:26" x14ac:dyDescent="0.3">
      <c r="B54" s="1">
        <v>44725</v>
      </c>
      <c r="C54" t="s">
        <v>105</v>
      </c>
      <c r="D54" t="s">
        <v>116</v>
      </c>
      <c r="H54" s="2">
        <v>2355.38</v>
      </c>
      <c r="I54" s="2">
        <f t="shared" si="8"/>
        <v>44275.509999999951</v>
      </c>
      <c r="J54" s="2">
        <f t="shared" si="6"/>
        <v>0</v>
      </c>
      <c r="K54" s="2">
        <f>+H54</f>
        <v>2355.38</v>
      </c>
    </row>
    <row r="55" spans="2:26" x14ac:dyDescent="0.3">
      <c r="B55" s="1">
        <v>44727</v>
      </c>
      <c r="C55" t="s">
        <v>123</v>
      </c>
      <c r="G55" s="2">
        <v>659.39</v>
      </c>
      <c r="I55" s="2">
        <f t="shared" si="8"/>
        <v>43616.119999999952</v>
      </c>
      <c r="J55" s="2">
        <f t="shared" si="6"/>
        <v>0</v>
      </c>
      <c r="Z55" s="2">
        <f>-G55</f>
        <v>-659.39</v>
      </c>
    </row>
    <row r="56" spans="2:26" x14ac:dyDescent="0.3">
      <c r="B56" s="1">
        <v>44727</v>
      </c>
      <c r="C56" t="s">
        <v>123</v>
      </c>
      <c r="G56" s="2">
        <v>379.57</v>
      </c>
      <c r="I56" s="2">
        <f t="shared" si="8"/>
        <v>43236.549999999952</v>
      </c>
      <c r="J56" s="2">
        <f t="shared" si="6"/>
        <v>0</v>
      </c>
      <c r="Z56" s="2">
        <f>-G56</f>
        <v>-379.57</v>
      </c>
    </row>
    <row r="57" spans="2:26" x14ac:dyDescent="0.3">
      <c r="B57" s="1">
        <v>44735</v>
      </c>
      <c r="C57" t="s">
        <v>105</v>
      </c>
      <c r="D57" t="s">
        <v>116</v>
      </c>
      <c r="H57" s="2">
        <v>1181.24</v>
      </c>
      <c r="I57" s="2">
        <f t="shared" si="8"/>
        <v>44417.78999999995</v>
      </c>
      <c r="J57" s="2">
        <f t="shared" si="6"/>
        <v>-2.0463630789890885E-12</v>
      </c>
      <c r="K57" s="2">
        <f>+H57</f>
        <v>1181.24</v>
      </c>
    </row>
    <row r="58" spans="2:26" x14ac:dyDescent="0.3">
      <c r="B58" s="1">
        <v>44741</v>
      </c>
      <c r="C58" t="s">
        <v>123</v>
      </c>
      <c r="G58" s="2">
        <v>391.28</v>
      </c>
      <c r="I58" s="2">
        <f t="shared" si="8"/>
        <v>44026.509999999951</v>
      </c>
      <c r="J58" s="2">
        <f t="shared" si="6"/>
        <v>1.1368683772161603E-12</v>
      </c>
      <c r="Z58" s="2">
        <f>-G58</f>
        <v>-391.28</v>
      </c>
    </row>
    <row r="59" spans="2:26" x14ac:dyDescent="0.3">
      <c r="B59" s="1">
        <v>44741</v>
      </c>
      <c r="C59" t="s">
        <v>123</v>
      </c>
      <c r="G59" s="2">
        <v>680.13</v>
      </c>
      <c r="I59" s="2">
        <f t="shared" si="8"/>
        <v>43346.379999999954</v>
      </c>
      <c r="J59" s="2">
        <f t="shared" si="6"/>
        <v>2.6147972675971687E-12</v>
      </c>
      <c r="Z59" s="2">
        <f>-G59</f>
        <v>-680.13</v>
      </c>
    </row>
    <row r="60" spans="2:26" x14ac:dyDescent="0.3">
      <c r="B60" s="1"/>
      <c r="I60" s="2">
        <f t="shared" si="8"/>
        <v>43346.379999999954</v>
      </c>
      <c r="J60" s="2">
        <f t="shared" si="6"/>
        <v>0</v>
      </c>
    </row>
    <row r="61" spans="2:26" x14ac:dyDescent="0.3">
      <c r="B61" s="1"/>
      <c r="I61" s="2">
        <f t="shared" si="8"/>
        <v>43346.379999999954</v>
      </c>
      <c r="J61" s="2">
        <f t="shared" si="6"/>
        <v>0</v>
      </c>
    </row>
    <row r="62" spans="2:26" x14ac:dyDescent="0.3">
      <c r="B62" s="1"/>
      <c r="I62" s="2">
        <f t="shared" si="8"/>
        <v>43346.379999999954</v>
      </c>
      <c r="J62" s="2">
        <f t="shared" si="6"/>
        <v>0</v>
      </c>
    </row>
    <row r="63" spans="2:26" x14ac:dyDescent="0.3">
      <c r="B63" s="1"/>
      <c r="I63" s="2">
        <f t="shared" si="8"/>
        <v>43346.379999999954</v>
      </c>
      <c r="J63" s="2">
        <f t="shared" si="6"/>
        <v>0</v>
      </c>
    </row>
    <row r="64" spans="2:26" x14ac:dyDescent="0.3">
      <c r="B64" s="1"/>
      <c r="C64" s="5"/>
      <c r="I64" s="2">
        <f t="shared" si="8"/>
        <v>43346.379999999954</v>
      </c>
      <c r="J64" s="2">
        <f t="shared" si="6"/>
        <v>0</v>
      </c>
    </row>
    <row r="65" spans="2:31" x14ac:dyDescent="0.3">
      <c r="B65" s="1"/>
      <c r="I65" s="2">
        <f t="shared" si="8"/>
        <v>43346.379999999954</v>
      </c>
      <c r="J65" s="2">
        <f t="shared" si="6"/>
        <v>0</v>
      </c>
    </row>
    <row r="66" spans="2:31" x14ac:dyDescent="0.3">
      <c r="B66" s="1"/>
      <c r="I66" s="2">
        <f t="shared" si="8"/>
        <v>43346.379999999954</v>
      </c>
      <c r="J66" s="2">
        <f t="shared" si="6"/>
        <v>0</v>
      </c>
    </row>
    <row r="67" spans="2:31" x14ac:dyDescent="0.3">
      <c r="B67" s="1"/>
      <c r="I67" s="2">
        <f t="shared" si="8"/>
        <v>43346.379999999954</v>
      </c>
      <c r="J67" s="2">
        <f t="shared" si="6"/>
        <v>0</v>
      </c>
    </row>
    <row r="68" spans="2:31" x14ac:dyDescent="0.3">
      <c r="B68" s="1"/>
      <c r="I68" s="2">
        <f t="shared" si="8"/>
        <v>43346.379999999954</v>
      </c>
      <c r="J68" s="2">
        <f t="shared" si="6"/>
        <v>0</v>
      </c>
    </row>
    <row r="69" spans="2:31" x14ac:dyDescent="0.3">
      <c r="B69" s="1"/>
      <c r="I69" s="2">
        <f t="shared" si="8"/>
        <v>43346.379999999954</v>
      </c>
      <c r="J69" s="2">
        <f t="shared" si="6"/>
        <v>0</v>
      </c>
      <c r="AE69" s="6"/>
    </row>
    <row r="70" spans="2:31" x14ac:dyDescent="0.3">
      <c r="B70" s="1"/>
      <c r="I70" s="2">
        <f t="shared" si="8"/>
        <v>43346.379999999954</v>
      </c>
      <c r="J70" s="2">
        <f t="shared" si="6"/>
        <v>0</v>
      </c>
    </row>
    <row r="71" spans="2:31" x14ac:dyDescent="0.3">
      <c r="B71" s="1"/>
      <c r="I71" s="2">
        <f t="shared" si="8"/>
        <v>43346.379999999954</v>
      </c>
      <c r="J71" s="2">
        <f t="shared" si="6"/>
        <v>0</v>
      </c>
    </row>
    <row r="72" spans="2:31" x14ac:dyDescent="0.3">
      <c r="B72" s="1"/>
      <c r="I72" s="2">
        <f t="shared" si="8"/>
        <v>43346.379999999954</v>
      </c>
      <c r="J72" s="2">
        <f t="shared" ref="J72:J109" si="9">(+I72-I71)- SUM(K72:AK72)</f>
        <v>0</v>
      </c>
    </row>
    <row r="73" spans="2:31" x14ac:dyDescent="0.3">
      <c r="B73" s="1"/>
      <c r="I73" s="2">
        <f t="shared" ref="I73:I109" si="10">+I72+H73-G73</f>
        <v>43346.379999999954</v>
      </c>
      <c r="J73" s="2">
        <f t="shared" si="9"/>
        <v>0</v>
      </c>
    </row>
    <row r="74" spans="2:31" x14ac:dyDescent="0.3">
      <c r="B74" s="1"/>
      <c r="I74" s="2">
        <f t="shared" si="10"/>
        <v>43346.379999999954</v>
      </c>
      <c r="J74" s="2">
        <f t="shared" si="9"/>
        <v>0</v>
      </c>
    </row>
    <row r="75" spans="2:31" x14ac:dyDescent="0.3">
      <c r="B75" s="1"/>
      <c r="I75" s="2">
        <f t="shared" si="10"/>
        <v>43346.379999999954</v>
      </c>
      <c r="J75" s="2">
        <f t="shared" si="9"/>
        <v>0</v>
      </c>
    </row>
    <row r="76" spans="2:31" x14ac:dyDescent="0.3">
      <c r="B76" s="1"/>
      <c r="I76" s="2">
        <f t="shared" si="10"/>
        <v>43346.379999999954</v>
      </c>
      <c r="J76" s="2">
        <f t="shared" si="9"/>
        <v>0</v>
      </c>
    </row>
    <row r="77" spans="2:31" x14ac:dyDescent="0.3">
      <c r="B77" s="1"/>
      <c r="I77" s="2">
        <f t="shared" si="10"/>
        <v>43346.379999999954</v>
      </c>
      <c r="J77" s="2">
        <f t="shared" si="9"/>
        <v>0</v>
      </c>
    </row>
    <row r="78" spans="2:31" x14ac:dyDescent="0.3">
      <c r="B78" s="1"/>
      <c r="C78" s="5"/>
      <c r="I78" s="2">
        <f t="shared" si="10"/>
        <v>43346.379999999954</v>
      </c>
      <c r="J78" s="2">
        <f t="shared" si="9"/>
        <v>0</v>
      </c>
    </row>
    <row r="79" spans="2:31" x14ac:dyDescent="0.3">
      <c r="B79" s="1"/>
      <c r="I79" s="2">
        <f t="shared" si="10"/>
        <v>43346.379999999954</v>
      </c>
      <c r="J79" s="2">
        <f t="shared" si="9"/>
        <v>0</v>
      </c>
    </row>
    <row r="80" spans="2:31" x14ac:dyDescent="0.3">
      <c r="B80" s="1"/>
      <c r="I80" s="2">
        <f t="shared" si="10"/>
        <v>43346.379999999954</v>
      </c>
      <c r="J80" s="2">
        <f t="shared" si="9"/>
        <v>0</v>
      </c>
    </row>
    <row r="81" spans="2:10" x14ac:dyDescent="0.3">
      <c r="B81" s="1"/>
      <c r="I81" s="2">
        <f t="shared" si="10"/>
        <v>43346.379999999954</v>
      </c>
      <c r="J81" s="2">
        <f t="shared" si="9"/>
        <v>0</v>
      </c>
    </row>
    <row r="82" spans="2:10" x14ac:dyDescent="0.3">
      <c r="B82" s="1"/>
      <c r="C82" s="5"/>
      <c r="I82" s="2">
        <f t="shared" si="10"/>
        <v>43346.379999999954</v>
      </c>
      <c r="J82" s="2">
        <f t="shared" si="9"/>
        <v>0</v>
      </c>
    </row>
    <row r="83" spans="2:10" x14ac:dyDescent="0.3">
      <c r="B83" s="1"/>
      <c r="I83" s="2">
        <f t="shared" si="10"/>
        <v>43346.379999999954</v>
      </c>
      <c r="J83" s="2">
        <f t="shared" si="9"/>
        <v>0</v>
      </c>
    </row>
    <row r="84" spans="2:10" x14ac:dyDescent="0.3">
      <c r="B84" s="1"/>
      <c r="I84" s="2">
        <f t="shared" si="10"/>
        <v>43346.379999999954</v>
      </c>
      <c r="J84" s="2">
        <f t="shared" si="9"/>
        <v>0</v>
      </c>
    </row>
    <row r="85" spans="2:10" x14ac:dyDescent="0.3">
      <c r="B85" s="1"/>
      <c r="C85" s="5"/>
      <c r="I85" s="2">
        <f t="shared" si="10"/>
        <v>43346.379999999954</v>
      </c>
      <c r="J85" s="2">
        <f t="shared" si="9"/>
        <v>0</v>
      </c>
    </row>
    <row r="86" spans="2:10" x14ac:dyDescent="0.3">
      <c r="B86" s="1"/>
      <c r="I86" s="2">
        <f t="shared" si="10"/>
        <v>43346.379999999954</v>
      </c>
      <c r="J86" s="2">
        <f t="shared" si="9"/>
        <v>0</v>
      </c>
    </row>
    <row r="87" spans="2:10" x14ac:dyDescent="0.3">
      <c r="B87" s="1"/>
      <c r="I87" s="2">
        <f t="shared" si="10"/>
        <v>43346.379999999954</v>
      </c>
      <c r="J87" s="2">
        <f t="shared" si="9"/>
        <v>0</v>
      </c>
    </row>
    <row r="88" spans="2:10" x14ac:dyDescent="0.3">
      <c r="B88" s="1"/>
      <c r="I88" s="2">
        <f t="shared" si="10"/>
        <v>43346.379999999954</v>
      </c>
      <c r="J88" s="2">
        <f t="shared" si="9"/>
        <v>0</v>
      </c>
    </row>
    <row r="89" spans="2:10" x14ac:dyDescent="0.3">
      <c r="B89" s="1"/>
      <c r="I89" s="2">
        <f t="shared" si="10"/>
        <v>43346.379999999954</v>
      </c>
      <c r="J89" s="2">
        <f t="shared" si="9"/>
        <v>0</v>
      </c>
    </row>
    <row r="90" spans="2:10" x14ac:dyDescent="0.3">
      <c r="B90" s="1"/>
      <c r="I90" s="2">
        <f t="shared" si="10"/>
        <v>43346.379999999954</v>
      </c>
      <c r="J90" s="2">
        <f t="shared" si="9"/>
        <v>0</v>
      </c>
    </row>
    <row r="91" spans="2:10" x14ac:dyDescent="0.3">
      <c r="B91" s="1"/>
      <c r="I91" s="2">
        <f t="shared" si="10"/>
        <v>43346.379999999954</v>
      </c>
      <c r="J91" s="2">
        <f t="shared" si="9"/>
        <v>0</v>
      </c>
    </row>
    <row r="92" spans="2:10" x14ac:dyDescent="0.3">
      <c r="B92" s="1"/>
      <c r="I92" s="2">
        <f t="shared" si="10"/>
        <v>43346.379999999954</v>
      </c>
      <c r="J92" s="2">
        <f t="shared" si="9"/>
        <v>0</v>
      </c>
    </row>
    <row r="93" spans="2:10" x14ac:dyDescent="0.3">
      <c r="B93" s="1"/>
      <c r="I93" s="2">
        <f t="shared" si="10"/>
        <v>43346.379999999954</v>
      </c>
      <c r="J93" s="2">
        <f t="shared" si="9"/>
        <v>0</v>
      </c>
    </row>
    <row r="94" spans="2:10" x14ac:dyDescent="0.3">
      <c r="B94" s="1"/>
      <c r="I94" s="2">
        <f t="shared" si="10"/>
        <v>43346.379999999954</v>
      </c>
      <c r="J94" s="2">
        <f t="shared" si="9"/>
        <v>0</v>
      </c>
    </row>
    <row r="95" spans="2:10" x14ac:dyDescent="0.3">
      <c r="B95" s="1"/>
      <c r="I95" s="2">
        <f t="shared" si="10"/>
        <v>43346.379999999954</v>
      </c>
      <c r="J95" s="2">
        <f t="shared" si="9"/>
        <v>0</v>
      </c>
    </row>
    <row r="96" spans="2:10" x14ac:dyDescent="0.3">
      <c r="B96" s="1"/>
      <c r="I96" s="2">
        <f t="shared" si="10"/>
        <v>43346.379999999954</v>
      </c>
      <c r="J96" s="2">
        <f t="shared" si="9"/>
        <v>0</v>
      </c>
    </row>
    <row r="97" spans="2:10" x14ac:dyDescent="0.3">
      <c r="B97" s="1"/>
      <c r="I97" s="2">
        <f t="shared" si="10"/>
        <v>43346.379999999954</v>
      </c>
      <c r="J97" s="2">
        <f t="shared" si="9"/>
        <v>0</v>
      </c>
    </row>
    <row r="98" spans="2:10" x14ac:dyDescent="0.3">
      <c r="B98" s="1"/>
      <c r="C98" s="5"/>
      <c r="I98" s="2">
        <f t="shared" si="10"/>
        <v>43346.379999999954</v>
      </c>
      <c r="J98" s="2">
        <f t="shared" si="9"/>
        <v>0</v>
      </c>
    </row>
    <row r="99" spans="2:10" x14ac:dyDescent="0.3">
      <c r="B99" s="1"/>
      <c r="I99" s="2">
        <f t="shared" si="10"/>
        <v>43346.379999999954</v>
      </c>
      <c r="J99" s="2">
        <f t="shared" si="9"/>
        <v>0</v>
      </c>
    </row>
    <row r="100" spans="2:10" x14ac:dyDescent="0.3">
      <c r="B100" s="1"/>
      <c r="I100" s="2">
        <f t="shared" si="10"/>
        <v>43346.379999999954</v>
      </c>
      <c r="J100" s="2">
        <f t="shared" si="9"/>
        <v>0</v>
      </c>
    </row>
    <row r="101" spans="2:10" x14ac:dyDescent="0.3">
      <c r="B101" s="1"/>
      <c r="I101" s="2">
        <f t="shared" si="10"/>
        <v>43346.379999999954</v>
      </c>
      <c r="J101" s="2">
        <f t="shared" si="9"/>
        <v>0</v>
      </c>
    </row>
    <row r="102" spans="2:10" x14ac:dyDescent="0.3">
      <c r="B102" s="1"/>
      <c r="I102" s="2">
        <f t="shared" si="10"/>
        <v>43346.379999999954</v>
      </c>
      <c r="J102" s="2">
        <f t="shared" si="9"/>
        <v>0</v>
      </c>
    </row>
    <row r="103" spans="2:10" x14ac:dyDescent="0.3">
      <c r="B103" s="1"/>
      <c r="I103" s="2">
        <f t="shared" si="10"/>
        <v>43346.379999999954</v>
      </c>
      <c r="J103" s="2">
        <f t="shared" si="9"/>
        <v>0</v>
      </c>
    </row>
    <row r="104" spans="2:10" x14ac:dyDescent="0.3">
      <c r="B104" s="1"/>
      <c r="I104" s="2">
        <f t="shared" si="10"/>
        <v>43346.379999999954</v>
      </c>
      <c r="J104" s="2">
        <f t="shared" si="9"/>
        <v>0</v>
      </c>
    </row>
    <row r="105" spans="2:10" x14ac:dyDescent="0.3">
      <c r="B105" s="1"/>
      <c r="I105" s="2">
        <f t="shared" si="10"/>
        <v>43346.379999999954</v>
      </c>
      <c r="J105" s="2">
        <f t="shared" si="9"/>
        <v>0</v>
      </c>
    </row>
    <row r="106" spans="2:10" x14ac:dyDescent="0.3">
      <c r="B106" s="1"/>
      <c r="I106" s="2">
        <f t="shared" si="10"/>
        <v>43346.379999999954</v>
      </c>
      <c r="J106" s="2">
        <f t="shared" si="9"/>
        <v>0</v>
      </c>
    </row>
    <row r="107" spans="2:10" x14ac:dyDescent="0.3">
      <c r="B107" s="1"/>
      <c r="I107" s="2">
        <f t="shared" si="10"/>
        <v>43346.379999999954</v>
      </c>
      <c r="J107" s="2">
        <f t="shared" si="9"/>
        <v>0</v>
      </c>
    </row>
    <row r="108" spans="2:10" x14ac:dyDescent="0.3">
      <c r="B108" s="1"/>
      <c r="I108" s="2">
        <f t="shared" si="10"/>
        <v>43346.379999999954</v>
      </c>
      <c r="J108" s="2">
        <f t="shared" si="9"/>
        <v>0</v>
      </c>
    </row>
    <row r="109" spans="2:10" x14ac:dyDescent="0.3">
      <c r="B109" s="1"/>
      <c r="C109" s="5"/>
      <c r="I109" s="2">
        <f t="shared" si="10"/>
        <v>43346.379999999954</v>
      </c>
      <c r="J109" s="2">
        <f t="shared" si="9"/>
        <v>0</v>
      </c>
    </row>
  </sheetData>
  <autoFilter ref="B2:AA60" xr:uid="{00000000-0001-0000-0100-000000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J113"/>
  <sheetViews>
    <sheetView topLeftCell="B1" workbookViewId="0">
      <pane xSplit="9" ySplit="6" topLeftCell="K7" activePane="bottomRight" state="frozen"/>
      <selection activeCell="B1" sqref="B1"/>
      <selection pane="topRight" activeCell="K1" sqref="K1"/>
      <selection pane="bottomLeft" activeCell="B7" sqref="B7"/>
      <selection pane="bottomRight" activeCell="O89" sqref="O89"/>
    </sheetView>
  </sheetViews>
  <sheetFormatPr defaultRowHeight="14.4" x14ac:dyDescent="0.3"/>
  <cols>
    <col min="2" max="2" width="10.6640625" bestFit="1" customWidth="1"/>
    <col min="6" max="6" width="11.5546875" customWidth="1"/>
    <col min="7" max="7" width="11.44140625" style="2" customWidth="1"/>
    <col min="8" max="8" width="11.5546875" style="2" bestFit="1" customWidth="1"/>
    <col min="9" max="9" width="13.109375" style="2" customWidth="1"/>
    <col min="10" max="10" width="12.88671875" style="2" customWidth="1"/>
    <col min="11" max="11" width="11.6640625" style="2" bestFit="1" customWidth="1"/>
    <col min="12" max="12" width="11.5546875" style="2" bestFit="1" customWidth="1"/>
    <col min="13" max="13" width="9.6640625" style="2" bestFit="1" customWidth="1"/>
    <col min="14" max="14" width="10.6640625" style="2" bestFit="1" customWidth="1"/>
    <col min="15" max="16" width="9.5546875" style="2" customWidth="1"/>
    <col min="17" max="17" width="10.6640625" style="2" bestFit="1" customWidth="1"/>
    <col min="18" max="19" width="10.6640625" style="2" customWidth="1"/>
    <col min="20" max="21" width="11.5546875" style="2" bestFit="1" customWidth="1"/>
    <col min="22" max="23" width="9.5546875" style="2" customWidth="1"/>
    <col min="24" max="25" width="9.5546875" style="2" bestFit="1" customWidth="1"/>
    <col min="26" max="26" width="9.5546875" bestFit="1" customWidth="1"/>
    <col min="27" max="27" width="10.5546875" bestFit="1" customWidth="1"/>
    <col min="28" max="28" width="10.5546875" customWidth="1"/>
    <col min="29" max="29" width="9.33203125" bestFit="1" customWidth="1"/>
    <col min="30" max="30" width="10.5546875" bestFit="1" customWidth="1"/>
    <col min="31" max="31" width="9.33203125" bestFit="1" customWidth="1"/>
    <col min="32" max="32" width="9.5546875" style="2" bestFit="1" customWidth="1"/>
    <col min="33" max="33" width="9.6640625" style="2" bestFit="1" customWidth="1"/>
    <col min="34" max="34" width="10.5546875" style="2" bestFit="1" customWidth="1"/>
    <col min="35" max="35" width="10.5546875" style="2" customWidth="1"/>
    <col min="36" max="36" width="9.33203125" style="2" bestFit="1" customWidth="1"/>
  </cols>
  <sheetData>
    <row r="2" spans="1:36" x14ac:dyDescent="0.3">
      <c r="A2" s="3"/>
      <c r="B2" s="3" t="s">
        <v>100</v>
      </c>
      <c r="C2" s="3"/>
      <c r="D2" s="3"/>
      <c r="E2" s="3"/>
      <c r="F2" s="3"/>
      <c r="G2" s="4"/>
      <c r="H2" s="4"/>
      <c r="I2" s="4"/>
    </row>
    <row r="3" spans="1:36" x14ac:dyDescent="0.3">
      <c r="A3" s="3"/>
      <c r="B3" s="3" t="s">
        <v>101</v>
      </c>
      <c r="C3" s="3"/>
      <c r="D3" s="3"/>
      <c r="E3" s="3"/>
      <c r="F3" s="18">
        <f>+H3-G3</f>
        <v>0</v>
      </c>
      <c r="G3" s="8">
        <f>SUM(G8:G113)</f>
        <v>0</v>
      </c>
      <c r="H3" s="8">
        <f>SUM(H8:H113)</f>
        <v>0</v>
      </c>
      <c r="I3" s="4">
        <f>+I65-I7</f>
        <v>0</v>
      </c>
      <c r="J3" s="8">
        <f t="shared" ref="J3:V3" si="0">SUM(J8:J113)</f>
        <v>0</v>
      </c>
      <c r="K3" s="8">
        <f t="shared" si="0"/>
        <v>0</v>
      </c>
      <c r="L3" s="8">
        <f t="shared" si="0"/>
        <v>0</v>
      </c>
      <c r="M3" s="8">
        <f t="shared" si="0"/>
        <v>0</v>
      </c>
      <c r="N3" s="8">
        <f t="shared" si="0"/>
        <v>0</v>
      </c>
      <c r="O3" s="8">
        <f t="shared" si="0"/>
        <v>0</v>
      </c>
      <c r="P3" s="8">
        <f t="shared" si="0"/>
        <v>0</v>
      </c>
      <c r="Q3" s="8">
        <f t="shared" si="0"/>
        <v>0</v>
      </c>
      <c r="R3" s="8">
        <f t="shared" si="0"/>
        <v>0</v>
      </c>
      <c r="S3" s="8">
        <f t="shared" si="0"/>
        <v>0</v>
      </c>
      <c r="T3" s="8">
        <f t="shared" si="0"/>
        <v>0</v>
      </c>
      <c r="U3" s="8">
        <f t="shared" si="0"/>
        <v>0</v>
      </c>
      <c r="V3" s="8">
        <f t="shared" si="0"/>
        <v>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 x14ac:dyDescent="0.3">
      <c r="A4" s="3"/>
      <c r="B4" s="3"/>
      <c r="C4" s="3"/>
      <c r="D4" s="3"/>
      <c r="E4" s="3"/>
      <c r="F4" s="3"/>
      <c r="G4" s="4"/>
      <c r="H4" s="4"/>
      <c r="I4" s="4"/>
      <c r="AI4" s="13"/>
    </row>
    <row r="5" spans="1:36" x14ac:dyDescent="0.3">
      <c r="A5" s="3"/>
      <c r="B5" s="3"/>
      <c r="C5" s="3"/>
      <c r="D5" s="3"/>
      <c r="E5" s="3"/>
      <c r="F5" s="3"/>
      <c r="G5" s="4"/>
      <c r="H5" s="4"/>
      <c r="I5" s="4"/>
      <c r="J5" s="4" t="s">
        <v>7</v>
      </c>
      <c r="K5" s="4" t="s">
        <v>55</v>
      </c>
      <c r="L5" s="4" t="s">
        <v>11</v>
      </c>
      <c r="M5" s="4" t="s">
        <v>9</v>
      </c>
      <c r="N5" s="4" t="s">
        <v>58</v>
      </c>
      <c r="O5" s="7" t="s">
        <v>59</v>
      </c>
      <c r="P5" s="7" t="s">
        <v>10</v>
      </c>
      <c r="Q5" s="4" t="s">
        <v>57</v>
      </c>
      <c r="R5" s="4" t="s">
        <v>61</v>
      </c>
      <c r="S5" s="4" t="s">
        <v>63</v>
      </c>
      <c r="T5" s="4" t="s">
        <v>64</v>
      </c>
      <c r="U5" s="4" t="s">
        <v>88</v>
      </c>
      <c r="V5" s="4" t="s">
        <v>10</v>
      </c>
      <c r="W5" s="4"/>
      <c r="X5" s="4"/>
      <c r="Y5" s="4"/>
      <c r="Z5" s="3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3">
      <c r="A6" s="3"/>
      <c r="B6" s="3" t="s">
        <v>0</v>
      </c>
      <c r="C6" s="3" t="s">
        <v>1</v>
      </c>
      <c r="D6" s="3"/>
      <c r="E6" s="3"/>
      <c r="F6" s="3"/>
      <c r="G6" s="4" t="s">
        <v>2</v>
      </c>
      <c r="H6" s="4" t="s">
        <v>3</v>
      </c>
      <c r="I6" s="4" t="s">
        <v>4</v>
      </c>
      <c r="J6" s="7" t="s">
        <v>8</v>
      </c>
      <c r="K6" s="4" t="s">
        <v>56</v>
      </c>
      <c r="L6" s="4"/>
      <c r="M6" s="4" t="s">
        <v>57</v>
      </c>
      <c r="N6" s="4"/>
      <c r="O6" s="4" t="s">
        <v>60</v>
      </c>
      <c r="P6" s="4" t="s">
        <v>9</v>
      </c>
      <c r="Q6" s="4" t="s">
        <v>62</v>
      </c>
      <c r="R6" s="4" t="s">
        <v>5</v>
      </c>
      <c r="S6" s="4" t="s">
        <v>6</v>
      </c>
      <c r="T6" s="4"/>
      <c r="U6" s="4" t="s">
        <v>89</v>
      </c>
      <c r="V6" s="4" t="s">
        <v>93</v>
      </c>
      <c r="W6" s="4"/>
      <c r="X6" s="4"/>
      <c r="Y6" s="4"/>
      <c r="Z6" s="3"/>
      <c r="AA6" s="3"/>
      <c r="AB6" s="3"/>
      <c r="AC6" s="3"/>
      <c r="AH6" s="4"/>
      <c r="AI6" s="4"/>
    </row>
    <row r="7" spans="1:36" x14ac:dyDescent="0.3">
      <c r="B7" s="1"/>
      <c r="I7" s="2">
        <v>0</v>
      </c>
    </row>
    <row r="8" spans="1:36" x14ac:dyDescent="0.3">
      <c r="B8" s="1"/>
      <c r="I8" s="2">
        <f>+I7+H8-G8</f>
        <v>0</v>
      </c>
      <c r="J8" s="2">
        <f t="shared" ref="J8:J75" si="1">(+I8-I7)- SUM(K8:AJ8)</f>
        <v>0</v>
      </c>
    </row>
    <row r="9" spans="1:36" x14ac:dyDescent="0.3">
      <c r="B9" s="1"/>
      <c r="I9" s="2">
        <f t="shared" ref="I9:I63" si="2">+I8+H9-G9</f>
        <v>0</v>
      </c>
      <c r="J9" s="2">
        <f t="shared" si="1"/>
        <v>0</v>
      </c>
    </row>
    <row r="10" spans="1:36" x14ac:dyDescent="0.3">
      <c r="B10" s="1"/>
      <c r="I10" s="2">
        <f t="shared" si="2"/>
        <v>0</v>
      </c>
      <c r="J10" s="2">
        <f t="shared" si="1"/>
        <v>0</v>
      </c>
    </row>
    <row r="11" spans="1:36" x14ac:dyDescent="0.3">
      <c r="B11" s="1"/>
      <c r="I11" s="2">
        <f t="shared" si="2"/>
        <v>0</v>
      </c>
      <c r="J11" s="2">
        <f t="shared" si="1"/>
        <v>0</v>
      </c>
    </row>
    <row r="12" spans="1:36" x14ac:dyDescent="0.3">
      <c r="B12" s="1"/>
      <c r="I12" s="2">
        <f t="shared" si="2"/>
        <v>0</v>
      </c>
      <c r="J12" s="2">
        <f t="shared" si="1"/>
        <v>0</v>
      </c>
    </row>
    <row r="13" spans="1:36" x14ac:dyDescent="0.3">
      <c r="B13" s="1"/>
      <c r="I13" s="2">
        <f t="shared" si="2"/>
        <v>0</v>
      </c>
      <c r="J13" s="2">
        <f t="shared" si="1"/>
        <v>0</v>
      </c>
    </row>
    <row r="14" spans="1:36" x14ac:dyDescent="0.3">
      <c r="B14" s="1"/>
      <c r="I14" s="2">
        <f t="shared" si="2"/>
        <v>0</v>
      </c>
      <c r="J14" s="2">
        <f t="shared" si="1"/>
        <v>0</v>
      </c>
    </row>
    <row r="15" spans="1:36" x14ac:dyDescent="0.3">
      <c r="B15" s="1"/>
      <c r="I15" s="2">
        <f t="shared" si="2"/>
        <v>0</v>
      </c>
      <c r="J15" s="2">
        <f t="shared" si="1"/>
        <v>0</v>
      </c>
    </row>
    <row r="16" spans="1:36" x14ac:dyDescent="0.3">
      <c r="B16" s="1"/>
      <c r="I16" s="2">
        <f t="shared" si="2"/>
        <v>0</v>
      </c>
      <c r="J16" s="2">
        <f t="shared" si="1"/>
        <v>0</v>
      </c>
    </row>
    <row r="17" spans="2:30" x14ac:dyDescent="0.3">
      <c r="B17" s="1"/>
      <c r="I17" s="2">
        <f t="shared" si="2"/>
        <v>0</v>
      </c>
      <c r="J17" s="2">
        <f t="shared" si="1"/>
        <v>0</v>
      </c>
    </row>
    <row r="18" spans="2:30" x14ac:dyDescent="0.3">
      <c r="B18" s="1"/>
      <c r="I18" s="2">
        <f t="shared" si="2"/>
        <v>0</v>
      </c>
      <c r="J18" s="2">
        <f t="shared" si="1"/>
        <v>0</v>
      </c>
    </row>
    <row r="19" spans="2:30" x14ac:dyDescent="0.3">
      <c r="B19" s="1"/>
      <c r="I19" s="2">
        <f t="shared" si="2"/>
        <v>0</v>
      </c>
      <c r="J19" s="2">
        <f t="shared" si="1"/>
        <v>0</v>
      </c>
    </row>
    <row r="20" spans="2:30" x14ac:dyDescent="0.3">
      <c r="B20" s="1"/>
      <c r="I20" s="2">
        <f t="shared" si="2"/>
        <v>0</v>
      </c>
      <c r="J20" s="2">
        <f t="shared" si="1"/>
        <v>0</v>
      </c>
    </row>
    <row r="21" spans="2:30" x14ac:dyDescent="0.3">
      <c r="B21" s="1"/>
      <c r="I21" s="2">
        <f t="shared" si="2"/>
        <v>0</v>
      </c>
      <c r="J21" s="2">
        <f t="shared" si="1"/>
        <v>0</v>
      </c>
    </row>
    <row r="22" spans="2:30" x14ac:dyDescent="0.3">
      <c r="B22" s="1"/>
      <c r="I22" s="2">
        <f t="shared" si="2"/>
        <v>0</v>
      </c>
      <c r="J22" s="2">
        <f t="shared" si="1"/>
        <v>0</v>
      </c>
    </row>
    <row r="23" spans="2:30" x14ac:dyDescent="0.3">
      <c r="B23" s="1"/>
      <c r="I23" s="2">
        <f t="shared" si="2"/>
        <v>0</v>
      </c>
      <c r="J23" s="2">
        <f t="shared" si="1"/>
        <v>0</v>
      </c>
    </row>
    <row r="24" spans="2:30" x14ac:dyDescent="0.3">
      <c r="B24" s="1"/>
      <c r="I24" s="2">
        <f t="shared" si="2"/>
        <v>0</v>
      </c>
      <c r="J24" s="2">
        <f t="shared" si="1"/>
        <v>0</v>
      </c>
    </row>
    <row r="25" spans="2:30" x14ac:dyDescent="0.3">
      <c r="B25" s="1"/>
      <c r="I25" s="2">
        <f t="shared" si="2"/>
        <v>0</v>
      </c>
      <c r="J25" s="2">
        <f t="shared" si="1"/>
        <v>0</v>
      </c>
    </row>
    <row r="26" spans="2:30" x14ac:dyDescent="0.3">
      <c r="B26" s="1"/>
      <c r="I26" s="2">
        <f t="shared" si="2"/>
        <v>0</v>
      </c>
      <c r="J26" s="2">
        <f t="shared" si="1"/>
        <v>0</v>
      </c>
    </row>
    <row r="27" spans="2:30" x14ac:dyDescent="0.3">
      <c r="B27" s="1"/>
      <c r="I27" s="2">
        <f t="shared" si="2"/>
        <v>0</v>
      </c>
      <c r="J27" s="2">
        <f t="shared" si="1"/>
        <v>0</v>
      </c>
    </row>
    <row r="28" spans="2:30" x14ac:dyDescent="0.3">
      <c r="B28" s="1"/>
      <c r="I28" s="2">
        <f t="shared" si="2"/>
        <v>0</v>
      </c>
      <c r="J28" s="2">
        <f t="shared" si="1"/>
        <v>0</v>
      </c>
    </row>
    <row r="29" spans="2:30" x14ac:dyDescent="0.3">
      <c r="B29" s="1"/>
      <c r="I29" s="2">
        <f t="shared" si="2"/>
        <v>0</v>
      </c>
      <c r="J29" s="2">
        <f t="shared" si="1"/>
        <v>0</v>
      </c>
      <c r="AD29" s="6"/>
    </row>
    <row r="30" spans="2:30" x14ac:dyDescent="0.3">
      <c r="B30" s="1"/>
      <c r="I30" s="2">
        <f t="shared" si="2"/>
        <v>0</v>
      </c>
      <c r="J30" s="2">
        <f t="shared" si="1"/>
        <v>0</v>
      </c>
    </row>
    <row r="31" spans="2:30" x14ac:dyDescent="0.3">
      <c r="B31" s="1"/>
      <c r="I31" s="2">
        <f t="shared" si="2"/>
        <v>0</v>
      </c>
      <c r="J31" s="2">
        <f t="shared" si="1"/>
        <v>0</v>
      </c>
    </row>
    <row r="32" spans="2:30" x14ac:dyDescent="0.3">
      <c r="B32" s="1"/>
      <c r="I32" s="2">
        <f t="shared" si="2"/>
        <v>0</v>
      </c>
      <c r="J32" s="2">
        <f t="shared" si="1"/>
        <v>0</v>
      </c>
    </row>
    <row r="33" spans="2:10" x14ac:dyDescent="0.3">
      <c r="B33" s="1"/>
      <c r="I33" s="2">
        <f t="shared" si="2"/>
        <v>0</v>
      </c>
      <c r="J33" s="2">
        <f t="shared" si="1"/>
        <v>0</v>
      </c>
    </row>
    <row r="34" spans="2:10" x14ac:dyDescent="0.3">
      <c r="B34" s="1"/>
      <c r="I34" s="2">
        <f t="shared" si="2"/>
        <v>0</v>
      </c>
      <c r="J34" s="2">
        <f t="shared" si="1"/>
        <v>0</v>
      </c>
    </row>
    <row r="35" spans="2:10" x14ac:dyDescent="0.3">
      <c r="B35" s="1"/>
      <c r="I35" s="2">
        <f t="shared" si="2"/>
        <v>0</v>
      </c>
      <c r="J35" s="2">
        <f t="shared" si="1"/>
        <v>0</v>
      </c>
    </row>
    <row r="36" spans="2:10" x14ac:dyDescent="0.3">
      <c r="B36" s="1"/>
      <c r="I36" s="2">
        <f t="shared" si="2"/>
        <v>0</v>
      </c>
      <c r="J36" s="2">
        <f t="shared" si="1"/>
        <v>0</v>
      </c>
    </row>
    <row r="37" spans="2:10" x14ac:dyDescent="0.3">
      <c r="B37" s="1"/>
      <c r="I37" s="2">
        <f t="shared" si="2"/>
        <v>0</v>
      </c>
      <c r="J37" s="2">
        <f t="shared" si="1"/>
        <v>0</v>
      </c>
    </row>
    <row r="38" spans="2:10" x14ac:dyDescent="0.3">
      <c r="B38" s="1"/>
      <c r="C38" s="5"/>
      <c r="I38" s="2">
        <f t="shared" si="2"/>
        <v>0</v>
      </c>
      <c r="J38" s="2">
        <f t="shared" si="1"/>
        <v>0</v>
      </c>
    </row>
    <row r="39" spans="2:10" x14ac:dyDescent="0.3">
      <c r="B39" s="1"/>
      <c r="I39" s="2">
        <f t="shared" si="2"/>
        <v>0</v>
      </c>
      <c r="J39" s="2">
        <f t="shared" si="1"/>
        <v>0</v>
      </c>
    </row>
    <row r="40" spans="2:10" x14ac:dyDescent="0.3">
      <c r="B40" s="1"/>
      <c r="C40" s="5"/>
      <c r="I40" s="2">
        <f t="shared" si="2"/>
        <v>0</v>
      </c>
      <c r="J40" s="2">
        <f t="shared" si="1"/>
        <v>0</v>
      </c>
    </row>
    <row r="41" spans="2:10" x14ac:dyDescent="0.3">
      <c r="B41" s="1"/>
      <c r="I41" s="2">
        <f t="shared" si="2"/>
        <v>0</v>
      </c>
      <c r="J41" s="2">
        <f t="shared" si="1"/>
        <v>0</v>
      </c>
    </row>
    <row r="42" spans="2:10" x14ac:dyDescent="0.3">
      <c r="B42" s="1"/>
      <c r="I42" s="2">
        <f t="shared" si="2"/>
        <v>0</v>
      </c>
      <c r="J42" s="2">
        <f t="shared" si="1"/>
        <v>0</v>
      </c>
    </row>
    <row r="43" spans="2:10" x14ac:dyDescent="0.3">
      <c r="B43" s="1"/>
      <c r="I43" s="2">
        <f t="shared" si="2"/>
        <v>0</v>
      </c>
      <c r="J43" s="2">
        <f t="shared" si="1"/>
        <v>0</v>
      </c>
    </row>
    <row r="44" spans="2:10" x14ac:dyDescent="0.3">
      <c r="B44" s="1"/>
      <c r="I44" s="2">
        <f t="shared" si="2"/>
        <v>0</v>
      </c>
      <c r="J44" s="2">
        <f t="shared" si="1"/>
        <v>0</v>
      </c>
    </row>
    <row r="45" spans="2:10" x14ac:dyDescent="0.3">
      <c r="B45" s="1"/>
      <c r="I45" s="2">
        <f t="shared" si="2"/>
        <v>0</v>
      </c>
      <c r="J45" s="2">
        <f t="shared" si="1"/>
        <v>0</v>
      </c>
    </row>
    <row r="46" spans="2:10" x14ac:dyDescent="0.3">
      <c r="B46" s="1"/>
      <c r="I46" s="2">
        <f t="shared" si="2"/>
        <v>0</v>
      </c>
      <c r="J46" s="2">
        <f t="shared" si="1"/>
        <v>0</v>
      </c>
    </row>
    <row r="47" spans="2:10" x14ac:dyDescent="0.3">
      <c r="B47" s="1"/>
      <c r="I47" s="2">
        <f t="shared" si="2"/>
        <v>0</v>
      </c>
      <c r="J47" s="2">
        <f t="shared" si="1"/>
        <v>0</v>
      </c>
    </row>
    <row r="48" spans="2:10" x14ac:dyDescent="0.3">
      <c r="B48" s="1"/>
      <c r="I48" s="2">
        <f t="shared" si="2"/>
        <v>0</v>
      </c>
      <c r="J48" s="2">
        <f t="shared" si="1"/>
        <v>0</v>
      </c>
    </row>
    <row r="49" spans="2:10" x14ac:dyDescent="0.3">
      <c r="B49" s="1"/>
      <c r="I49" s="2">
        <f t="shared" si="2"/>
        <v>0</v>
      </c>
      <c r="J49" s="2">
        <f t="shared" si="1"/>
        <v>0</v>
      </c>
    </row>
    <row r="50" spans="2:10" x14ac:dyDescent="0.3">
      <c r="B50" s="1"/>
      <c r="I50" s="2">
        <f t="shared" si="2"/>
        <v>0</v>
      </c>
      <c r="J50" s="2">
        <f t="shared" si="1"/>
        <v>0</v>
      </c>
    </row>
    <row r="51" spans="2:10" x14ac:dyDescent="0.3">
      <c r="B51" s="1"/>
      <c r="I51" s="2">
        <f t="shared" si="2"/>
        <v>0</v>
      </c>
      <c r="J51" s="2">
        <f t="shared" si="1"/>
        <v>0</v>
      </c>
    </row>
    <row r="52" spans="2:10" x14ac:dyDescent="0.3">
      <c r="B52" s="1"/>
      <c r="I52" s="2">
        <f t="shared" si="2"/>
        <v>0</v>
      </c>
      <c r="J52" s="2">
        <f t="shared" si="1"/>
        <v>0</v>
      </c>
    </row>
    <row r="53" spans="2:10" x14ac:dyDescent="0.3">
      <c r="B53" s="1"/>
      <c r="I53" s="2">
        <f t="shared" si="2"/>
        <v>0</v>
      </c>
      <c r="J53" s="2">
        <f t="shared" si="1"/>
        <v>0</v>
      </c>
    </row>
    <row r="54" spans="2:10" x14ac:dyDescent="0.3">
      <c r="B54" s="1"/>
      <c r="I54" s="2">
        <f t="shared" si="2"/>
        <v>0</v>
      </c>
      <c r="J54" s="2">
        <f t="shared" si="1"/>
        <v>0</v>
      </c>
    </row>
    <row r="55" spans="2:10" x14ac:dyDescent="0.3">
      <c r="B55" s="1"/>
      <c r="I55" s="2">
        <f t="shared" si="2"/>
        <v>0</v>
      </c>
      <c r="J55" s="2">
        <f t="shared" si="1"/>
        <v>0</v>
      </c>
    </row>
    <row r="56" spans="2:10" x14ac:dyDescent="0.3">
      <c r="B56" s="1"/>
      <c r="I56" s="2">
        <f t="shared" si="2"/>
        <v>0</v>
      </c>
      <c r="J56" s="2">
        <f t="shared" si="1"/>
        <v>0</v>
      </c>
    </row>
    <row r="57" spans="2:10" x14ac:dyDescent="0.3">
      <c r="B57" s="1"/>
      <c r="I57" s="2">
        <f t="shared" si="2"/>
        <v>0</v>
      </c>
      <c r="J57" s="2">
        <f t="shared" si="1"/>
        <v>0</v>
      </c>
    </row>
    <row r="58" spans="2:10" x14ac:dyDescent="0.3">
      <c r="B58" s="1"/>
      <c r="I58" s="2">
        <f t="shared" si="2"/>
        <v>0</v>
      </c>
      <c r="J58" s="2">
        <f t="shared" si="1"/>
        <v>0</v>
      </c>
    </row>
    <row r="59" spans="2:10" x14ac:dyDescent="0.3">
      <c r="B59" s="1"/>
      <c r="I59" s="2">
        <f t="shared" si="2"/>
        <v>0</v>
      </c>
      <c r="J59" s="2">
        <f t="shared" si="1"/>
        <v>0</v>
      </c>
    </row>
    <row r="60" spans="2:10" x14ac:dyDescent="0.3">
      <c r="B60" s="1"/>
      <c r="I60" s="2">
        <f t="shared" si="2"/>
        <v>0</v>
      </c>
      <c r="J60" s="2">
        <f t="shared" si="1"/>
        <v>0</v>
      </c>
    </row>
    <row r="61" spans="2:10" x14ac:dyDescent="0.3">
      <c r="B61" s="1"/>
      <c r="I61" s="2">
        <f t="shared" si="2"/>
        <v>0</v>
      </c>
      <c r="J61" s="2">
        <f t="shared" si="1"/>
        <v>0</v>
      </c>
    </row>
    <row r="62" spans="2:10" x14ac:dyDescent="0.3">
      <c r="B62" s="1"/>
      <c r="I62" s="2">
        <f t="shared" si="2"/>
        <v>0</v>
      </c>
      <c r="J62" s="2">
        <f t="shared" si="1"/>
        <v>0</v>
      </c>
    </row>
    <row r="63" spans="2:10" x14ac:dyDescent="0.3">
      <c r="B63" s="1"/>
      <c r="I63" s="2">
        <f t="shared" si="2"/>
        <v>0</v>
      </c>
      <c r="J63" s="2">
        <f t="shared" si="1"/>
        <v>0</v>
      </c>
    </row>
    <row r="64" spans="2:10" x14ac:dyDescent="0.3">
      <c r="B64" s="1"/>
      <c r="I64" s="2">
        <f t="shared" ref="I64:I76" si="3">+I63+H64-G64</f>
        <v>0</v>
      </c>
      <c r="J64" s="2">
        <f t="shared" si="1"/>
        <v>0</v>
      </c>
    </row>
    <row r="65" spans="2:30" x14ac:dyDescent="0.3">
      <c r="B65" s="1"/>
      <c r="I65" s="2">
        <f t="shared" si="3"/>
        <v>0</v>
      </c>
      <c r="J65" s="2">
        <f t="shared" si="1"/>
        <v>0</v>
      </c>
    </row>
    <row r="66" spans="2:30" x14ac:dyDescent="0.3">
      <c r="B66" s="1"/>
      <c r="I66" s="2">
        <f t="shared" si="3"/>
        <v>0</v>
      </c>
      <c r="J66" s="2">
        <f t="shared" si="1"/>
        <v>0</v>
      </c>
    </row>
    <row r="67" spans="2:30" x14ac:dyDescent="0.3">
      <c r="B67" s="1"/>
      <c r="I67" s="2">
        <f t="shared" si="3"/>
        <v>0</v>
      </c>
      <c r="J67" s="2">
        <f t="shared" si="1"/>
        <v>0</v>
      </c>
    </row>
    <row r="68" spans="2:30" x14ac:dyDescent="0.3">
      <c r="B68" s="1"/>
      <c r="C68" s="5"/>
      <c r="I68" s="2">
        <f t="shared" si="3"/>
        <v>0</v>
      </c>
      <c r="J68" s="2">
        <f t="shared" si="1"/>
        <v>0</v>
      </c>
    </row>
    <row r="69" spans="2:30" x14ac:dyDescent="0.3">
      <c r="B69" s="1"/>
      <c r="I69" s="2">
        <f t="shared" si="3"/>
        <v>0</v>
      </c>
      <c r="J69" s="2">
        <f t="shared" si="1"/>
        <v>0</v>
      </c>
    </row>
    <row r="70" spans="2:30" x14ac:dyDescent="0.3">
      <c r="B70" s="1"/>
      <c r="I70" s="2">
        <f t="shared" si="3"/>
        <v>0</v>
      </c>
      <c r="J70" s="2">
        <f t="shared" si="1"/>
        <v>0</v>
      </c>
    </row>
    <row r="71" spans="2:30" x14ac:dyDescent="0.3">
      <c r="B71" s="1"/>
      <c r="I71" s="2">
        <f t="shared" si="3"/>
        <v>0</v>
      </c>
      <c r="J71" s="2">
        <f t="shared" si="1"/>
        <v>0</v>
      </c>
    </row>
    <row r="72" spans="2:30" x14ac:dyDescent="0.3">
      <c r="B72" s="1"/>
      <c r="I72" s="2">
        <f t="shared" si="3"/>
        <v>0</v>
      </c>
      <c r="J72" s="2">
        <f t="shared" si="1"/>
        <v>0</v>
      </c>
    </row>
    <row r="73" spans="2:30" x14ac:dyDescent="0.3">
      <c r="B73" s="1"/>
      <c r="I73" s="2">
        <f t="shared" si="3"/>
        <v>0</v>
      </c>
      <c r="J73" s="2">
        <f t="shared" si="1"/>
        <v>0</v>
      </c>
      <c r="AD73" s="6"/>
    </row>
    <row r="74" spans="2:30" x14ac:dyDescent="0.3">
      <c r="B74" s="1"/>
      <c r="I74" s="2">
        <f t="shared" si="3"/>
        <v>0</v>
      </c>
      <c r="J74" s="2">
        <f t="shared" si="1"/>
        <v>0</v>
      </c>
    </row>
    <row r="75" spans="2:30" x14ac:dyDescent="0.3">
      <c r="B75" s="1"/>
      <c r="I75" s="2">
        <f t="shared" si="3"/>
        <v>0</v>
      </c>
      <c r="J75" s="2">
        <f t="shared" si="1"/>
        <v>0</v>
      </c>
    </row>
    <row r="76" spans="2:30" x14ac:dyDescent="0.3">
      <c r="B76" s="1"/>
      <c r="I76" s="2">
        <f t="shared" si="3"/>
        <v>0</v>
      </c>
      <c r="J76" s="2">
        <f t="shared" ref="J76:J113" si="4">(+I76-I75)- SUM(K76:AJ76)</f>
        <v>0</v>
      </c>
    </row>
    <row r="77" spans="2:30" x14ac:dyDescent="0.3">
      <c r="B77" s="1"/>
      <c r="I77" s="2">
        <f t="shared" ref="I77:I113" si="5">+I76+H77-G77</f>
        <v>0</v>
      </c>
      <c r="J77" s="2">
        <f t="shared" si="4"/>
        <v>0</v>
      </c>
    </row>
    <row r="78" spans="2:30" x14ac:dyDescent="0.3">
      <c r="B78" s="1"/>
      <c r="I78" s="2">
        <f t="shared" si="5"/>
        <v>0</v>
      </c>
      <c r="J78" s="2">
        <f t="shared" si="4"/>
        <v>0</v>
      </c>
    </row>
    <row r="79" spans="2:30" x14ac:dyDescent="0.3">
      <c r="B79" s="1"/>
      <c r="I79" s="2">
        <f t="shared" si="5"/>
        <v>0</v>
      </c>
      <c r="J79" s="2">
        <f t="shared" si="4"/>
        <v>0</v>
      </c>
    </row>
    <row r="80" spans="2:30" x14ac:dyDescent="0.3">
      <c r="B80" s="1"/>
      <c r="I80" s="2">
        <f t="shared" si="5"/>
        <v>0</v>
      </c>
      <c r="J80" s="2">
        <f t="shared" si="4"/>
        <v>0</v>
      </c>
    </row>
    <row r="81" spans="2:10" x14ac:dyDescent="0.3">
      <c r="B81" s="1"/>
      <c r="I81" s="2">
        <f t="shared" si="5"/>
        <v>0</v>
      </c>
      <c r="J81" s="2">
        <f t="shared" si="4"/>
        <v>0</v>
      </c>
    </row>
    <row r="82" spans="2:10" x14ac:dyDescent="0.3">
      <c r="B82" s="1"/>
      <c r="C82" s="5"/>
      <c r="I82" s="2">
        <f t="shared" si="5"/>
        <v>0</v>
      </c>
      <c r="J82" s="2">
        <f t="shared" si="4"/>
        <v>0</v>
      </c>
    </row>
    <row r="83" spans="2:10" x14ac:dyDescent="0.3">
      <c r="B83" s="1"/>
      <c r="I83" s="2">
        <f t="shared" si="5"/>
        <v>0</v>
      </c>
      <c r="J83" s="2">
        <f t="shared" si="4"/>
        <v>0</v>
      </c>
    </row>
    <row r="84" spans="2:10" x14ac:dyDescent="0.3">
      <c r="B84" s="1"/>
      <c r="I84" s="2">
        <f t="shared" si="5"/>
        <v>0</v>
      </c>
      <c r="J84" s="2">
        <f t="shared" si="4"/>
        <v>0</v>
      </c>
    </row>
    <row r="85" spans="2:10" x14ac:dyDescent="0.3">
      <c r="B85" s="1"/>
      <c r="I85" s="2">
        <f t="shared" si="5"/>
        <v>0</v>
      </c>
      <c r="J85" s="2">
        <f t="shared" si="4"/>
        <v>0</v>
      </c>
    </row>
    <row r="86" spans="2:10" x14ac:dyDescent="0.3">
      <c r="B86" s="1"/>
      <c r="C86" s="5"/>
      <c r="I86" s="2">
        <f t="shared" si="5"/>
        <v>0</v>
      </c>
      <c r="J86" s="2">
        <f t="shared" si="4"/>
        <v>0</v>
      </c>
    </row>
    <row r="87" spans="2:10" x14ac:dyDescent="0.3">
      <c r="B87" s="1"/>
      <c r="I87" s="2">
        <f t="shared" si="5"/>
        <v>0</v>
      </c>
      <c r="J87" s="2">
        <f t="shared" si="4"/>
        <v>0</v>
      </c>
    </row>
    <row r="88" spans="2:10" x14ac:dyDescent="0.3">
      <c r="B88" s="1"/>
      <c r="I88" s="2">
        <f t="shared" si="5"/>
        <v>0</v>
      </c>
      <c r="J88" s="2">
        <f t="shared" si="4"/>
        <v>0</v>
      </c>
    </row>
    <row r="89" spans="2:10" x14ac:dyDescent="0.3">
      <c r="B89" s="1"/>
      <c r="C89" s="5"/>
      <c r="I89" s="2">
        <f t="shared" si="5"/>
        <v>0</v>
      </c>
      <c r="J89" s="2">
        <f t="shared" si="4"/>
        <v>0</v>
      </c>
    </row>
    <row r="90" spans="2:10" x14ac:dyDescent="0.3">
      <c r="B90" s="1"/>
      <c r="I90" s="2">
        <f t="shared" si="5"/>
        <v>0</v>
      </c>
      <c r="J90" s="2">
        <f t="shared" si="4"/>
        <v>0</v>
      </c>
    </row>
    <row r="91" spans="2:10" x14ac:dyDescent="0.3">
      <c r="B91" s="1"/>
      <c r="I91" s="2">
        <f t="shared" si="5"/>
        <v>0</v>
      </c>
      <c r="J91" s="2">
        <f t="shared" si="4"/>
        <v>0</v>
      </c>
    </row>
    <row r="92" spans="2:10" x14ac:dyDescent="0.3">
      <c r="B92" s="1"/>
      <c r="I92" s="2">
        <f t="shared" si="5"/>
        <v>0</v>
      </c>
      <c r="J92" s="2">
        <f t="shared" si="4"/>
        <v>0</v>
      </c>
    </row>
    <row r="93" spans="2:10" x14ac:dyDescent="0.3">
      <c r="B93" s="1"/>
      <c r="I93" s="2">
        <f t="shared" si="5"/>
        <v>0</v>
      </c>
      <c r="J93" s="2">
        <f t="shared" si="4"/>
        <v>0</v>
      </c>
    </row>
    <row r="94" spans="2:10" x14ac:dyDescent="0.3">
      <c r="B94" s="1"/>
      <c r="I94" s="2">
        <f t="shared" si="5"/>
        <v>0</v>
      </c>
      <c r="J94" s="2">
        <f t="shared" si="4"/>
        <v>0</v>
      </c>
    </row>
    <row r="95" spans="2:10" x14ac:dyDescent="0.3">
      <c r="B95" s="1"/>
      <c r="I95" s="2">
        <f t="shared" si="5"/>
        <v>0</v>
      </c>
      <c r="J95" s="2">
        <f t="shared" si="4"/>
        <v>0</v>
      </c>
    </row>
    <row r="96" spans="2:10" x14ac:dyDescent="0.3">
      <c r="B96" s="1"/>
      <c r="I96" s="2">
        <f t="shared" si="5"/>
        <v>0</v>
      </c>
      <c r="J96" s="2">
        <f t="shared" si="4"/>
        <v>0</v>
      </c>
    </row>
    <row r="97" spans="2:10" x14ac:dyDescent="0.3">
      <c r="B97" s="1"/>
      <c r="I97" s="2">
        <f t="shared" si="5"/>
        <v>0</v>
      </c>
      <c r="J97" s="2">
        <f t="shared" si="4"/>
        <v>0</v>
      </c>
    </row>
    <row r="98" spans="2:10" x14ac:dyDescent="0.3">
      <c r="B98" s="1"/>
      <c r="I98" s="2">
        <f t="shared" si="5"/>
        <v>0</v>
      </c>
      <c r="J98" s="2">
        <f t="shared" si="4"/>
        <v>0</v>
      </c>
    </row>
    <row r="99" spans="2:10" x14ac:dyDescent="0.3">
      <c r="B99" s="1"/>
      <c r="I99" s="2">
        <f t="shared" si="5"/>
        <v>0</v>
      </c>
      <c r="J99" s="2">
        <f t="shared" si="4"/>
        <v>0</v>
      </c>
    </row>
    <row r="100" spans="2:10" x14ac:dyDescent="0.3">
      <c r="B100" s="1"/>
      <c r="I100" s="2">
        <f t="shared" si="5"/>
        <v>0</v>
      </c>
      <c r="J100" s="2">
        <f t="shared" si="4"/>
        <v>0</v>
      </c>
    </row>
    <row r="101" spans="2:10" x14ac:dyDescent="0.3">
      <c r="B101" s="1"/>
      <c r="I101" s="2">
        <f t="shared" si="5"/>
        <v>0</v>
      </c>
      <c r="J101" s="2">
        <f t="shared" si="4"/>
        <v>0</v>
      </c>
    </row>
    <row r="102" spans="2:10" x14ac:dyDescent="0.3">
      <c r="B102" s="1"/>
      <c r="C102" s="5"/>
      <c r="I102" s="2">
        <f t="shared" si="5"/>
        <v>0</v>
      </c>
      <c r="J102" s="2">
        <f t="shared" si="4"/>
        <v>0</v>
      </c>
    </row>
    <row r="103" spans="2:10" x14ac:dyDescent="0.3">
      <c r="B103" s="1"/>
      <c r="I103" s="2">
        <f t="shared" si="5"/>
        <v>0</v>
      </c>
      <c r="J103" s="2">
        <f t="shared" si="4"/>
        <v>0</v>
      </c>
    </row>
    <row r="104" spans="2:10" x14ac:dyDescent="0.3">
      <c r="B104" s="1"/>
      <c r="I104" s="2">
        <f t="shared" si="5"/>
        <v>0</v>
      </c>
      <c r="J104" s="2">
        <f t="shared" si="4"/>
        <v>0</v>
      </c>
    </row>
    <row r="105" spans="2:10" x14ac:dyDescent="0.3">
      <c r="B105" s="1"/>
      <c r="I105" s="2">
        <f t="shared" si="5"/>
        <v>0</v>
      </c>
      <c r="J105" s="2">
        <f t="shared" si="4"/>
        <v>0</v>
      </c>
    </row>
    <row r="106" spans="2:10" x14ac:dyDescent="0.3">
      <c r="B106" s="1"/>
      <c r="I106" s="2">
        <f t="shared" si="5"/>
        <v>0</v>
      </c>
      <c r="J106" s="2">
        <f t="shared" si="4"/>
        <v>0</v>
      </c>
    </row>
    <row r="107" spans="2:10" x14ac:dyDescent="0.3">
      <c r="B107" s="1"/>
      <c r="I107" s="2">
        <f t="shared" si="5"/>
        <v>0</v>
      </c>
      <c r="J107" s="2">
        <f t="shared" si="4"/>
        <v>0</v>
      </c>
    </row>
    <row r="108" spans="2:10" x14ac:dyDescent="0.3">
      <c r="B108" s="1"/>
      <c r="I108" s="2">
        <f t="shared" si="5"/>
        <v>0</v>
      </c>
      <c r="J108" s="2">
        <f t="shared" si="4"/>
        <v>0</v>
      </c>
    </row>
    <row r="109" spans="2:10" x14ac:dyDescent="0.3">
      <c r="B109" s="1"/>
      <c r="I109" s="2">
        <f t="shared" si="5"/>
        <v>0</v>
      </c>
      <c r="J109" s="2">
        <f t="shared" si="4"/>
        <v>0</v>
      </c>
    </row>
    <row r="110" spans="2:10" x14ac:dyDescent="0.3">
      <c r="B110" s="1"/>
      <c r="I110" s="2">
        <f t="shared" si="5"/>
        <v>0</v>
      </c>
      <c r="J110" s="2">
        <f t="shared" si="4"/>
        <v>0</v>
      </c>
    </row>
    <row r="111" spans="2:10" x14ac:dyDescent="0.3">
      <c r="B111" s="1"/>
      <c r="I111" s="2">
        <f t="shared" si="5"/>
        <v>0</v>
      </c>
      <c r="J111" s="2">
        <f t="shared" si="4"/>
        <v>0</v>
      </c>
    </row>
    <row r="112" spans="2:10" x14ac:dyDescent="0.3">
      <c r="B112" s="1"/>
      <c r="I112" s="2">
        <f t="shared" si="5"/>
        <v>0</v>
      </c>
      <c r="J112" s="2">
        <f t="shared" si="4"/>
        <v>0</v>
      </c>
    </row>
    <row r="113" spans="2:10" x14ac:dyDescent="0.3">
      <c r="B113" s="1"/>
      <c r="C113" s="5"/>
      <c r="I113" s="2">
        <f t="shared" si="5"/>
        <v>0</v>
      </c>
      <c r="J113" s="2">
        <f t="shared" si="4"/>
        <v>0</v>
      </c>
    </row>
  </sheetData>
  <autoFilter ref="B2:V57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25"/>
  <sheetViews>
    <sheetView workbookViewId="0">
      <selection activeCell="B7" sqref="B7:Q9"/>
    </sheetView>
  </sheetViews>
  <sheetFormatPr defaultRowHeight="14.4" x14ac:dyDescent="0.3"/>
  <cols>
    <col min="2" max="2" width="16.5546875" customWidth="1"/>
    <col min="3" max="3" width="9.5546875" bestFit="1" customWidth="1"/>
    <col min="5" max="5" width="10.6640625" bestFit="1" customWidth="1"/>
    <col min="6" max="6" width="11.88671875" customWidth="1"/>
    <col min="7" max="7" width="6.109375" customWidth="1"/>
    <col min="9" max="9" width="10.33203125" customWidth="1"/>
    <col min="12" max="12" width="5.33203125" customWidth="1"/>
    <col min="13" max="13" width="10.5546875" customWidth="1"/>
    <col min="14" max="14" width="12.33203125" customWidth="1"/>
    <col min="15" max="15" width="12" customWidth="1"/>
    <col min="17" max="17" width="11.33203125" customWidth="1"/>
  </cols>
  <sheetData>
    <row r="3" spans="2:18" ht="18" x14ac:dyDescent="0.35">
      <c r="B3" s="9" t="s">
        <v>46</v>
      </c>
    </row>
    <row r="5" spans="2:18" x14ac:dyDescent="0.3">
      <c r="B5" s="3"/>
      <c r="C5" s="3"/>
      <c r="D5" s="3"/>
      <c r="E5" s="3" t="s">
        <v>48</v>
      </c>
      <c r="F5" s="3" t="s">
        <v>49</v>
      </c>
      <c r="G5" s="3"/>
      <c r="H5" s="3" t="s">
        <v>50</v>
      </c>
      <c r="I5" s="3"/>
      <c r="J5" s="3" t="s">
        <v>51</v>
      </c>
      <c r="K5" s="3"/>
      <c r="L5" s="3"/>
      <c r="M5" s="3" t="s">
        <v>47</v>
      </c>
      <c r="N5" s="3" t="s">
        <v>48</v>
      </c>
      <c r="O5" s="3" t="s">
        <v>49</v>
      </c>
      <c r="P5" s="3"/>
      <c r="Q5" s="3" t="s">
        <v>52</v>
      </c>
      <c r="R5" s="3"/>
    </row>
    <row r="6" spans="2:18" x14ac:dyDescent="0.3">
      <c r="B6" s="3"/>
      <c r="C6" s="3" t="s">
        <v>47</v>
      </c>
      <c r="D6" s="3"/>
      <c r="E6" s="15">
        <v>43646</v>
      </c>
      <c r="F6" s="15">
        <v>43646</v>
      </c>
      <c r="G6" s="3"/>
      <c r="H6" s="3" t="s">
        <v>53</v>
      </c>
      <c r="I6" s="3" t="s">
        <v>54</v>
      </c>
      <c r="J6" s="3" t="s">
        <v>53</v>
      </c>
      <c r="K6" s="3" t="s">
        <v>54</v>
      </c>
      <c r="L6" s="3"/>
      <c r="M6" s="15">
        <v>44012</v>
      </c>
      <c r="N6" s="15">
        <v>44012</v>
      </c>
      <c r="O6" s="15">
        <v>44012</v>
      </c>
      <c r="P6" s="3"/>
      <c r="Q6" s="3" t="s">
        <v>49</v>
      </c>
      <c r="R6" s="3"/>
    </row>
    <row r="7" spans="2:18" x14ac:dyDescent="0.3">
      <c r="B7" s="1"/>
      <c r="C7" s="14"/>
      <c r="E7" s="2"/>
      <c r="F7" s="2"/>
      <c r="G7" s="2"/>
      <c r="H7" s="2"/>
      <c r="I7" s="2"/>
      <c r="M7" s="11"/>
      <c r="N7" s="2"/>
      <c r="O7" s="2"/>
      <c r="Q7" s="6"/>
    </row>
    <row r="8" spans="2:18" x14ac:dyDescent="0.3">
      <c r="B8" s="1"/>
      <c r="C8" s="14"/>
      <c r="E8" s="2"/>
      <c r="F8" s="2"/>
      <c r="G8" s="2"/>
      <c r="H8" s="2"/>
      <c r="I8" s="2"/>
      <c r="M8" s="11"/>
      <c r="N8" s="2"/>
      <c r="O8" s="2"/>
      <c r="Q8" s="6"/>
    </row>
    <row r="9" spans="2:18" x14ac:dyDescent="0.3">
      <c r="B9" s="1"/>
      <c r="C9" s="14"/>
      <c r="E9" s="2"/>
      <c r="F9" s="2"/>
      <c r="G9" s="2"/>
      <c r="H9" s="2"/>
      <c r="I9" s="2"/>
      <c r="M9" s="11"/>
      <c r="N9" s="2"/>
      <c r="O9" s="2"/>
      <c r="Q9" s="6"/>
    </row>
    <row r="10" spans="2:18" x14ac:dyDescent="0.3">
      <c r="B10" s="1"/>
      <c r="C10" s="5"/>
      <c r="F10" s="2"/>
      <c r="G10" s="2"/>
      <c r="H10" s="2"/>
      <c r="I10" s="2"/>
      <c r="O10" s="2"/>
    </row>
    <row r="11" spans="2:18" x14ac:dyDescent="0.3">
      <c r="B11" s="15" t="s">
        <v>14</v>
      </c>
      <c r="C11" s="16"/>
      <c r="D11" s="3"/>
      <c r="E11" s="3"/>
      <c r="F11" s="4">
        <f>SUM(F7:F10)</f>
        <v>0</v>
      </c>
      <c r="G11" s="4"/>
      <c r="H11" s="4"/>
      <c r="I11" s="4"/>
      <c r="J11" s="3"/>
      <c r="K11" s="3"/>
      <c r="L11" s="3"/>
      <c r="M11" s="3"/>
      <c r="N11" s="3"/>
      <c r="O11" s="4">
        <f>SUM(O7:O10)</f>
        <v>0</v>
      </c>
      <c r="P11" s="3"/>
      <c r="Q11" s="4">
        <f>SUM(Q7:Q10)</f>
        <v>0</v>
      </c>
    </row>
    <row r="12" spans="2:18" x14ac:dyDescent="0.3">
      <c r="B12" s="1"/>
      <c r="G12" s="2"/>
      <c r="H12" s="2"/>
      <c r="I12" s="2"/>
    </row>
    <row r="13" spans="2:18" x14ac:dyDescent="0.3">
      <c r="B13" s="1"/>
      <c r="G13" s="2"/>
      <c r="H13" s="2"/>
      <c r="I13" s="2"/>
      <c r="Q13" s="6"/>
    </row>
    <row r="14" spans="2:18" x14ac:dyDescent="0.3">
      <c r="B14" s="1"/>
      <c r="G14" s="2"/>
      <c r="H14" s="2"/>
      <c r="I14" s="2"/>
    </row>
    <row r="15" spans="2:18" x14ac:dyDescent="0.3">
      <c r="B15" s="1"/>
      <c r="G15" s="2"/>
      <c r="H15" s="2"/>
      <c r="I15" s="2"/>
    </row>
    <row r="16" spans="2:18" x14ac:dyDescent="0.3">
      <c r="B16" s="1"/>
      <c r="G16" s="2"/>
      <c r="H16" s="2"/>
      <c r="I16" s="2"/>
    </row>
    <row r="17" spans="2:9" x14ac:dyDescent="0.3">
      <c r="B17" s="1"/>
      <c r="G17" s="2"/>
      <c r="H17" s="2"/>
      <c r="I17" s="2"/>
    </row>
    <row r="18" spans="2:9" x14ac:dyDescent="0.3">
      <c r="B18" s="1"/>
      <c r="G18" s="2"/>
      <c r="H18" s="2"/>
      <c r="I18" s="2"/>
    </row>
    <row r="19" spans="2:9" x14ac:dyDescent="0.3">
      <c r="B19" s="1"/>
      <c r="G19" s="2"/>
      <c r="H19" s="2"/>
      <c r="I19" s="2"/>
    </row>
    <row r="20" spans="2:9" x14ac:dyDescent="0.3">
      <c r="B20" s="1"/>
      <c r="G20" s="2"/>
      <c r="H20" s="2"/>
      <c r="I20" s="2"/>
    </row>
    <row r="21" spans="2:9" x14ac:dyDescent="0.3">
      <c r="B21" s="1"/>
      <c r="G21" s="2"/>
      <c r="H21" s="2"/>
      <c r="I21" s="2"/>
    </row>
    <row r="22" spans="2:9" x14ac:dyDescent="0.3">
      <c r="B22" s="1"/>
      <c r="G22" s="2"/>
      <c r="H22" s="2"/>
      <c r="I22" s="2"/>
    </row>
    <row r="23" spans="2:9" x14ac:dyDescent="0.3">
      <c r="B23" s="1"/>
      <c r="I23" s="2"/>
    </row>
    <row r="24" spans="2:9" x14ac:dyDescent="0.3">
      <c r="B24" s="1"/>
      <c r="I24" s="2"/>
    </row>
    <row r="25" spans="2:9" x14ac:dyDescent="0.3">
      <c r="B25" s="1"/>
      <c r="I25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4:R19"/>
  <sheetViews>
    <sheetView workbookViewId="0">
      <selection activeCell="D6" sqref="D6:L8"/>
    </sheetView>
  </sheetViews>
  <sheetFormatPr defaultRowHeight="14.4" x14ac:dyDescent="0.3"/>
  <cols>
    <col min="6" max="7" width="10.6640625" bestFit="1" customWidth="1"/>
    <col min="8" max="8" width="13" style="2" customWidth="1"/>
    <col min="9" max="9" width="10.5546875" bestFit="1" customWidth="1"/>
    <col min="10" max="12" width="11.5546875" bestFit="1" customWidth="1"/>
    <col min="14" max="14" width="11.5546875" bestFit="1" customWidth="1"/>
    <col min="15" max="15" width="9.6640625" bestFit="1" customWidth="1"/>
    <col min="16" max="16" width="10.6640625" bestFit="1" customWidth="1"/>
    <col min="17" max="18" width="9.5546875" bestFit="1" customWidth="1"/>
  </cols>
  <sheetData>
    <row r="4" spans="4:18" ht="18" x14ac:dyDescent="0.35">
      <c r="D4" s="9" t="s">
        <v>65</v>
      </c>
      <c r="E4" s="9"/>
      <c r="F4" s="9" t="s">
        <v>66</v>
      </c>
      <c r="G4" s="9" t="s">
        <v>67</v>
      </c>
      <c r="H4" s="20" t="s">
        <v>4</v>
      </c>
      <c r="I4" s="9" t="s">
        <v>9</v>
      </c>
      <c r="J4" s="9" t="s">
        <v>14</v>
      </c>
      <c r="K4" s="9" t="s">
        <v>68</v>
      </c>
      <c r="L4" s="9" t="s">
        <v>69</v>
      </c>
      <c r="M4" s="9"/>
      <c r="N4" s="9" t="s">
        <v>70</v>
      </c>
    </row>
    <row r="5" spans="4:18" x14ac:dyDescent="0.3">
      <c r="P5" s="1"/>
    </row>
    <row r="6" spans="4:18" x14ac:dyDescent="0.3">
      <c r="D6" s="5"/>
      <c r="F6" s="1"/>
      <c r="G6" s="1"/>
      <c r="I6" s="6"/>
      <c r="J6" s="6"/>
      <c r="K6" s="6"/>
      <c r="L6" s="6"/>
      <c r="N6" s="6"/>
      <c r="Q6" s="19"/>
    </row>
    <row r="7" spans="4:18" x14ac:dyDescent="0.3">
      <c r="F7" s="1"/>
      <c r="G7" s="1"/>
      <c r="I7" s="2"/>
      <c r="J7" s="6"/>
      <c r="K7" s="6"/>
      <c r="L7" s="6"/>
      <c r="O7" s="22"/>
      <c r="P7" s="1"/>
      <c r="Q7" s="6"/>
    </row>
    <row r="8" spans="4:18" x14ac:dyDescent="0.3">
      <c r="F8" s="1"/>
      <c r="G8" s="1"/>
      <c r="I8" s="2"/>
      <c r="J8" s="6"/>
      <c r="K8" s="6"/>
      <c r="L8" s="6"/>
      <c r="N8" s="6"/>
      <c r="P8" s="8"/>
      <c r="Q8" s="19"/>
      <c r="R8" s="6"/>
    </row>
    <row r="9" spans="4:18" x14ac:dyDescent="0.3">
      <c r="D9" s="5"/>
      <c r="F9" s="1"/>
      <c r="G9" s="1"/>
      <c r="I9" s="2"/>
      <c r="J9" s="2"/>
      <c r="K9" s="2"/>
      <c r="L9" s="2"/>
      <c r="P9" s="6"/>
    </row>
    <row r="10" spans="4:18" x14ac:dyDescent="0.3">
      <c r="I10" s="2"/>
      <c r="J10" s="2"/>
      <c r="K10" s="2"/>
      <c r="L10" s="2"/>
    </row>
    <row r="11" spans="4:18" x14ac:dyDescent="0.3">
      <c r="D11" t="s">
        <v>14</v>
      </c>
      <c r="I11" s="2">
        <f>SUM(I6:I10)</f>
        <v>0</v>
      </c>
      <c r="J11" s="2"/>
      <c r="K11" s="2"/>
      <c r="L11" s="2"/>
    </row>
    <row r="12" spans="4:18" x14ac:dyDescent="0.3">
      <c r="I12" s="2"/>
      <c r="J12" s="2"/>
      <c r="K12" s="2"/>
      <c r="L12" s="2"/>
    </row>
    <row r="13" spans="4:18" x14ac:dyDescent="0.3">
      <c r="I13" s="2"/>
      <c r="J13" s="2"/>
      <c r="K13" s="2"/>
      <c r="L13" s="2"/>
    </row>
    <row r="14" spans="4:18" x14ac:dyDescent="0.3">
      <c r="I14" s="2"/>
      <c r="J14" s="2"/>
      <c r="K14" s="2"/>
      <c r="L14" s="2"/>
    </row>
    <row r="15" spans="4:18" x14ac:dyDescent="0.3">
      <c r="I15" s="2"/>
      <c r="J15" s="2"/>
      <c r="K15" s="2"/>
      <c r="L15" s="2"/>
    </row>
    <row r="16" spans="4:18" x14ac:dyDescent="0.3">
      <c r="I16" s="2"/>
      <c r="J16" s="2"/>
      <c r="K16" s="2"/>
      <c r="L16" s="2"/>
    </row>
    <row r="17" spans="9:12" x14ac:dyDescent="0.3">
      <c r="I17" s="2"/>
      <c r="J17" s="2"/>
      <c r="K17" s="2"/>
      <c r="L17" s="2"/>
    </row>
    <row r="18" spans="9:12" x14ac:dyDescent="0.3">
      <c r="I18" s="2"/>
      <c r="J18" s="2"/>
      <c r="K18" s="2"/>
      <c r="L18" s="2"/>
    </row>
    <row r="19" spans="9:12" x14ac:dyDescent="0.3">
      <c r="I19" s="2"/>
      <c r="J19" s="2"/>
      <c r="K19" s="2"/>
      <c r="L19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D3F59-EFD4-4D52-BB6F-DE83B4A401C6}">
  <dimension ref="C6:P14"/>
  <sheetViews>
    <sheetView tabSelected="1" workbookViewId="0">
      <selection activeCell="C11" sqref="C11"/>
    </sheetView>
  </sheetViews>
  <sheetFormatPr defaultRowHeight="14.4" x14ac:dyDescent="0.3"/>
  <cols>
    <col min="3" max="3" width="15.109375" customWidth="1"/>
    <col min="5" max="5" width="10.33203125" bestFit="1" customWidth="1"/>
    <col min="11" max="11" width="12.88671875" customWidth="1"/>
    <col min="16" max="16" width="11.44140625" customWidth="1"/>
  </cols>
  <sheetData>
    <row r="6" spans="3:16" x14ac:dyDescent="0.3">
      <c r="C6" t="s">
        <v>160</v>
      </c>
    </row>
    <row r="8" spans="3:16" x14ac:dyDescent="0.3">
      <c r="C8" t="s">
        <v>161</v>
      </c>
      <c r="D8">
        <v>2021</v>
      </c>
      <c r="E8" s="8">
        <v>28500</v>
      </c>
      <c r="K8" s="1">
        <v>44252</v>
      </c>
      <c r="L8" t="s">
        <v>165</v>
      </c>
      <c r="M8" t="s">
        <v>117</v>
      </c>
      <c r="P8" s="2">
        <v>15000</v>
      </c>
    </row>
    <row r="9" spans="3:16" x14ac:dyDescent="0.3">
      <c r="K9" s="1">
        <v>44328</v>
      </c>
      <c r="L9" t="s">
        <v>165</v>
      </c>
      <c r="M9" t="s">
        <v>117</v>
      </c>
      <c r="P9" s="2">
        <v>13500</v>
      </c>
    </row>
    <row r="10" spans="3:16" x14ac:dyDescent="0.3">
      <c r="C10" t="s">
        <v>190</v>
      </c>
      <c r="K10" s="1"/>
      <c r="P10" s="2"/>
    </row>
    <row r="11" spans="3:16" x14ac:dyDescent="0.3">
      <c r="C11" t="s">
        <v>54</v>
      </c>
      <c r="E11" s="2">
        <v>33824</v>
      </c>
      <c r="K11" s="1"/>
      <c r="P11" s="2">
        <f>SUM(P8:P10)</f>
        <v>28500</v>
      </c>
    </row>
    <row r="12" spans="3:16" x14ac:dyDescent="0.3">
      <c r="K12" s="1"/>
      <c r="P12" s="2"/>
    </row>
    <row r="14" spans="3:16" x14ac:dyDescent="0.3">
      <c r="C14" t="s">
        <v>172</v>
      </c>
      <c r="E14" s="11">
        <f>+E11-E8</f>
        <v>5324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65EE2-7135-4015-A193-310037129305}">
  <dimension ref="A3:Z46"/>
  <sheetViews>
    <sheetView workbookViewId="0">
      <selection activeCell="Y7" sqref="Y7"/>
    </sheetView>
  </sheetViews>
  <sheetFormatPr defaultRowHeight="14.4" x14ac:dyDescent="0.3"/>
  <cols>
    <col min="1" max="1" width="11.33203125" bestFit="1" customWidth="1"/>
    <col min="2" max="2" width="9.33203125" bestFit="1" customWidth="1"/>
    <col min="4" max="4" width="10" bestFit="1" customWidth="1"/>
    <col min="5" max="5" width="10.5546875" bestFit="1" customWidth="1"/>
    <col min="6" max="6" width="9.5546875" customWidth="1"/>
    <col min="7" max="7" width="11.33203125" bestFit="1" customWidth="1"/>
    <col min="8" max="8" width="11.33203125" customWidth="1"/>
    <col min="15" max="15" width="10.33203125" customWidth="1"/>
    <col min="16" max="16" width="10.109375" customWidth="1"/>
    <col min="18" max="18" width="14.88671875" customWidth="1"/>
    <col min="19" max="19" width="13.109375" customWidth="1"/>
    <col min="25" max="26" width="9.33203125" bestFit="1" customWidth="1"/>
  </cols>
  <sheetData>
    <row r="3" spans="1:26" x14ac:dyDescent="0.3">
      <c r="A3">
        <v>418400</v>
      </c>
      <c r="B3" s="6">
        <f>+A11+A3</f>
        <v>-1600</v>
      </c>
    </row>
    <row r="6" spans="1:26" x14ac:dyDescent="0.3">
      <c r="C6" t="s">
        <v>156</v>
      </c>
      <c r="N6" t="s">
        <v>156</v>
      </c>
      <c r="W6" t="s">
        <v>181</v>
      </c>
      <c r="Y6" s="8">
        <f>-CBA!AA3+1600-47</f>
        <v>2733</v>
      </c>
      <c r="Z6" s="8">
        <f>1180+1600+371-418</f>
        <v>2733</v>
      </c>
    </row>
    <row r="7" spans="1:26" x14ac:dyDescent="0.3">
      <c r="Y7" s="8"/>
      <c r="Z7" s="8"/>
    </row>
    <row r="8" spans="1:26" x14ac:dyDescent="0.3">
      <c r="G8" t="s">
        <v>158</v>
      </c>
      <c r="I8" t="s">
        <v>9</v>
      </c>
      <c r="J8" t="s">
        <v>10</v>
      </c>
      <c r="R8" t="s">
        <v>158</v>
      </c>
      <c r="T8" t="s">
        <v>9</v>
      </c>
      <c r="U8" t="s">
        <v>10</v>
      </c>
      <c r="W8" t="s">
        <v>182</v>
      </c>
      <c r="Y8" s="8"/>
      <c r="Z8" s="8"/>
    </row>
    <row r="9" spans="1:26" x14ac:dyDescent="0.3">
      <c r="C9" t="s">
        <v>157</v>
      </c>
      <c r="D9">
        <v>400109502</v>
      </c>
      <c r="I9" s="6">
        <f>SUM(I10:I20)</f>
        <v>-589.62</v>
      </c>
      <c r="J9" s="6">
        <f>SUM(J10:J20)</f>
        <v>-20</v>
      </c>
      <c r="N9" t="s">
        <v>157</v>
      </c>
      <c r="O9">
        <v>400109502</v>
      </c>
      <c r="T9" s="6">
        <f>SUM(T10:T20)</f>
        <v>-992.76</v>
      </c>
      <c r="U9" s="6">
        <f>SUM(U10:U20)</f>
        <v>-20</v>
      </c>
      <c r="X9">
        <v>2022</v>
      </c>
      <c r="Y9" s="8">
        <f>+Y6/5</f>
        <v>546.6</v>
      </c>
      <c r="Z9" s="8">
        <f>+Z6-Y9</f>
        <v>2186.4</v>
      </c>
    </row>
    <row r="10" spans="1:26" x14ac:dyDescent="0.3">
      <c r="C10" t="s">
        <v>159</v>
      </c>
      <c r="D10">
        <v>400109916</v>
      </c>
      <c r="G10" s="2"/>
      <c r="H10" s="2"/>
      <c r="I10" s="2"/>
      <c r="J10" s="2"/>
      <c r="R10" s="2"/>
      <c r="S10" s="2"/>
      <c r="T10" s="2"/>
      <c r="U10" s="2"/>
      <c r="X10">
        <v>2023</v>
      </c>
      <c r="Y10" s="8">
        <f>+Y9</f>
        <v>546.6</v>
      </c>
      <c r="Z10" s="8"/>
    </row>
    <row r="11" spans="1:26" x14ac:dyDescent="0.3">
      <c r="A11" s="6">
        <f>+H11+S11</f>
        <v>-420000</v>
      </c>
      <c r="E11" s="1">
        <v>44685</v>
      </c>
      <c r="F11" s="1"/>
      <c r="G11" s="2">
        <v>-150000</v>
      </c>
      <c r="H11" s="2">
        <f>+G11</f>
        <v>-150000</v>
      </c>
      <c r="I11" s="2"/>
      <c r="J11" s="2"/>
      <c r="P11" s="1">
        <v>44685</v>
      </c>
      <c r="Q11" s="1"/>
      <c r="R11" s="2">
        <v>-270000</v>
      </c>
      <c r="S11" s="2">
        <f>+R11</f>
        <v>-270000</v>
      </c>
      <c r="T11" s="2"/>
      <c r="U11" s="2"/>
      <c r="X11">
        <v>2024</v>
      </c>
      <c r="Y11" s="8">
        <f t="shared" ref="Y11:Y13" si="0">+Y10</f>
        <v>546.6</v>
      </c>
      <c r="Z11" s="8"/>
    </row>
    <row r="12" spans="1:26" x14ac:dyDescent="0.3">
      <c r="E12" s="1">
        <v>44699</v>
      </c>
      <c r="G12" s="2">
        <v>379.57</v>
      </c>
      <c r="H12" s="2">
        <f>+H11+G12</f>
        <v>-149620.43</v>
      </c>
      <c r="I12" s="2"/>
      <c r="J12" s="2"/>
      <c r="P12" s="1">
        <v>44699</v>
      </c>
      <c r="R12" s="2">
        <v>659.39</v>
      </c>
      <c r="S12" s="2">
        <f>+S11+R12</f>
        <v>-269340.61</v>
      </c>
      <c r="T12" s="2"/>
      <c r="U12" s="2"/>
      <c r="X12">
        <v>2025</v>
      </c>
      <c r="Y12" s="8">
        <f t="shared" si="0"/>
        <v>546.6</v>
      </c>
      <c r="Z12" s="8"/>
    </row>
    <row r="13" spans="1:26" x14ac:dyDescent="0.3">
      <c r="E13" s="1">
        <v>44713</v>
      </c>
      <c r="G13" s="2">
        <v>379.57</v>
      </c>
      <c r="H13" s="2">
        <f t="shared" ref="H13:H30" si="1">+H12+G13</f>
        <v>-149240.85999999999</v>
      </c>
      <c r="I13" s="2"/>
      <c r="J13" s="2"/>
      <c r="P13" s="1">
        <v>44713</v>
      </c>
      <c r="R13" s="2">
        <v>659.39</v>
      </c>
      <c r="S13" s="2">
        <f t="shared" ref="S13:S30" si="2">+S12+R13</f>
        <v>-268681.21999999997</v>
      </c>
      <c r="T13" s="2"/>
      <c r="U13" s="2"/>
      <c r="X13">
        <v>2026</v>
      </c>
      <c r="Y13" s="8">
        <f t="shared" si="0"/>
        <v>546.6</v>
      </c>
      <c r="Z13" s="8"/>
    </row>
    <row r="14" spans="1:26" x14ac:dyDescent="0.3">
      <c r="E14" s="1">
        <v>44713</v>
      </c>
      <c r="G14" s="2">
        <v>-379.57</v>
      </c>
      <c r="H14" s="2">
        <f t="shared" si="1"/>
        <v>-149620.43</v>
      </c>
      <c r="I14" s="2"/>
      <c r="J14" s="2"/>
      <c r="P14" s="1">
        <v>44713</v>
      </c>
      <c r="R14" s="2">
        <v>-659.39</v>
      </c>
      <c r="S14" s="2">
        <f t="shared" si="2"/>
        <v>-269340.61</v>
      </c>
      <c r="T14" s="2"/>
      <c r="U14" s="2"/>
      <c r="Y14" s="8"/>
      <c r="Z14" s="8"/>
    </row>
    <row r="15" spans="1:26" x14ac:dyDescent="0.3">
      <c r="E15" s="1">
        <v>44713</v>
      </c>
      <c r="G15" s="2">
        <v>-20</v>
      </c>
      <c r="H15" s="2">
        <f t="shared" si="1"/>
        <v>-149640.43</v>
      </c>
      <c r="I15" s="2"/>
      <c r="J15" s="2">
        <f>+G15</f>
        <v>-20</v>
      </c>
      <c r="K15" s="6"/>
      <c r="P15" s="1">
        <v>44713</v>
      </c>
      <c r="R15" s="2">
        <v>-20</v>
      </c>
      <c r="S15" s="2">
        <f t="shared" si="2"/>
        <v>-269360.61</v>
      </c>
      <c r="T15" s="2"/>
      <c r="U15" s="2">
        <f>+R15</f>
        <v>-20</v>
      </c>
      <c r="Y15" s="8"/>
    </row>
    <row r="16" spans="1:26" x14ac:dyDescent="0.3">
      <c r="E16" s="1">
        <v>44715</v>
      </c>
      <c r="G16" s="2">
        <v>399.57</v>
      </c>
      <c r="H16" s="2">
        <f t="shared" si="1"/>
        <v>-149240.85999999999</v>
      </c>
      <c r="I16" s="2"/>
      <c r="J16" s="2"/>
      <c r="P16" s="1">
        <v>44715</v>
      </c>
      <c r="R16" s="2"/>
      <c r="S16" s="2">
        <f t="shared" si="2"/>
        <v>-269360.61</v>
      </c>
      <c r="T16" s="2"/>
      <c r="U16" s="2"/>
      <c r="Y16" s="8"/>
    </row>
    <row r="17" spans="1:25" x14ac:dyDescent="0.3">
      <c r="E17" s="1">
        <v>44716</v>
      </c>
      <c r="G17" s="2">
        <v>-589.62</v>
      </c>
      <c r="H17" s="2">
        <f t="shared" si="1"/>
        <v>-149830.47999999998</v>
      </c>
      <c r="I17" s="2">
        <f>+G17</f>
        <v>-589.62</v>
      </c>
      <c r="J17" s="2"/>
      <c r="P17" s="1">
        <v>44716</v>
      </c>
      <c r="R17" s="2">
        <v>-992.76</v>
      </c>
      <c r="S17" s="2">
        <f t="shared" si="2"/>
        <v>-270353.37</v>
      </c>
      <c r="T17" s="2">
        <f>+R17</f>
        <v>-992.76</v>
      </c>
      <c r="U17" s="2"/>
      <c r="Y17" s="8"/>
    </row>
    <row r="18" spans="1:25" x14ac:dyDescent="0.3">
      <c r="E18" s="1">
        <v>44727</v>
      </c>
      <c r="G18" s="2">
        <v>379.57</v>
      </c>
      <c r="H18" s="2">
        <f t="shared" si="1"/>
        <v>-149450.90999999997</v>
      </c>
      <c r="I18" s="2"/>
      <c r="J18" s="2"/>
      <c r="P18" s="1">
        <v>44719</v>
      </c>
      <c r="R18" s="2">
        <v>679.39</v>
      </c>
      <c r="S18" s="2">
        <f t="shared" si="2"/>
        <v>-269673.98</v>
      </c>
      <c r="T18" s="2"/>
      <c r="U18" s="2"/>
      <c r="Y18" s="8"/>
    </row>
    <row r="19" spans="1:25" x14ac:dyDescent="0.3">
      <c r="E19" s="1">
        <v>44741</v>
      </c>
      <c r="G19" s="2">
        <v>391.28</v>
      </c>
      <c r="H19" s="2">
        <f t="shared" si="1"/>
        <v>-149059.62999999998</v>
      </c>
      <c r="I19" s="2"/>
      <c r="J19" s="2"/>
      <c r="P19" s="1">
        <v>44727</v>
      </c>
      <c r="R19" s="2">
        <v>659.39</v>
      </c>
      <c r="S19" s="2">
        <f t="shared" si="2"/>
        <v>-269014.58999999997</v>
      </c>
      <c r="T19" s="2"/>
      <c r="U19" s="2"/>
      <c r="Y19" s="8"/>
    </row>
    <row r="20" spans="1:25" x14ac:dyDescent="0.3">
      <c r="G20" s="2"/>
      <c r="H20" s="2">
        <f t="shared" si="1"/>
        <v>-149059.62999999998</v>
      </c>
      <c r="I20" s="2"/>
      <c r="J20" s="2"/>
      <c r="P20" s="1">
        <v>44741</v>
      </c>
      <c r="R20" s="2">
        <v>680.13</v>
      </c>
      <c r="S20" s="2">
        <f t="shared" si="2"/>
        <v>-268334.45999999996</v>
      </c>
      <c r="T20" s="2"/>
      <c r="U20" s="2"/>
      <c r="Y20" s="8"/>
    </row>
    <row r="21" spans="1:25" x14ac:dyDescent="0.3">
      <c r="G21" s="2"/>
      <c r="H21" s="2">
        <f t="shared" si="1"/>
        <v>-149059.62999999998</v>
      </c>
      <c r="I21" s="2"/>
      <c r="J21" s="2"/>
      <c r="R21" s="2"/>
      <c r="S21" s="2">
        <f t="shared" si="2"/>
        <v>-268334.45999999996</v>
      </c>
      <c r="T21" s="2"/>
      <c r="U21" s="2"/>
      <c r="Y21" s="8"/>
    </row>
    <row r="22" spans="1:25" x14ac:dyDescent="0.3">
      <c r="A22" s="6">
        <f>+H22+S22</f>
        <v>-417394.08999999997</v>
      </c>
      <c r="G22" s="2"/>
      <c r="H22" s="2">
        <f t="shared" si="1"/>
        <v>-149059.62999999998</v>
      </c>
      <c r="I22" s="2"/>
      <c r="J22" s="2"/>
      <c r="R22" s="2"/>
      <c r="S22" s="2">
        <f t="shared" si="2"/>
        <v>-268334.45999999996</v>
      </c>
      <c r="T22" s="2"/>
      <c r="U22" s="2"/>
      <c r="Y22" s="8"/>
    </row>
    <row r="23" spans="1:25" x14ac:dyDescent="0.3">
      <c r="G23" s="2"/>
      <c r="H23" s="2">
        <f t="shared" si="1"/>
        <v>-149059.62999999998</v>
      </c>
      <c r="I23" s="2"/>
      <c r="J23" s="2"/>
      <c r="R23" s="2"/>
      <c r="S23" s="2">
        <f t="shared" si="2"/>
        <v>-268334.45999999996</v>
      </c>
      <c r="T23" s="2"/>
      <c r="U23" s="2"/>
      <c r="Y23" s="8"/>
    </row>
    <row r="24" spans="1:25" x14ac:dyDescent="0.3">
      <c r="G24" s="2"/>
      <c r="H24" s="2">
        <f t="shared" si="1"/>
        <v>-149059.62999999998</v>
      </c>
      <c r="I24" s="2"/>
      <c r="J24" s="2"/>
      <c r="R24" s="2"/>
      <c r="S24" s="2">
        <f t="shared" si="2"/>
        <v>-268334.45999999996</v>
      </c>
      <c r="T24" s="2"/>
      <c r="U24" s="2"/>
      <c r="Y24" s="8"/>
    </row>
    <row r="25" spans="1:25" x14ac:dyDescent="0.3">
      <c r="G25" s="2"/>
      <c r="H25" s="2">
        <f t="shared" si="1"/>
        <v>-149059.62999999998</v>
      </c>
      <c r="I25" s="2"/>
      <c r="J25" s="2"/>
      <c r="R25" s="2"/>
      <c r="S25" s="2">
        <f t="shared" si="2"/>
        <v>-268334.45999999996</v>
      </c>
      <c r="T25" s="2"/>
      <c r="U25" s="2"/>
      <c r="Y25" s="8"/>
    </row>
    <row r="26" spans="1:25" x14ac:dyDescent="0.3">
      <c r="G26" s="2"/>
      <c r="H26" s="2">
        <f t="shared" si="1"/>
        <v>-149059.62999999998</v>
      </c>
      <c r="I26" s="2"/>
      <c r="J26" s="2"/>
      <c r="R26" s="2"/>
      <c r="S26" s="2">
        <f t="shared" si="2"/>
        <v>-268334.45999999996</v>
      </c>
      <c r="T26" s="2"/>
      <c r="U26" s="2"/>
      <c r="Y26" s="8"/>
    </row>
    <row r="27" spans="1:25" x14ac:dyDescent="0.3">
      <c r="G27" s="2"/>
      <c r="H27" s="2">
        <f t="shared" si="1"/>
        <v>-149059.62999999998</v>
      </c>
      <c r="I27" s="2"/>
      <c r="J27" s="2"/>
      <c r="R27" s="2"/>
      <c r="S27" s="2">
        <f t="shared" si="2"/>
        <v>-268334.45999999996</v>
      </c>
      <c r="T27" s="2"/>
      <c r="U27" s="2"/>
      <c r="Y27" s="8"/>
    </row>
    <row r="28" spans="1:25" x14ac:dyDescent="0.3">
      <c r="G28" s="2"/>
      <c r="H28" s="2">
        <f t="shared" si="1"/>
        <v>-149059.62999999998</v>
      </c>
      <c r="I28" s="2"/>
      <c r="J28" s="2"/>
      <c r="R28" s="2"/>
      <c r="S28" s="2">
        <f t="shared" si="2"/>
        <v>-268334.45999999996</v>
      </c>
      <c r="T28" s="2"/>
      <c r="U28" s="2"/>
      <c r="Y28" s="8"/>
    </row>
    <row r="29" spans="1:25" x14ac:dyDescent="0.3">
      <c r="G29" s="2"/>
      <c r="H29" s="2">
        <f t="shared" si="1"/>
        <v>-149059.62999999998</v>
      </c>
      <c r="I29" s="2"/>
      <c r="J29" s="2"/>
      <c r="R29" s="2"/>
      <c r="S29" s="2">
        <f t="shared" si="2"/>
        <v>-268334.45999999996</v>
      </c>
      <c r="T29" s="2"/>
      <c r="U29" s="2"/>
      <c r="Y29" s="8"/>
    </row>
    <row r="30" spans="1:25" x14ac:dyDescent="0.3">
      <c r="G30" s="2"/>
      <c r="H30" s="2">
        <f t="shared" si="1"/>
        <v>-149059.62999999998</v>
      </c>
      <c r="I30" s="2"/>
      <c r="J30" s="2"/>
      <c r="R30" s="2"/>
      <c r="S30" s="2">
        <f t="shared" si="2"/>
        <v>-268334.45999999996</v>
      </c>
      <c r="T30" s="2"/>
      <c r="U30" s="2"/>
      <c r="Y30" s="8"/>
    </row>
    <row r="31" spans="1:25" x14ac:dyDescent="0.3">
      <c r="G31" s="2"/>
      <c r="H31" s="2"/>
      <c r="I31" s="2"/>
      <c r="J31" s="2"/>
      <c r="R31" s="2"/>
      <c r="S31" s="2"/>
      <c r="T31" s="2"/>
      <c r="U31" s="2"/>
      <c r="Y31" s="8"/>
    </row>
    <row r="32" spans="1:25" x14ac:dyDescent="0.3">
      <c r="G32" s="2"/>
      <c r="H32" s="2"/>
      <c r="I32" s="2"/>
      <c r="J32" s="2"/>
      <c r="R32" s="2"/>
      <c r="S32" s="2"/>
      <c r="T32" s="2"/>
      <c r="U32" s="2"/>
    </row>
    <row r="33" spans="7:21" x14ac:dyDescent="0.3">
      <c r="G33" s="2"/>
      <c r="H33" s="2"/>
      <c r="I33" s="2"/>
      <c r="J33" s="2"/>
      <c r="R33" s="2"/>
      <c r="S33" s="2"/>
      <c r="T33" s="2"/>
      <c r="U33" s="2"/>
    </row>
    <row r="34" spans="7:21" x14ac:dyDescent="0.3">
      <c r="G34" s="2"/>
      <c r="H34" s="2"/>
      <c r="I34" s="2"/>
      <c r="J34" s="2"/>
      <c r="R34" s="2"/>
      <c r="S34" s="2"/>
      <c r="T34" s="2"/>
      <c r="U34" s="2"/>
    </row>
    <row r="35" spans="7:21" x14ac:dyDescent="0.3">
      <c r="G35" s="2"/>
      <c r="H35" s="2"/>
      <c r="I35" s="2"/>
      <c r="J35" s="2"/>
    </row>
    <row r="36" spans="7:21" x14ac:dyDescent="0.3">
      <c r="G36" s="2"/>
      <c r="H36" s="2"/>
      <c r="I36" s="2"/>
      <c r="J36" s="2"/>
    </row>
    <row r="37" spans="7:21" x14ac:dyDescent="0.3">
      <c r="G37" s="2"/>
      <c r="H37" s="2"/>
      <c r="I37" s="2"/>
      <c r="J37" s="2"/>
    </row>
    <row r="38" spans="7:21" x14ac:dyDescent="0.3">
      <c r="G38" s="2"/>
      <c r="H38" s="2"/>
      <c r="I38" s="2"/>
      <c r="J38" s="2"/>
    </row>
    <row r="39" spans="7:21" x14ac:dyDescent="0.3">
      <c r="G39" s="2"/>
      <c r="H39" s="2"/>
      <c r="I39" s="2"/>
      <c r="J39" s="2"/>
    </row>
    <row r="40" spans="7:21" x14ac:dyDescent="0.3">
      <c r="G40" s="2"/>
      <c r="H40" s="2"/>
      <c r="I40" s="2"/>
      <c r="J40" s="2"/>
    </row>
    <row r="41" spans="7:21" x14ac:dyDescent="0.3">
      <c r="G41" s="2"/>
      <c r="H41" s="2"/>
      <c r="I41" s="2"/>
      <c r="J41" s="2"/>
    </row>
    <row r="42" spans="7:21" x14ac:dyDescent="0.3">
      <c r="G42" s="2"/>
      <c r="H42" s="2"/>
      <c r="I42" s="2"/>
      <c r="J42" s="2"/>
    </row>
    <row r="43" spans="7:21" x14ac:dyDescent="0.3">
      <c r="G43" s="2"/>
      <c r="H43" s="2"/>
      <c r="I43" s="2"/>
      <c r="J43" s="2"/>
    </row>
    <row r="44" spans="7:21" x14ac:dyDescent="0.3">
      <c r="G44" s="2"/>
      <c r="H44" s="2"/>
      <c r="I44" s="2"/>
      <c r="J44" s="2"/>
    </row>
    <row r="45" spans="7:21" x14ac:dyDescent="0.3">
      <c r="G45" s="2"/>
      <c r="H45" s="2"/>
      <c r="I45" s="2"/>
      <c r="J45" s="2"/>
    </row>
    <row r="46" spans="7:21" x14ac:dyDescent="0.3">
      <c r="G46" s="2"/>
      <c r="H46" s="2"/>
      <c r="I46" s="2"/>
      <c r="J46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421BD-F58E-4ABD-A870-5D9A27C7F004}">
  <dimension ref="B5:Y109"/>
  <sheetViews>
    <sheetView workbookViewId="0">
      <selection activeCell="H39" sqref="H39"/>
    </sheetView>
  </sheetViews>
  <sheetFormatPr defaultRowHeight="14.4" x14ac:dyDescent="0.3"/>
  <cols>
    <col min="3" max="4" width="11.33203125" bestFit="1" customWidth="1"/>
    <col min="5" max="5" width="13.109375" customWidth="1"/>
    <col min="13" max="13" width="11.33203125" bestFit="1" customWidth="1"/>
    <col min="17" max="17" width="12.77734375" customWidth="1"/>
    <col min="18" max="18" width="13.77734375" customWidth="1"/>
    <col min="19" max="19" width="13.33203125" customWidth="1"/>
    <col min="21" max="21" width="13.6640625" customWidth="1"/>
    <col min="22" max="22" width="14.33203125" customWidth="1"/>
    <col min="23" max="23" width="12.6640625" customWidth="1"/>
  </cols>
  <sheetData>
    <row r="5" spans="2:11" x14ac:dyDescent="0.3">
      <c r="B5" t="s">
        <v>127</v>
      </c>
      <c r="C5" t="s">
        <v>128</v>
      </c>
    </row>
    <row r="6" spans="2:11" x14ac:dyDescent="0.3">
      <c r="B6" t="s">
        <v>131</v>
      </c>
      <c r="C6" t="s">
        <v>132</v>
      </c>
    </row>
    <row r="8" spans="2:11" x14ac:dyDescent="0.3">
      <c r="B8" t="s">
        <v>129</v>
      </c>
      <c r="C8" t="s">
        <v>130</v>
      </c>
      <c r="I8" t="s">
        <v>133</v>
      </c>
    </row>
    <row r="9" spans="2:11" x14ac:dyDescent="0.3">
      <c r="B9" t="s">
        <v>134</v>
      </c>
      <c r="I9" t="s">
        <v>135</v>
      </c>
      <c r="K9" t="s">
        <v>136</v>
      </c>
    </row>
    <row r="12" spans="2:11" x14ac:dyDescent="0.3">
      <c r="B12" t="s">
        <v>138</v>
      </c>
      <c r="D12" s="2"/>
    </row>
    <row r="13" spans="2:11" x14ac:dyDescent="0.3">
      <c r="B13" t="s">
        <v>139</v>
      </c>
      <c r="D13" s="2">
        <v>700000</v>
      </c>
    </row>
    <row r="14" spans="2:11" x14ac:dyDescent="0.3">
      <c r="B14" t="s">
        <v>140</v>
      </c>
      <c r="D14" s="2">
        <v>26825</v>
      </c>
    </row>
    <row r="15" spans="2:11" x14ac:dyDescent="0.3">
      <c r="B15" t="s">
        <v>141</v>
      </c>
      <c r="D15" s="2">
        <v>443.1</v>
      </c>
    </row>
    <row r="16" spans="2:11" x14ac:dyDescent="0.3">
      <c r="B16" t="s">
        <v>142</v>
      </c>
      <c r="D16" s="2">
        <f>(2368.14-71)/11*10</f>
        <v>2088.3090909090906</v>
      </c>
    </row>
    <row r="17" spans="2:5" x14ac:dyDescent="0.3">
      <c r="B17" t="s">
        <v>146</v>
      </c>
      <c r="D17" s="2">
        <v>119.9</v>
      </c>
    </row>
    <row r="18" spans="2:5" x14ac:dyDescent="0.3">
      <c r="B18" t="s">
        <v>147</v>
      </c>
      <c r="D18" s="2">
        <v>134.97</v>
      </c>
    </row>
    <row r="19" spans="2:5" x14ac:dyDescent="0.3">
      <c r="B19" t="s">
        <v>148</v>
      </c>
      <c r="D19" s="2">
        <v>76.12</v>
      </c>
      <c r="E19" s="6">
        <f>SUM(D13:D19)</f>
        <v>729687.39909090905</v>
      </c>
    </row>
    <row r="22" spans="2:5" x14ac:dyDescent="0.3">
      <c r="B22" t="s">
        <v>179</v>
      </c>
    </row>
    <row r="24" spans="2:5" x14ac:dyDescent="0.3">
      <c r="B24" t="s">
        <v>10</v>
      </c>
      <c r="D24" s="2"/>
    </row>
    <row r="25" spans="2:5" x14ac:dyDescent="0.3">
      <c r="B25" t="s">
        <v>143</v>
      </c>
      <c r="D25" s="2">
        <v>219.74</v>
      </c>
    </row>
    <row r="26" spans="2:5" x14ac:dyDescent="0.3">
      <c r="B26" t="s">
        <v>144</v>
      </c>
      <c r="D26" s="2">
        <v>6.66</v>
      </c>
    </row>
    <row r="27" spans="2:5" x14ac:dyDescent="0.3">
      <c r="B27" t="s">
        <v>145</v>
      </c>
      <c r="D27" s="2">
        <f>241.04/11*10</f>
        <v>219.1272727272727</v>
      </c>
    </row>
    <row r="28" spans="2:5" x14ac:dyDescent="0.3">
      <c r="B28" t="s">
        <v>145</v>
      </c>
      <c r="D28" s="2">
        <f>17.22/11*10</f>
        <v>15.654545454545454</v>
      </c>
    </row>
    <row r="29" spans="2:5" x14ac:dyDescent="0.3">
      <c r="D29" s="2"/>
    </row>
    <row r="30" spans="2:5" x14ac:dyDescent="0.3">
      <c r="D30" s="2">
        <f>SUM(D25:D29)</f>
        <v>461.18181818181813</v>
      </c>
    </row>
    <row r="36" spans="3:23" x14ac:dyDescent="0.3">
      <c r="Q36" s="1"/>
      <c r="S36" s="2"/>
      <c r="V36" s="2"/>
    </row>
    <row r="37" spans="3:23" x14ac:dyDescent="0.3">
      <c r="Q37" s="1"/>
      <c r="S37" s="2"/>
    </row>
    <row r="39" spans="3:23" x14ac:dyDescent="0.3">
      <c r="C39" s="2"/>
      <c r="D39" s="2"/>
      <c r="E39" s="2"/>
    </row>
    <row r="40" spans="3:23" x14ac:dyDescent="0.3">
      <c r="C40" s="2"/>
      <c r="D40" s="2"/>
      <c r="E40" s="2"/>
    </row>
    <row r="41" spans="3:23" x14ac:dyDescent="0.3">
      <c r="C41" s="2"/>
      <c r="D41" s="2"/>
      <c r="E41" s="2"/>
      <c r="Q41" s="1"/>
      <c r="S41" s="2"/>
      <c r="V41" s="2"/>
    </row>
    <row r="42" spans="3:23" x14ac:dyDescent="0.3">
      <c r="C42" s="2"/>
      <c r="D42" s="2"/>
      <c r="E42" s="2"/>
    </row>
    <row r="43" spans="3:23" x14ac:dyDescent="0.3">
      <c r="C43" s="2"/>
      <c r="D43" s="2"/>
      <c r="E43" s="2"/>
      <c r="Q43" s="1"/>
      <c r="S43" s="2"/>
      <c r="V43" s="2"/>
    </row>
    <row r="44" spans="3:23" x14ac:dyDescent="0.3">
      <c r="C44" s="2"/>
      <c r="D44" s="2"/>
      <c r="E44" s="2"/>
    </row>
    <row r="45" spans="3:23" x14ac:dyDescent="0.3">
      <c r="C45" s="2"/>
      <c r="D45" s="2"/>
      <c r="E45" s="2"/>
    </row>
    <row r="46" spans="3:23" x14ac:dyDescent="0.3">
      <c r="C46" s="2"/>
      <c r="D46" s="2"/>
      <c r="E46" s="2"/>
    </row>
    <row r="47" spans="3:23" x14ac:dyDescent="0.3">
      <c r="C47" s="2"/>
      <c r="D47" s="2"/>
      <c r="E47" s="2"/>
    </row>
    <row r="48" spans="3:23" x14ac:dyDescent="0.3">
      <c r="C48" s="2"/>
      <c r="D48" s="2"/>
      <c r="E48" s="2"/>
      <c r="Q48" s="1"/>
      <c r="R48" s="5"/>
      <c r="V48" s="2"/>
      <c r="W48" s="2"/>
    </row>
    <row r="49" spans="3:23" x14ac:dyDescent="0.3">
      <c r="C49" s="2"/>
      <c r="D49" s="2"/>
      <c r="E49" s="2"/>
      <c r="Q49" s="1"/>
      <c r="R49" s="5"/>
      <c r="V49" s="2"/>
      <c r="W49" s="2"/>
    </row>
    <row r="50" spans="3:23" x14ac:dyDescent="0.3">
      <c r="C50" s="2"/>
      <c r="D50" s="2"/>
      <c r="E50" s="2"/>
      <c r="Q50" s="1"/>
      <c r="R50" s="5"/>
      <c r="V50" s="2"/>
      <c r="W50" s="2"/>
    </row>
    <row r="51" spans="3:23" x14ac:dyDescent="0.3">
      <c r="C51" s="2"/>
      <c r="D51" s="2"/>
      <c r="E51" s="2"/>
      <c r="Q51" s="1"/>
      <c r="V51" s="2"/>
      <c r="W51" s="2"/>
    </row>
    <row r="52" spans="3:23" x14ac:dyDescent="0.3">
      <c r="C52" s="2"/>
      <c r="D52" s="2"/>
      <c r="E52" s="2"/>
      <c r="Q52" s="1"/>
      <c r="V52" s="2"/>
      <c r="W52" s="2"/>
    </row>
    <row r="53" spans="3:23" x14ac:dyDescent="0.3">
      <c r="C53" s="2"/>
      <c r="D53" s="2"/>
      <c r="E53" s="2"/>
      <c r="Q53" s="1"/>
      <c r="V53" s="2"/>
      <c r="W53" s="2"/>
    </row>
    <row r="54" spans="3:23" x14ac:dyDescent="0.3">
      <c r="C54" s="2"/>
      <c r="D54" s="2"/>
      <c r="E54" s="2"/>
      <c r="Q54" s="1"/>
      <c r="V54" s="2"/>
      <c r="W54" s="2"/>
    </row>
    <row r="55" spans="3:23" x14ac:dyDescent="0.3">
      <c r="C55" s="2"/>
      <c r="D55" s="2"/>
      <c r="E55" s="2"/>
      <c r="Q55" s="1"/>
      <c r="V55" s="2"/>
      <c r="W55" s="2"/>
    </row>
    <row r="56" spans="3:23" x14ac:dyDescent="0.3">
      <c r="C56" s="2"/>
      <c r="D56" s="2"/>
      <c r="E56" s="2"/>
      <c r="Q56" s="1"/>
      <c r="V56" s="2"/>
      <c r="W56" s="2"/>
    </row>
    <row r="57" spans="3:23" x14ac:dyDescent="0.3">
      <c r="C57" s="2"/>
      <c r="D57" s="2"/>
      <c r="E57" s="2"/>
      <c r="Q57" s="1"/>
      <c r="V57" s="2"/>
      <c r="W57" s="2"/>
    </row>
    <row r="60" spans="3:23" x14ac:dyDescent="0.3">
      <c r="V60" s="2"/>
      <c r="W60" s="2"/>
    </row>
    <row r="61" spans="3:23" x14ac:dyDescent="0.3">
      <c r="V61" s="2"/>
      <c r="W61" s="2"/>
    </row>
    <row r="62" spans="3:23" x14ac:dyDescent="0.3">
      <c r="U62" s="6"/>
      <c r="V62" s="2"/>
      <c r="W62" s="2"/>
    </row>
    <row r="63" spans="3:23" x14ac:dyDescent="0.3">
      <c r="U63" s="6"/>
      <c r="V63" s="2"/>
      <c r="W63" s="2"/>
    </row>
    <row r="64" spans="3:23" x14ac:dyDescent="0.3">
      <c r="U64" s="6"/>
      <c r="V64" s="2"/>
      <c r="W64" s="2"/>
    </row>
    <row r="65" spans="13:25" x14ac:dyDescent="0.3">
      <c r="U65" s="6"/>
      <c r="V65" s="2"/>
      <c r="W65" s="2"/>
      <c r="Y65" s="6">
        <f>+W65-X65</f>
        <v>0</v>
      </c>
    </row>
    <row r="66" spans="13:25" x14ac:dyDescent="0.3">
      <c r="V66" s="2"/>
      <c r="W66" s="2"/>
    </row>
    <row r="67" spans="13:25" x14ac:dyDescent="0.3">
      <c r="V67" s="2"/>
      <c r="W67" s="2"/>
    </row>
    <row r="68" spans="13:25" x14ac:dyDescent="0.3">
      <c r="V68" s="2"/>
      <c r="W68" s="2"/>
    </row>
    <row r="69" spans="13:25" x14ac:dyDescent="0.3">
      <c r="M69" s="8"/>
      <c r="U69" s="2"/>
      <c r="V69" s="2"/>
      <c r="W69" s="2"/>
    </row>
    <row r="70" spans="13:25" x14ac:dyDescent="0.3">
      <c r="M70" s="6"/>
      <c r="V70" s="2"/>
      <c r="W70" s="2"/>
    </row>
    <row r="71" spans="13:25" x14ac:dyDescent="0.3">
      <c r="V71" s="2"/>
      <c r="W71" s="2"/>
    </row>
    <row r="72" spans="13:25" x14ac:dyDescent="0.3">
      <c r="M72" s="6"/>
      <c r="V72" s="2"/>
      <c r="W72" s="2"/>
    </row>
    <row r="73" spans="13:25" x14ac:dyDescent="0.3">
      <c r="V73" s="2"/>
      <c r="W73" s="2"/>
    </row>
    <row r="74" spans="13:25" x14ac:dyDescent="0.3">
      <c r="V74" s="2"/>
      <c r="W74" s="2"/>
    </row>
    <row r="75" spans="13:25" x14ac:dyDescent="0.3">
      <c r="V75" s="2"/>
      <c r="W75" s="2"/>
    </row>
    <row r="76" spans="13:25" x14ac:dyDescent="0.3">
      <c r="U76" s="6"/>
      <c r="V76" s="2"/>
      <c r="W76" s="2"/>
    </row>
    <row r="77" spans="13:25" x14ac:dyDescent="0.3">
      <c r="V77" s="2"/>
      <c r="W77" s="2"/>
    </row>
    <row r="78" spans="13:25" x14ac:dyDescent="0.3">
      <c r="U78" s="2"/>
    </row>
    <row r="80" spans="13:25" x14ac:dyDescent="0.3">
      <c r="U80" s="6"/>
    </row>
    <row r="84" spans="21:22" x14ac:dyDescent="0.3">
      <c r="U84" s="2"/>
    </row>
    <row r="85" spans="21:22" x14ac:dyDescent="0.3">
      <c r="U85" s="2"/>
    </row>
    <row r="86" spans="21:22" x14ac:dyDescent="0.3">
      <c r="U86" s="2"/>
    </row>
    <row r="87" spans="21:22" x14ac:dyDescent="0.3">
      <c r="U87" s="2"/>
    </row>
    <row r="88" spans="21:22" x14ac:dyDescent="0.3">
      <c r="U88" s="2"/>
    </row>
    <row r="89" spans="21:22" x14ac:dyDescent="0.3">
      <c r="U89" s="2"/>
    </row>
    <row r="90" spans="21:22" x14ac:dyDescent="0.3">
      <c r="U90" s="2"/>
    </row>
    <row r="91" spans="21:22" x14ac:dyDescent="0.3">
      <c r="U91" s="2"/>
    </row>
    <row r="92" spans="21:22" x14ac:dyDescent="0.3">
      <c r="U92" s="2"/>
    </row>
    <row r="93" spans="21:22" x14ac:dyDescent="0.3">
      <c r="U93" s="2"/>
      <c r="V93" s="6"/>
    </row>
    <row r="94" spans="21:22" x14ac:dyDescent="0.3">
      <c r="U94" s="2"/>
    </row>
    <row r="95" spans="21:22" x14ac:dyDescent="0.3">
      <c r="U95" s="2"/>
    </row>
    <row r="96" spans="21:22" x14ac:dyDescent="0.3">
      <c r="U96" s="2"/>
    </row>
    <row r="97" spans="21:21" x14ac:dyDescent="0.3">
      <c r="U97" s="2"/>
    </row>
    <row r="98" spans="21:21" x14ac:dyDescent="0.3">
      <c r="U98" s="2"/>
    </row>
    <row r="99" spans="21:21" x14ac:dyDescent="0.3">
      <c r="U99" s="2"/>
    </row>
    <row r="100" spans="21:21" x14ac:dyDescent="0.3">
      <c r="U100" s="2"/>
    </row>
    <row r="101" spans="21:21" x14ac:dyDescent="0.3">
      <c r="U101" s="2"/>
    </row>
    <row r="102" spans="21:21" x14ac:dyDescent="0.3">
      <c r="U102" s="2"/>
    </row>
    <row r="103" spans="21:21" x14ac:dyDescent="0.3">
      <c r="U103" s="2"/>
    </row>
    <row r="104" spans="21:21" x14ac:dyDescent="0.3">
      <c r="U104" s="2"/>
    </row>
    <row r="105" spans="21:21" x14ac:dyDescent="0.3">
      <c r="U105" s="2"/>
    </row>
    <row r="106" spans="21:21" x14ac:dyDescent="0.3">
      <c r="U106" s="2"/>
    </row>
    <row r="107" spans="21:21" x14ac:dyDescent="0.3">
      <c r="U107" s="2"/>
    </row>
    <row r="108" spans="21:21" x14ac:dyDescent="0.3">
      <c r="U108" s="2"/>
    </row>
    <row r="109" spans="21:21" x14ac:dyDescent="0.3">
      <c r="U109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AB56"/>
  <sheetViews>
    <sheetView topLeftCell="A10" workbookViewId="0">
      <selection activeCell="F28" sqref="F28"/>
    </sheetView>
  </sheetViews>
  <sheetFormatPr defaultRowHeight="14.4" x14ac:dyDescent="0.3"/>
  <cols>
    <col min="2" max="3" width="10.6640625" bestFit="1" customWidth="1"/>
    <col min="5" max="5" width="15.88671875" style="2" customWidth="1"/>
    <col min="6" max="6" width="11.6640625" style="19" bestFit="1" customWidth="1"/>
    <col min="7" max="7" width="11.5546875" style="2" bestFit="1" customWidth="1"/>
    <col min="8" max="10" width="11.5546875" bestFit="1" customWidth="1"/>
    <col min="13" max="13" width="11.5546875" bestFit="1" customWidth="1"/>
    <col min="14" max="14" width="11.44140625" customWidth="1"/>
    <col min="16" max="16" width="11.5546875" customWidth="1"/>
    <col min="17" max="17" width="10.5546875" bestFit="1" customWidth="1"/>
    <col min="18" max="20" width="11.5546875" bestFit="1" customWidth="1"/>
    <col min="22" max="22" width="10.5546875" bestFit="1" customWidth="1"/>
    <col min="24" max="24" width="10.5546875" bestFit="1" customWidth="1"/>
    <col min="26" max="27" width="9.5546875" bestFit="1" customWidth="1"/>
    <col min="28" max="28" width="10.5546875" bestFit="1" customWidth="1"/>
  </cols>
  <sheetData>
    <row r="2" spans="2:28" x14ac:dyDescent="0.3">
      <c r="B2" t="str">
        <f>+'Fin Summary'!C3</f>
        <v>EarlySTP Superannuation Fund</v>
      </c>
    </row>
    <row r="4" spans="2:28" x14ac:dyDescent="0.3">
      <c r="E4" s="2" t="s">
        <v>108</v>
      </c>
      <c r="T4" s="6"/>
      <c r="V4" s="6"/>
    </row>
    <row r="5" spans="2:28" x14ac:dyDescent="0.3">
      <c r="E5" s="2" t="s">
        <v>109</v>
      </c>
      <c r="V5" s="6"/>
      <c r="W5" s="2"/>
      <c r="X5" s="2"/>
      <c r="Z5" s="6"/>
    </row>
    <row r="7" spans="2:28" x14ac:dyDescent="0.3">
      <c r="B7" t="s">
        <v>12</v>
      </c>
      <c r="C7" s="1">
        <v>44377</v>
      </c>
      <c r="E7" s="28">
        <f>+'Fin Summary'!K61</f>
        <v>356123.18599999999</v>
      </c>
      <c r="G7" s="28"/>
      <c r="H7" s="19"/>
      <c r="I7" s="6"/>
      <c r="J7" s="6"/>
      <c r="M7" s="26"/>
      <c r="N7" s="27"/>
      <c r="O7" s="26"/>
      <c r="P7" s="28"/>
      <c r="Q7" s="29"/>
      <c r="R7" s="28"/>
      <c r="S7" s="26"/>
      <c r="T7" s="30"/>
      <c r="U7" s="30"/>
    </row>
    <row r="9" spans="2:28" x14ac:dyDescent="0.3">
      <c r="B9" t="s">
        <v>71</v>
      </c>
      <c r="C9" s="6">
        <f>+G9-G11</f>
        <v>0</v>
      </c>
      <c r="E9" s="8">
        <f>+'Fin Summary'!I27</f>
        <v>27607.13363636364</v>
      </c>
      <c r="H9" s="19"/>
      <c r="I9" s="6"/>
      <c r="S9" s="6"/>
      <c r="V9" s="2"/>
    </row>
    <row r="10" spans="2:28" x14ac:dyDescent="0.3">
      <c r="E10" s="8"/>
      <c r="T10" s="6"/>
      <c r="V10" s="6"/>
    </row>
    <row r="11" spans="2:28" x14ac:dyDescent="0.3">
      <c r="B11" t="s">
        <v>72</v>
      </c>
      <c r="E11" s="8">
        <f>+'Fin Summary'!I28</f>
        <v>3281.3375454545462</v>
      </c>
      <c r="H11" s="19"/>
      <c r="I11" s="6"/>
      <c r="V11" s="6"/>
      <c r="W11" s="2"/>
      <c r="X11" s="2"/>
      <c r="Z11" s="6"/>
    </row>
    <row r="12" spans="2:28" x14ac:dyDescent="0.3">
      <c r="E12" s="8"/>
      <c r="AA12" s="2"/>
      <c r="AB12" s="6"/>
    </row>
    <row r="13" spans="2:28" x14ac:dyDescent="0.3">
      <c r="B13" t="s">
        <v>56</v>
      </c>
      <c r="E13" s="8">
        <f>+F7*I13</f>
        <v>0</v>
      </c>
      <c r="H13" s="19"/>
      <c r="I13" s="6"/>
    </row>
    <row r="14" spans="2:28" x14ac:dyDescent="0.3">
      <c r="E14" s="8"/>
    </row>
    <row r="15" spans="2:28" x14ac:dyDescent="0.3">
      <c r="B15" t="s">
        <v>13</v>
      </c>
      <c r="C15" s="1">
        <v>44742</v>
      </c>
      <c r="E15" s="8">
        <f>+E7+E9-E11-E13</f>
        <v>380448.98209090909</v>
      </c>
      <c r="I15" s="6"/>
      <c r="J15" s="6"/>
      <c r="L15" s="6"/>
      <c r="R15" s="8"/>
    </row>
    <row r="16" spans="2:28" x14ac:dyDescent="0.3">
      <c r="R16" s="8"/>
      <c r="W16" s="5"/>
    </row>
    <row r="17" spans="2:23" x14ac:dyDescent="0.3">
      <c r="R17" s="8"/>
      <c r="W17" s="5"/>
    </row>
    <row r="18" spans="2:23" x14ac:dyDescent="0.3">
      <c r="R18" s="8"/>
    </row>
    <row r="19" spans="2:23" x14ac:dyDescent="0.3">
      <c r="B19" s="1" t="str">
        <f>+B2</f>
        <v>EarlySTP Superannuation Fund</v>
      </c>
      <c r="R19" s="8"/>
    </row>
    <row r="20" spans="2:23" x14ac:dyDescent="0.3">
      <c r="B20" s="1"/>
      <c r="F20" s="21"/>
      <c r="R20" s="8"/>
    </row>
    <row r="21" spans="2:23" x14ac:dyDescent="0.3">
      <c r="B21" t="s">
        <v>187</v>
      </c>
      <c r="F21" s="21"/>
    </row>
    <row r="22" spans="2:23" x14ac:dyDescent="0.3">
      <c r="F22" s="21"/>
    </row>
    <row r="23" spans="2:23" x14ac:dyDescent="0.3">
      <c r="B23" t="s">
        <v>77</v>
      </c>
      <c r="F23" s="21"/>
      <c r="G23" s="2" t="s">
        <v>110</v>
      </c>
    </row>
    <row r="24" spans="2:23" x14ac:dyDescent="0.3">
      <c r="F24" s="21" t="s">
        <v>111</v>
      </c>
    </row>
    <row r="25" spans="2:23" x14ac:dyDescent="0.3">
      <c r="B25" t="s">
        <v>188</v>
      </c>
      <c r="F25" s="32">
        <f>+E7</f>
        <v>356123.18599999999</v>
      </c>
      <c r="G25" s="28"/>
      <c r="H25" s="28"/>
      <c r="I25" s="2"/>
      <c r="J25" s="2"/>
    </row>
    <row r="26" spans="2:23" x14ac:dyDescent="0.3">
      <c r="B26" t="s">
        <v>78</v>
      </c>
      <c r="F26" s="8">
        <f>+E9-E11</f>
        <v>24325.796090909094</v>
      </c>
      <c r="H26" s="2"/>
      <c r="I26" s="2"/>
      <c r="J26" s="2"/>
    </row>
    <row r="27" spans="2:23" x14ac:dyDescent="0.3">
      <c r="B27" t="s">
        <v>79</v>
      </c>
      <c r="F27" s="8">
        <v>0</v>
      </c>
      <c r="G27" s="22"/>
      <c r="H27" s="2"/>
      <c r="I27" s="22"/>
      <c r="J27" s="2"/>
    </row>
    <row r="28" spans="2:23" x14ac:dyDescent="0.3">
      <c r="B28" t="s">
        <v>189</v>
      </c>
      <c r="F28" s="8">
        <f>+F25+F26-F27</f>
        <v>380448.98209090909</v>
      </c>
      <c r="H28" s="2"/>
      <c r="I28" s="2"/>
      <c r="J28" s="2"/>
    </row>
    <row r="29" spans="2:23" x14ac:dyDescent="0.3">
      <c r="F29" s="8"/>
      <c r="H29" s="2"/>
      <c r="I29" s="2"/>
      <c r="J29" s="2"/>
    </row>
    <row r="30" spans="2:23" x14ac:dyDescent="0.3">
      <c r="B30" t="s">
        <v>80</v>
      </c>
      <c r="F30" s="8"/>
      <c r="H30" s="2"/>
      <c r="I30" s="2"/>
      <c r="J30" s="2"/>
    </row>
    <row r="31" spans="2:23" x14ac:dyDescent="0.3">
      <c r="B31" t="s">
        <v>81</v>
      </c>
      <c r="F31" s="8">
        <f>+E15</f>
        <v>380448.98209090909</v>
      </c>
      <c r="H31" s="2"/>
      <c r="I31" s="2"/>
      <c r="J31" s="2"/>
    </row>
    <row r="32" spans="2:23" x14ac:dyDescent="0.3">
      <c r="B32" t="s">
        <v>82</v>
      </c>
      <c r="F32" s="8">
        <v>0</v>
      </c>
      <c r="H32" s="2"/>
      <c r="I32" s="2"/>
      <c r="J32" s="2"/>
      <c r="M32" s="6"/>
    </row>
    <row r="33" spans="2:10" x14ac:dyDescent="0.3">
      <c r="F33" s="8"/>
      <c r="H33" s="2"/>
      <c r="I33" s="2"/>
      <c r="J33" s="2"/>
    </row>
    <row r="34" spans="2:10" x14ac:dyDescent="0.3">
      <c r="B34" t="s">
        <v>83</v>
      </c>
      <c r="F34" s="8"/>
      <c r="H34" s="2"/>
      <c r="I34" s="2"/>
      <c r="J34" s="2"/>
    </row>
    <row r="35" spans="2:10" x14ac:dyDescent="0.3">
      <c r="B35" t="s">
        <v>84</v>
      </c>
      <c r="F35" s="8">
        <v>517</v>
      </c>
      <c r="H35" s="2"/>
      <c r="I35" s="2"/>
      <c r="J35" s="2"/>
    </row>
    <row r="36" spans="2:10" x14ac:dyDescent="0.3">
      <c r="B36" t="s">
        <v>85</v>
      </c>
      <c r="F36" s="8">
        <f>+F28-F35</f>
        <v>379931.98209090909</v>
      </c>
      <c r="H36" s="2"/>
      <c r="I36" s="2"/>
      <c r="J36" s="2"/>
    </row>
    <row r="37" spans="2:10" x14ac:dyDescent="0.3">
      <c r="B37" t="s">
        <v>14</v>
      </c>
      <c r="F37" s="8">
        <f>SUM(F35:F36)</f>
        <v>380448.98209090909</v>
      </c>
      <c r="H37" s="2"/>
      <c r="I37" s="2"/>
      <c r="J37" s="2"/>
    </row>
    <row r="38" spans="2:10" x14ac:dyDescent="0.3">
      <c r="F38" s="8"/>
    </row>
    <row r="39" spans="2:10" x14ac:dyDescent="0.3">
      <c r="F39" s="8"/>
    </row>
    <row r="42" spans="2:10" x14ac:dyDescent="0.3">
      <c r="F42" s="21"/>
    </row>
    <row r="43" spans="2:10" x14ac:dyDescent="0.3">
      <c r="F43" s="21"/>
    </row>
    <row r="44" spans="2:10" x14ac:dyDescent="0.3">
      <c r="F44" s="28"/>
      <c r="G44" s="28"/>
      <c r="H44" s="28"/>
      <c r="I44" s="2"/>
      <c r="J44" s="2"/>
    </row>
    <row r="45" spans="2:10" x14ac:dyDescent="0.3">
      <c r="F45" s="2"/>
      <c r="H45" s="2"/>
      <c r="I45" s="2"/>
      <c r="J45" s="2"/>
    </row>
    <row r="46" spans="2:10" x14ac:dyDescent="0.3">
      <c r="F46" s="2"/>
      <c r="H46" s="2"/>
      <c r="I46" s="19"/>
      <c r="J46" s="2"/>
    </row>
    <row r="47" spans="2:10" x14ac:dyDescent="0.3">
      <c r="F47" s="2"/>
      <c r="H47" s="2"/>
      <c r="I47" s="2"/>
      <c r="J47" s="2"/>
    </row>
    <row r="48" spans="2:10" x14ac:dyDescent="0.3">
      <c r="F48" s="2"/>
      <c r="H48" s="2"/>
      <c r="I48" s="2"/>
      <c r="J48" s="2"/>
    </row>
    <row r="49" spans="6:10" x14ac:dyDescent="0.3">
      <c r="F49" s="2"/>
      <c r="H49" s="2"/>
      <c r="I49" s="2"/>
      <c r="J49" s="2"/>
    </row>
    <row r="50" spans="6:10" x14ac:dyDescent="0.3">
      <c r="F50" s="2"/>
      <c r="H50" s="2"/>
      <c r="I50" s="2"/>
      <c r="J50" s="2"/>
    </row>
    <row r="51" spans="6:10" x14ac:dyDescent="0.3">
      <c r="F51" s="2"/>
      <c r="H51" s="2"/>
      <c r="I51" s="2"/>
      <c r="J51" s="2"/>
    </row>
    <row r="52" spans="6:10" x14ac:dyDescent="0.3">
      <c r="F52" s="2"/>
      <c r="H52" s="2"/>
      <c r="I52" s="2"/>
      <c r="J52" s="2"/>
    </row>
    <row r="53" spans="6:10" x14ac:dyDescent="0.3">
      <c r="F53" s="2"/>
      <c r="H53" s="2"/>
      <c r="I53" s="2"/>
      <c r="J53" s="2"/>
    </row>
    <row r="54" spans="6:10" x14ac:dyDescent="0.3">
      <c r="F54" s="2"/>
      <c r="H54" s="2"/>
      <c r="I54" s="2"/>
      <c r="J54" s="2"/>
    </row>
    <row r="55" spans="6:10" x14ac:dyDescent="0.3">
      <c r="F55" s="2"/>
      <c r="H55" s="2"/>
      <c r="I55" s="2"/>
      <c r="J55" s="2"/>
    </row>
    <row r="56" spans="6:10" x14ac:dyDescent="0.3">
      <c r="F56" s="2"/>
      <c r="H56" s="2"/>
      <c r="I56" s="2"/>
      <c r="J56" s="2"/>
    </row>
  </sheetData>
  <pageMargins left="0.7" right="0.7" top="0.75" bottom="0.7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Fin Summary</vt:lpstr>
      <vt:lpstr>CBA</vt:lpstr>
      <vt:lpstr>Spare</vt:lpstr>
      <vt:lpstr>Share Summary</vt:lpstr>
      <vt:lpstr>TD</vt:lpstr>
      <vt:lpstr>Collectables</vt:lpstr>
      <vt:lpstr>Loan</vt:lpstr>
      <vt:lpstr>Property</vt:lpstr>
      <vt:lpstr>Member Information</vt:lpstr>
      <vt:lpstr>Pension</vt:lpstr>
      <vt:lpstr>Accruals Other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Lemoine</cp:lastModifiedBy>
  <cp:lastPrinted>2019-10-23T21:25:06Z</cp:lastPrinted>
  <dcterms:created xsi:type="dcterms:W3CDTF">2014-08-12T02:20:01Z</dcterms:created>
  <dcterms:modified xsi:type="dcterms:W3CDTF">2023-08-01T08:09:06Z</dcterms:modified>
</cp:coreProperties>
</file>