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1280" windowHeight="11325" tabRatio="705" activeTab="1"/>
  </bookViews>
  <sheets>
    <sheet name="SOFP" sheetId="1" r:id="rId1"/>
    <sheet name="Inc &amp; Exp" sheetId="2" r:id="rId2"/>
    <sheet name="Op Stat." sheetId="3" r:id="rId3"/>
    <sheet name="Notes" sheetId="4" r:id="rId4"/>
    <sheet name="Investments" sheetId="9" r:id="rId5"/>
    <sheet name="Member Accounts" sheetId="10" r:id="rId6"/>
    <sheet name="MYOB P_L Tax Calc" sheetId="6" r:id="rId7"/>
    <sheet name="Cap Gains Tax" sheetId="19" r:id="rId8"/>
    <sheet name="MYOB B_S" sheetId="5" r:id="rId9"/>
    <sheet name="Tax Prov" sheetId="14" r:id="rId10"/>
    <sheet name="Financial Info" sheetId="13" r:id="rId11"/>
    <sheet name="Tax losses" sheetId="18" r:id="rId12"/>
    <sheet name="Allocation" sheetId="20" r:id="rId13"/>
    <sheet name="Gen Ledger" sheetId="21" r:id="rId14"/>
  </sheets>
  <definedNames>
    <definedName name="_xlnm.Print_Area" localSheetId="7">'Cap Gains Tax'!$A$1:$O$46</definedName>
    <definedName name="_xlnm.Print_Area" localSheetId="8">'MYOB B_S'!$A$1:$E$58</definedName>
    <definedName name="_xlnm.Print_Area" localSheetId="9">'Tax Prov'!$A$1:$R$116</definedName>
  </definedNames>
  <calcPr calcId="145621"/>
  <fileRecoveryPr repairLoad="1"/>
</workbook>
</file>

<file path=xl/calcChain.xml><?xml version="1.0" encoding="utf-8"?>
<calcChain xmlns="http://schemas.openxmlformats.org/spreadsheetml/2006/main">
  <c r="B52" i="13" l="1"/>
  <c r="B29" i="13"/>
  <c r="B59" i="14"/>
  <c r="N10" i="13"/>
  <c r="M10" i="13"/>
  <c r="L10" i="13"/>
  <c r="E6" i="3"/>
  <c r="E5" i="3"/>
  <c r="E4" i="3"/>
  <c r="D12" i="2"/>
  <c r="B12" i="2"/>
  <c r="C197" i="6" l="1"/>
  <c r="C196" i="6"/>
  <c r="D28" i="6" l="1"/>
  <c r="H14" i="6"/>
  <c r="H10" i="6"/>
  <c r="H4" i="6"/>
  <c r="H3" i="6"/>
  <c r="D40" i="13"/>
  <c r="G31" i="13"/>
  <c r="D22" i="13"/>
  <c r="K16" i="13"/>
  <c r="C18" i="10" l="1"/>
  <c r="C52" i="1"/>
  <c r="C10" i="4"/>
  <c r="C53" i="4"/>
  <c r="C29" i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3" i="9"/>
  <c r="F28" i="20"/>
  <c r="E28" i="20"/>
  <c r="D28" i="20"/>
  <c r="C28" i="20"/>
  <c r="C30" i="20"/>
  <c r="C69" i="4"/>
  <c r="C52" i="4"/>
  <c r="C67" i="4"/>
  <c r="C190" i="6"/>
  <c r="M64" i="14"/>
  <c r="C51" i="10"/>
  <c r="C46" i="10"/>
  <c r="E52" i="10"/>
  <c r="C41" i="10"/>
  <c r="C40" i="10"/>
  <c r="C30" i="10"/>
  <c r="C215" i="6"/>
  <c r="C226" i="6"/>
  <c r="C228" i="6"/>
  <c r="C222" i="6"/>
  <c r="C195" i="6"/>
  <c r="C194" i="6"/>
  <c r="C189" i="6"/>
  <c r="C193" i="6"/>
  <c r="C179" i="6"/>
  <c r="C180" i="6"/>
  <c r="C181" i="6"/>
  <c r="C182" i="6"/>
  <c r="C183" i="6"/>
  <c r="C184" i="6"/>
  <c r="C178" i="6"/>
  <c r="C175" i="6"/>
  <c r="C171" i="6"/>
  <c r="C173" i="6"/>
  <c r="C172" i="6"/>
  <c r="C170" i="6"/>
  <c r="K6" i="13" s="1"/>
  <c r="C169" i="6"/>
  <c r="C136" i="6"/>
  <c r="C135" i="6"/>
  <c r="E81" i="6"/>
  <c r="C291" i="6" s="1"/>
  <c r="C219" i="6"/>
  <c r="C217" i="6"/>
  <c r="C216" i="6"/>
  <c r="C161" i="6"/>
  <c r="C147" i="6"/>
  <c r="C138" i="6"/>
  <c r="C137" i="6"/>
  <c r="C129" i="6"/>
  <c r="C127" i="6"/>
  <c r="C128" i="6"/>
  <c r="C130" i="6"/>
  <c r="C154" i="6" s="1"/>
  <c r="C131" i="6"/>
  <c r="C132" i="6"/>
  <c r="C133" i="6"/>
  <c r="C134" i="6"/>
  <c r="C139" i="6"/>
  <c r="C140" i="6"/>
  <c r="C141" i="6"/>
  <c r="C142" i="6"/>
  <c r="C143" i="6"/>
  <c r="C144" i="6"/>
  <c r="C145" i="6"/>
  <c r="C146" i="6"/>
  <c r="C126" i="6"/>
  <c r="C214" i="6" s="1"/>
  <c r="C125" i="6"/>
  <c r="C157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76" i="6"/>
  <c r="K5" i="13" l="1"/>
  <c r="C174" i="6"/>
  <c r="C198" i="6"/>
  <c r="C225" i="6" s="1"/>
  <c r="D134" i="6"/>
  <c r="C220" i="6" s="1"/>
  <c r="D138" i="6"/>
  <c r="C213" i="6"/>
  <c r="C153" i="6"/>
  <c r="C204" i="6" s="1"/>
  <c r="C289" i="6"/>
  <c r="I77" i="14" l="1"/>
  <c r="C160" i="6"/>
  <c r="C227" i="6"/>
  <c r="C230" i="6" s="1"/>
  <c r="C292" i="6"/>
  <c r="D132" i="14"/>
  <c r="H66" i="14"/>
  <c r="H50" i="14" l="1"/>
  <c r="H51" i="14"/>
  <c r="H48" i="14"/>
  <c r="H49" i="14"/>
  <c r="H52" i="14"/>
  <c r="H53" i="14"/>
  <c r="H55" i="14"/>
  <c r="C12" i="4" l="1"/>
  <c r="B52" i="2"/>
  <c r="B17" i="20"/>
  <c r="D16" i="20"/>
  <c r="C7" i="20"/>
  <c r="C8" i="10" s="1"/>
  <c r="D8" i="20"/>
  <c r="C29" i="10" s="1"/>
  <c r="E9" i="20"/>
  <c r="C39" i="10" s="1"/>
  <c r="F10" i="20"/>
  <c r="C49" i="10" s="1"/>
  <c r="B11" i="20"/>
  <c r="G11" i="20" s="1"/>
  <c r="C12" i="20"/>
  <c r="B13" i="20"/>
  <c r="G13" i="20" s="1"/>
  <c r="B14" i="20"/>
  <c r="G14" i="20" s="1"/>
  <c r="F15" i="20"/>
  <c r="B6" i="20"/>
  <c r="G6" i="20" s="1"/>
  <c r="E5" i="20"/>
  <c r="D5" i="20"/>
  <c r="C5" i="20"/>
  <c r="C31" i="1"/>
  <c r="C15" i="1"/>
  <c r="E51" i="9"/>
  <c r="C49" i="9"/>
  <c r="C35" i="9"/>
  <c r="C36" i="9"/>
  <c r="C37" i="9"/>
  <c r="C34" i="9"/>
  <c r="C33" i="9"/>
  <c r="C32" i="9"/>
  <c r="C31" i="9"/>
  <c r="C30" i="9"/>
  <c r="C46" i="9"/>
  <c r="C45" i="9"/>
  <c r="C42" i="9"/>
  <c r="C40" i="9"/>
  <c r="C38" i="9"/>
  <c r="K25" i="9"/>
  <c r="E25" i="9"/>
  <c r="C23" i="9"/>
  <c r="C22" i="9"/>
  <c r="C20" i="9"/>
  <c r="C17" i="9"/>
  <c r="C15" i="9"/>
  <c r="C14" i="9"/>
  <c r="C11" i="9"/>
  <c r="C10" i="9"/>
  <c r="C12" i="9"/>
  <c r="C9" i="9"/>
  <c r="C7" i="9"/>
  <c r="G16" i="20" l="1"/>
  <c r="C31" i="10"/>
  <c r="G17" i="20"/>
  <c r="B48" i="2" s="1"/>
  <c r="C20" i="10"/>
  <c r="G12" i="20"/>
  <c r="C9" i="10"/>
  <c r="G15" i="20"/>
  <c r="C50" i="10"/>
  <c r="G10" i="20"/>
  <c r="G9" i="20"/>
  <c r="G8" i="20"/>
  <c r="G7" i="20"/>
  <c r="F19" i="20"/>
  <c r="F21" i="20" s="1"/>
  <c r="E19" i="20"/>
  <c r="E21" i="20" s="1"/>
  <c r="D19" i="20"/>
  <c r="D21" i="20" s="1"/>
  <c r="C19" i="20"/>
  <c r="C21" i="20" s="1"/>
  <c r="C51" i="9"/>
  <c r="G28" i="20" l="1"/>
  <c r="H16" i="20"/>
  <c r="B47" i="2" s="1"/>
  <c r="C8" i="9"/>
  <c r="J10" i="19"/>
  <c r="J6" i="19"/>
  <c r="F6" i="19"/>
  <c r="J61" i="19"/>
  <c r="D44" i="19"/>
  <c r="E44" i="19" s="1"/>
  <c r="D41" i="19"/>
  <c r="D43" i="19" s="1"/>
  <c r="J28" i="19"/>
  <c r="K24" i="19"/>
  <c r="J23" i="19"/>
  <c r="J22" i="19"/>
  <c r="J24" i="19" s="1"/>
  <c r="F12" i="19"/>
  <c r="J12" i="19" s="1"/>
  <c r="J11" i="19"/>
  <c r="K8" i="19"/>
  <c r="J7" i="19"/>
  <c r="J5" i="19"/>
  <c r="F5" i="19"/>
  <c r="J8" i="19" l="1"/>
  <c r="C39" i="19" s="1"/>
  <c r="J16" i="19"/>
  <c r="J13" i="19"/>
  <c r="C40" i="19" s="1"/>
  <c r="E40" i="19" s="1"/>
  <c r="D46" i="19"/>
  <c r="J15" i="19" l="1"/>
  <c r="C41" i="19"/>
  <c r="C42" i="19"/>
  <c r="E42" i="19" s="1"/>
  <c r="E39" i="19"/>
  <c r="E41" i="19" s="1"/>
  <c r="E43" i="19" l="1"/>
  <c r="E46" i="19" s="1"/>
  <c r="C168" i="6" s="1"/>
  <c r="C43" i="19"/>
  <c r="C46" i="19" s="1"/>
  <c r="J18" i="19"/>
  <c r="D113" i="6"/>
  <c r="C185" i="6" l="1"/>
  <c r="C186" i="6" l="1"/>
  <c r="C148" i="6" s="1"/>
  <c r="C149" i="6" s="1"/>
  <c r="C212" i="6"/>
  <c r="C221" i="6" s="1"/>
  <c r="C223" i="6" s="1"/>
  <c r="C187" i="6" l="1"/>
  <c r="C200" i="6" s="1"/>
  <c r="C202" i="6" s="1"/>
  <c r="C207" i="6" s="1"/>
  <c r="C151" i="6"/>
  <c r="C158" i="6" s="1"/>
  <c r="C16" i="1"/>
  <c r="C165" i="6" l="1"/>
  <c r="C199" i="6"/>
  <c r="G30" i="20"/>
  <c r="B30" i="20" s="1"/>
  <c r="C54" i="14"/>
  <c r="H54" i="14" s="1"/>
  <c r="C164" i="6"/>
  <c r="H69" i="14" s="1"/>
  <c r="C208" i="6"/>
  <c r="C15" i="4"/>
  <c r="K19" i="13" s="1"/>
  <c r="C257" i="6"/>
  <c r="C11" i="4"/>
  <c r="K12" i="13" s="1"/>
  <c r="C13" i="4"/>
  <c r="K17" i="13" s="1"/>
  <c r="C270" i="6"/>
  <c r="C271" i="6"/>
  <c r="C264" i="6"/>
  <c r="C265" i="6"/>
  <c r="C266" i="6"/>
  <c r="C267" i="6"/>
  <c r="C263" i="6"/>
  <c r="B11" i="2" l="1"/>
  <c r="K11" i="13"/>
  <c r="C268" i="6"/>
  <c r="C272" i="6"/>
  <c r="C28" i="4"/>
  <c r="C30" i="1"/>
  <c r="C21" i="1"/>
  <c r="C18" i="9"/>
  <c r="C16" i="9"/>
  <c r="C13" i="9"/>
  <c r="I80" i="14"/>
  <c r="E132" i="14"/>
  <c r="H42" i="14"/>
  <c r="C25" i="9" l="1"/>
  <c r="L25" i="9" s="1"/>
  <c r="K53" i="9"/>
  <c r="N64" i="14"/>
  <c r="C53" i="9" l="1"/>
  <c r="L53" i="9"/>
  <c r="H41" i="14"/>
  <c r="H43" i="14"/>
  <c r="H44" i="14"/>
  <c r="H45" i="14"/>
  <c r="H46" i="14"/>
  <c r="H33" i="14"/>
  <c r="D79" i="14" l="1"/>
  <c r="I79" i="14" s="1"/>
  <c r="C234" i="6"/>
  <c r="C235" i="6"/>
  <c r="C236" i="6"/>
  <c r="D41" i="2"/>
  <c r="C17" i="1" l="1"/>
  <c r="C259" i="6"/>
  <c r="C258" i="6"/>
  <c r="C261" i="6" s="1"/>
  <c r="E11" i="10"/>
  <c r="E42" i="10"/>
  <c r="C36" i="10" s="1"/>
  <c r="E32" i="10"/>
  <c r="C26" i="10" s="1"/>
  <c r="C14" i="4"/>
  <c r="E113" i="6"/>
  <c r="H118" i="6"/>
  <c r="H117" i="6"/>
  <c r="H116" i="6"/>
  <c r="H115" i="6"/>
  <c r="B10" i="2" l="1"/>
  <c r="K18" i="13"/>
  <c r="C6" i="3"/>
  <c r="B38" i="2"/>
  <c r="B39" i="2"/>
  <c r="G30" i="13"/>
  <c r="E53" i="9" l="1"/>
  <c r="I78" i="14" l="1"/>
  <c r="I81" i="14"/>
  <c r="H36" i="14" l="1"/>
  <c r="C8" i="18" l="1"/>
  <c r="C22" i="18"/>
  <c r="C7" i="18"/>
  <c r="F8" i="18"/>
  <c r="C9" i="18" l="1"/>
  <c r="F9" i="18" s="1"/>
  <c r="C10" i="18" l="1"/>
  <c r="F10" i="18" s="1"/>
  <c r="C11" i="18" l="1"/>
  <c r="F11" i="18" s="1"/>
  <c r="C12" i="18" l="1"/>
  <c r="F12" i="18" s="1"/>
  <c r="C13" i="18" l="1"/>
  <c r="F13" i="18" s="1"/>
  <c r="C14" i="18" s="1"/>
  <c r="F14" i="18" s="1"/>
  <c r="C15" i="18" l="1"/>
  <c r="F15" i="18" s="1"/>
  <c r="C16" i="18" l="1"/>
  <c r="F16" i="18" s="1"/>
  <c r="C17" i="18" l="1"/>
  <c r="H39" i="14" l="1"/>
  <c r="H34" i="14"/>
  <c r="H35" i="14"/>
  <c r="H37" i="14"/>
  <c r="H38" i="14"/>
  <c r="C254" i="6" l="1"/>
  <c r="H5" i="6"/>
  <c r="C245" i="6"/>
  <c r="C249" i="6"/>
  <c r="H120" i="6" l="1"/>
  <c r="H121" i="6" s="1"/>
  <c r="C68" i="9" l="1"/>
  <c r="C48" i="4" l="1"/>
  <c r="C5" i="3"/>
  <c r="G11" i="6"/>
  <c r="H7" i="6"/>
  <c r="H8" i="6"/>
  <c r="H9" i="6"/>
  <c r="H6" i="6"/>
  <c r="H27" i="14"/>
  <c r="H28" i="14"/>
  <c r="H29" i="14"/>
  <c r="H30" i="14"/>
  <c r="H31" i="14"/>
  <c r="H32" i="14"/>
  <c r="H26" i="14"/>
  <c r="E7" i="1" l="1"/>
  <c r="C65" i="9" l="1"/>
  <c r="B5" i="13"/>
  <c r="C7" i="1"/>
  <c r="E16" i="4" l="1"/>
  <c r="E55" i="4"/>
  <c r="E39" i="4"/>
  <c r="H6" i="14" l="1"/>
  <c r="I6" i="14" s="1"/>
  <c r="H7" i="14"/>
  <c r="H8" i="14"/>
  <c r="H9" i="14"/>
  <c r="H10" i="14"/>
  <c r="I7" i="14" l="1"/>
  <c r="I8" i="14" s="1"/>
  <c r="I9" i="14" s="1"/>
  <c r="I10" i="14" s="1"/>
  <c r="K7" i="4"/>
  <c r="K8" i="4"/>
  <c r="K9" i="4" l="1"/>
  <c r="G32" i="13"/>
  <c r="C250" i="6"/>
  <c r="C251" i="6"/>
  <c r="C58" i="9"/>
  <c r="C59" i="9"/>
  <c r="E60" i="9"/>
  <c r="E8" i="1" s="1"/>
  <c r="C19" i="1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C246" i="6"/>
  <c r="H11" i="14"/>
  <c r="I11" i="14" s="1"/>
  <c r="R66" i="14"/>
  <c r="B37" i="2"/>
  <c r="C237" i="6"/>
  <c r="C238" i="6"/>
  <c r="C239" i="6"/>
  <c r="C248" i="6"/>
  <c r="C5" i="10"/>
  <c r="E22" i="10"/>
  <c r="C5" i="4"/>
  <c r="C6" i="4"/>
  <c r="C7" i="4"/>
  <c r="C8" i="4"/>
  <c r="K9" i="13" s="1"/>
  <c r="C9" i="4"/>
  <c r="K10" i="13" s="1"/>
  <c r="B14" i="2"/>
  <c r="D24" i="13" s="1"/>
  <c r="E7" i="3"/>
  <c r="E22" i="4"/>
  <c r="E8" i="3" s="1"/>
  <c r="C32" i="4"/>
  <c r="C33" i="4"/>
  <c r="C34" i="4"/>
  <c r="C35" i="4"/>
  <c r="C36" i="4"/>
  <c r="C37" i="4"/>
  <c r="C38" i="4"/>
  <c r="D19" i="2"/>
  <c r="C43" i="4"/>
  <c r="C44" i="4"/>
  <c r="C45" i="4"/>
  <c r="C46" i="4"/>
  <c r="C47" i="4"/>
  <c r="C49" i="4"/>
  <c r="C50" i="4"/>
  <c r="C51" i="4"/>
  <c r="C54" i="4"/>
  <c r="D20" i="2"/>
  <c r="E61" i="4"/>
  <c r="E20" i="3" s="1"/>
  <c r="E71" i="4"/>
  <c r="E14" i="3"/>
  <c r="D6" i="2"/>
  <c r="D7" i="2"/>
  <c r="D8" i="2"/>
  <c r="D9" i="2"/>
  <c r="D11" i="2"/>
  <c r="D14" i="2"/>
  <c r="C14" i="1"/>
  <c r="C18" i="1"/>
  <c r="C20" i="1"/>
  <c r="B46" i="13" s="1"/>
  <c r="E23" i="1"/>
  <c r="E33" i="1"/>
  <c r="B20" i="13" l="1"/>
  <c r="C15" i="10"/>
  <c r="B5" i="20"/>
  <c r="B34" i="2"/>
  <c r="D31" i="13"/>
  <c r="D36" i="13" s="1"/>
  <c r="K8" i="13"/>
  <c r="K7" i="13"/>
  <c r="D27" i="13" s="1"/>
  <c r="D8" i="13"/>
  <c r="B36" i="13"/>
  <c r="B27" i="13"/>
  <c r="C16" i="4"/>
  <c r="C7" i="3" s="1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I23" i="14" s="1"/>
  <c r="I24" i="14" s="1"/>
  <c r="C39" i="4"/>
  <c r="C13" i="3" s="1"/>
  <c r="C240" i="6"/>
  <c r="C21" i="4" s="1"/>
  <c r="C22" i="4" s="1"/>
  <c r="C33" i="1"/>
  <c r="B51" i="13"/>
  <c r="E41" i="1"/>
  <c r="E43" i="1" s="1"/>
  <c r="E53" i="10" s="1"/>
  <c r="E73" i="4"/>
  <c r="R64" i="14"/>
  <c r="C60" i="9"/>
  <c r="C8" i="1" s="1"/>
  <c r="B40" i="13" s="1"/>
  <c r="D13" i="2"/>
  <c r="D15" i="2" s="1"/>
  <c r="D22" i="2"/>
  <c r="E13" i="3"/>
  <c r="E15" i="3" s="1"/>
  <c r="B7" i="2"/>
  <c r="E9" i="3"/>
  <c r="B6" i="2"/>
  <c r="C252" i="6"/>
  <c r="E10" i="1"/>
  <c r="C23" i="1"/>
  <c r="B44" i="13" s="1"/>
  <c r="C247" i="6"/>
  <c r="B9" i="2"/>
  <c r="C55" i="4"/>
  <c r="B8" i="2"/>
  <c r="B19" i="20" l="1"/>
  <c r="B21" i="20" s="1"/>
  <c r="G5" i="20"/>
  <c r="G19" i="20" s="1"/>
  <c r="G21" i="20" s="1"/>
  <c r="K20" i="13"/>
  <c r="K24" i="13" s="1"/>
  <c r="D44" i="13"/>
  <c r="E25" i="1"/>
  <c r="E52" i="1"/>
  <c r="C4" i="3"/>
  <c r="E47" i="1"/>
  <c r="C71" i="9"/>
  <c r="C72" i="9" s="1"/>
  <c r="D24" i="2"/>
  <c r="D26" i="2" s="1"/>
  <c r="E18" i="3"/>
  <c r="E23" i="3" s="1"/>
  <c r="C10" i="1"/>
  <c r="B11" i="13"/>
  <c r="B37" i="13" s="1"/>
  <c r="B19" i="2"/>
  <c r="D9" i="13"/>
  <c r="D11" i="13" s="1"/>
  <c r="B20" i="2"/>
  <c r="K22" i="13" s="1"/>
  <c r="C14" i="3"/>
  <c r="C15" i="3" s="1"/>
  <c r="B13" i="2"/>
  <c r="C8" i="3"/>
  <c r="D47" i="13" l="1"/>
  <c r="D48" i="13" s="1"/>
  <c r="G23" i="20"/>
  <c r="F23" i="20"/>
  <c r="D23" i="20"/>
  <c r="C23" i="20"/>
  <c r="E23" i="20"/>
  <c r="B23" i="20"/>
  <c r="B47" i="13"/>
  <c r="B50" i="13" s="1"/>
  <c r="C25" i="1"/>
  <c r="C35" i="1" s="1"/>
  <c r="B15" i="2"/>
  <c r="K23" i="13"/>
  <c r="E35" i="1"/>
  <c r="D28" i="2"/>
  <c r="B22" i="2"/>
  <c r="C9" i="3"/>
  <c r="C18" i="3" s="1"/>
  <c r="B24" i="2" l="1"/>
  <c r="G12" i="6"/>
  <c r="H12" i="6" s="1"/>
  <c r="E45" i="1"/>
  <c r="B48" i="13"/>
  <c r="B53" i="13" s="1"/>
  <c r="B28" i="2" l="1"/>
  <c r="G25" i="20"/>
  <c r="B25" i="20" s="1"/>
  <c r="B46" i="2"/>
  <c r="B50" i="2" s="1"/>
  <c r="B53" i="2" s="1"/>
  <c r="E25" i="20" l="1"/>
  <c r="C37" i="10" s="1"/>
  <c r="F25" i="20"/>
  <c r="C16" i="10"/>
  <c r="C25" i="20"/>
  <c r="C6" i="10" s="1"/>
  <c r="D25" i="20"/>
  <c r="C47" i="10"/>
  <c r="C27" i="10"/>
  <c r="H25" i="14"/>
  <c r="I25" i="14" s="1"/>
  <c r="I26" i="14" s="1"/>
  <c r="I27" i="14" s="1"/>
  <c r="I28" i="14" s="1"/>
  <c r="I29" i="14" s="1"/>
  <c r="I30" i="14" s="1"/>
  <c r="I31" i="14" s="1"/>
  <c r="I32" i="14" s="1"/>
  <c r="B35" i="2" l="1"/>
  <c r="B26" i="2" s="1"/>
  <c r="I33" i="14"/>
  <c r="I34" i="14" s="1"/>
  <c r="I35" i="14" s="1"/>
  <c r="I36" i="14" s="1"/>
  <c r="I37" i="14" s="1"/>
  <c r="I38" i="14" s="1"/>
  <c r="I39" i="14" s="1"/>
  <c r="F17" i="18" l="1"/>
  <c r="C18" i="18" s="1"/>
  <c r="F18" i="18" s="1"/>
  <c r="C19" i="18" s="1"/>
  <c r="F19" i="18" s="1"/>
  <c r="C20" i="18" s="1"/>
  <c r="F20" i="18" s="1"/>
  <c r="C21" i="18" s="1"/>
  <c r="H47" i="14" l="1"/>
  <c r="H40" i="14"/>
  <c r="I40" i="14" s="1"/>
  <c r="I41" i="14" s="1"/>
  <c r="I42" i="14" s="1"/>
  <c r="I43" i="14" s="1"/>
  <c r="I44" i="14" s="1"/>
  <c r="I45" i="14" s="1"/>
  <c r="I46" i="14" s="1"/>
  <c r="I47" i="14" l="1"/>
  <c r="I48" i="14" s="1"/>
  <c r="I49" i="14" s="1"/>
  <c r="I50" i="14" s="1"/>
  <c r="I51" i="14" s="1"/>
  <c r="I52" i="14" s="1"/>
  <c r="I53" i="14" s="1"/>
  <c r="I54" i="14" s="1"/>
  <c r="E59" i="14"/>
  <c r="E77" i="14" s="1"/>
  <c r="F59" i="14"/>
  <c r="F77" i="14" s="1"/>
  <c r="D59" i="14"/>
  <c r="C59" i="14"/>
  <c r="H65" i="14" l="1"/>
  <c r="I55" i="14"/>
  <c r="I132" i="14"/>
  <c r="C133" i="14" s="1"/>
  <c r="H77" i="14"/>
  <c r="H59" i="14"/>
  <c r="H67" i="14" l="1"/>
  <c r="H71" i="14" s="1"/>
  <c r="F30" i="20"/>
  <c r="C17" i="10" l="1"/>
  <c r="C22" i="10" s="1"/>
  <c r="E76" i="14"/>
  <c r="C7" i="10"/>
  <c r="H76" i="14"/>
  <c r="C48" i="10"/>
  <c r="C52" i="10" s="1"/>
  <c r="D30" i="20"/>
  <c r="H30" i="20" s="1"/>
  <c r="H82" i="14"/>
  <c r="D76" i="14"/>
  <c r="E30" i="20"/>
  <c r="M77" i="14" l="1"/>
  <c r="N65" i="14"/>
  <c r="M80" i="14"/>
  <c r="Q65" i="14"/>
  <c r="Q67" i="14" s="1"/>
  <c r="M76" i="14"/>
  <c r="M65" i="14"/>
  <c r="E82" i="14"/>
  <c r="G76" i="14"/>
  <c r="C38" i="10"/>
  <c r="F76" i="14"/>
  <c r="C28" i="10"/>
  <c r="C32" i="10" s="1"/>
  <c r="D82" i="14"/>
  <c r="N67" i="14"/>
  <c r="C42" i="10"/>
  <c r="G82" i="14" l="1"/>
  <c r="P65" i="14"/>
  <c r="P67" i="14" s="1"/>
  <c r="I76" i="14"/>
  <c r="C60" i="4" s="1"/>
  <c r="C61" i="4" s="1"/>
  <c r="C20" i="3" s="1"/>
  <c r="C23" i="3" s="1"/>
  <c r="C25" i="3" s="1"/>
  <c r="O65" i="14"/>
  <c r="O67" i="14" s="1"/>
  <c r="M79" i="14"/>
  <c r="M78" i="14"/>
  <c r="M86" i="14" s="1"/>
  <c r="F82" i="14"/>
  <c r="C11" i="10"/>
  <c r="M67" i="14"/>
  <c r="R65" i="14" l="1"/>
  <c r="R67" i="14" s="1"/>
  <c r="N74" i="14"/>
  <c r="N86" i="14" s="1"/>
  <c r="N87" i="14" s="1"/>
  <c r="I82" i="14"/>
  <c r="I84" i="14" s="1"/>
  <c r="C68" i="4"/>
  <c r="C71" i="4" s="1"/>
  <c r="B36" i="2"/>
  <c r="B41" i="2" s="1"/>
  <c r="C41" i="1" l="1"/>
  <c r="C43" i="1" s="1"/>
  <c r="C73" i="4"/>
  <c r="C45" i="1" l="1"/>
  <c r="C47" i="1"/>
  <c r="C53" i="10"/>
</calcChain>
</file>

<file path=xl/comments1.xml><?xml version="1.0" encoding="utf-8"?>
<comments xmlns="http://schemas.openxmlformats.org/spreadsheetml/2006/main">
  <authors>
    <author>Simon</author>
  </authors>
  <commentList>
    <comment ref="A26" authorId="0">
      <text>
        <r>
          <rPr>
            <b/>
            <sz val="9"/>
            <color indexed="81"/>
            <rFont val="Tahoma"/>
            <family val="2"/>
          </rPr>
          <t>Simon:</t>
        </r>
        <r>
          <rPr>
            <sz val="9"/>
            <color indexed="81"/>
            <rFont val="Tahoma"/>
            <family val="2"/>
          </rPr>
          <t xml:space="preserve">
Process ATO fee journal before doing tax calc's
ie Dr Fee 
Cr Prov for tax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Simon:</t>
        </r>
        <r>
          <rPr>
            <sz val="9"/>
            <color indexed="81"/>
            <rFont val="Tahoma"/>
            <family val="2"/>
          </rPr>
          <t xml:space="preserve">
Should have already been posted</t>
        </r>
      </text>
    </comment>
    <comment ref="J104" authorId="0">
      <text>
        <r>
          <rPr>
            <b/>
            <sz val="9"/>
            <color indexed="81"/>
            <rFont val="Tahoma"/>
            <family val="2"/>
          </rPr>
          <t>Simon:</t>
        </r>
        <r>
          <rPr>
            <sz val="9"/>
            <color indexed="81"/>
            <rFont val="Tahoma"/>
            <family val="2"/>
          </rPr>
          <t xml:space="preserve">
Process ATO fee journal before doing tax calc's
ie Dr Fee 
Cr Prov for tax</t>
        </r>
      </text>
    </comment>
  </commentList>
</comments>
</file>

<file path=xl/sharedStrings.xml><?xml version="1.0" encoding="utf-8"?>
<sst xmlns="http://schemas.openxmlformats.org/spreadsheetml/2006/main" count="6542" uniqueCount="1586">
  <si>
    <t xml:space="preserve">Represented by: </t>
  </si>
  <si>
    <t xml:space="preserve">LIABILITY FOR ACCRUED BENEFITS </t>
  </si>
  <si>
    <t xml:space="preserve">Note </t>
  </si>
  <si>
    <t>INVESTMENTS</t>
  </si>
  <si>
    <r>
      <t xml:space="preserve">TOTAL INVESTMENTS </t>
    </r>
    <r>
      <rPr>
        <sz val="10"/>
        <rFont val="Times New Roman"/>
        <family val="1"/>
      </rPr>
      <t/>
    </r>
  </si>
  <si>
    <t xml:space="preserve">OTHER ASSETS </t>
  </si>
  <si>
    <r>
      <t xml:space="preserve">TOTAL OTHER ASSETS </t>
    </r>
    <r>
      <rPr>
        <sz val="10"/>
        <rFont val="Times New Roman"/>
        <family val="1"/>
      </rPr>
      <t/>
    </r>
  </si>
  <si>
    <t xml:space="preserve">LIABILITIES </t>
  </si>
  <si>
    <r>
      <t xml:space="preserve">TOTAL LIABILITIES </t>
    </r>
    <r>
      <rPr>
        <sz val="10"/>
        <rFont val="Arial"/>
        <family val="2"/>
      </rPr>
      <t/>
    </r>
  </si>
  <si>
    <r>
      <t xml:space="preserve">NET ASSETS AVAILABLE TO PAY BENEFITS </t>
    </r>
    <r>
      <rPr>
        <sz val="10"/>
        <rFont val="Arial"/>
        <family val="2"/>
      </rPr>
      <t/>
    </r>
  </si>
  <si>
    <t xml:space="preserve">Allocated to Members' Accounts </t>
  </si>
  <si>
    <r>
      <t xml:space="preserve">LIABILITY FOR ACCRUED BENEFITS </t>
    </r>
    <r>
      <rPr>
        <sz val="10"/>
        <rFont val="Times New Roman"/>
        <family val="1"/>
      </rPr>
      <t/>
    </r>
  </si>
  <si>
    <t xml:space="preserve">The accompanying notes form part of these financial statements. </t>
  </si>
  <si>
    <t xml:space="preserve">INCOME </t>
  </si>
  <si>
    <t xml:space="preserve">EXPEND ITURE </t>
  </si>
  <si>
    <t>Bank Charges</t>
  </si>
  <si>
    <t xml:space="preserve">EXPENSES </t>
  </si>
  <si>
    <t xml:space="preserve">REVENUE </t>
  </si>
  <si>
    <r>
      <t xml:space="preserve">OPERATIONS BEFORE INCOME TAX </t>
    </r>
    <r>
      <rPr>
        <sz val="9"/>
        <rFont val="Times New Roman"/>
        <family val="1"/>
      </rPr>
      <t/>
    </r>
  </si>
  <si>
    <t xml:space="preserve">BENEFITS ACCRUED AS A RESULT OF </t>
  </si>
  <si>
    <t xml:space="preserve">OPERATIONS </t>
  </si>
  <si>
    <t xml:space="preserve">INVESTMENTS </t>
  </si>
  <si>
    <t xml:space="preserve">Changes in the liability for accrued benefits: </t>
  </si>
  <si>
    <t xml:space="preserve">Liability for Accrued Benefits at </t>
  </si>
  <si>
    <t xml:space="preserve">3. OTHER REVENUE </t>
  </si>
  <si>
    <t xml:space="preserve">5. GENERAL ADMINISTRATION EXPENSES </t>
  </si>
  <si>
    <t xml:space="preserve">Beginning of Period </t>
  </si>
  <si>
    <t>Benefits accrued at end of Financial Year</t>
  </si>
  <si>
    <r>
      <t xml:space="preserve">BENEFITS ACCRUED AS </t>
    </r>
    <r>
      <rPr>
        <b/>
        <sz val="9"/>
        <rFont val="Times New Roman"/>
        <family val="1"/>
      </rPr>
      <t xml:space="preserve">A RESULT OF </t>
    </r>
  </si>
  <si>
    <t>Kilindini Super Fund</t>
  </si>
  <si>
    <t>Cottesloe</t>
  </si>
  <si>
    <t>WA</t>
  </si>
  <si>
    <t>6011</t>
  </si>
  <si>
    <t>Balance Sheet</t>
  </si>
  <si>
    <t/>
  </si>
  <si>
    <t>Assets</t>
  </si>
  <si>
    <t>Current Assets</t>
  </si>
  <si>
    <t>Cash On Hand</t>
  </si>
  <si>
    <t>Bankwest Cheque Account</t>
  </si>
  <si>
    <t>Total Cash On Hand</t>
  </si>
  <si>
    <t>Total Current Assets</t>
  </si>
  <si>
    <t>Other Assets</t>
  </si>
  <si>
    <t>Investments - Simon</t>
  </si>
  <si>
    <t>Listed Investments - Simon</t>
  </si>
  <si>
    <t>Investments -  Sheena</t>
  </si>
  <si>
    <t>Listed Investments - Sheena</t>
  </si>
  <si>
    <t>Total Other Assets</t>
  </si>
  <si>
    <t>Total Assets</t>
  </si>
  <si>
    <t>Liabilities</t>
  </si>
  <si>
    <t>Current Liabilities</t>
  </si>
  <si>
    <t>Inter Member Accounts</t>
  </si>
  <si>
    <t>Inter Member - Simon</t>
  </si>
  <si>
    <t>Inter Member - Sheena</t>
  </si>
  <si>
    <t>Total Inter Member Accounts</t>
  </si>
  <si>
    <t>Total Current Liabilities</t>
  </si>
  <si>
    <t>Total Liabilities</t>
  </si>
  <si>
    <t>Net Assets</t>
  </si>
  <si>
    <t>Liability for Accrued Benefits</t>
  </si>
  <si>
    <t>Members Fund</t>
  </si>
  <si>
    <t>Member Fund - Simon</t>
  </si>
  <si>
    <t>Member Fund - Sheena</t>
  </si>
  <si>
    <t>Total Members Fund</t>
  </si>
  <si>
    <t>Current Year Earnings</t>
  </si>
  <si>
    <t>Total Liability for Accrued Benefits</t>
  </si>
  <si>
    <t>01</t>
  </si>
  <si>
    <t>Simon</t>
  </si>
  <si>
    <t>Income</t>
  </si>
  <si>
    <t>Employer Contributions-Simon</t>
  </si>
  <si>
    <t>Dividend Income</t>
  </si>
  <si>
    <t>Interest Income</t>
  </si>
  <si>
    <t>Total Income</t>
  </si>
  <si>
    <t>Member Insurance</t>
  </si>
  <si>
    <t>Income Tax Expense-Simon</t>
  </si>
  <si>
    <t>Net Profit (Loss)</t>
  </si>
  <si>
    <t>02</t>
  </si>
  <si>
    <t>Sheena</t>
  </si>
  <si>
    <t>Profit &amp; Loss Statement</t>
  </si>
  <si>
    <t>Investment Sales</t>
  </si>
  <si>
    <t>Cost of Sales</t>
  </si>
  <si>
    <t>Gross Profit</t>
  </si>
  <si>
    <t>Expenses</t>
  </si>
  <si>
    <t>Total Expenses</t>
  </si>
  <si>
    <t>Operating Profit</t>
  </si>
  <si>
    <t>Tax and Surcharge</t>
  </si>
  <si>
    <t>Total Tax and Surcharge</t>
  </si>
  <si>
    <t>Net Profit / (Loss)</t>
  </si>
  <si>
    <t xml:space="preserve">MEMBERS' FUND - SHEENA STORM </t>
  </si>
  <si>
    <t xml:space="preserve">Balance at Beginning of Year </t>
  </si>
  <si>
    <t xml:space="preserve">Allocated Earnings </t>
  </si>
  <si>
    <t xml:space="preserve">Contributions from Employer  </t>
  </si>
  <si>
    <t xml:space="preserve">BALANCE AS AT 30TH JUNE </t>
  </si>
  <si>
    <t xml:space="preserve">MEMBERS' FUND - SIMON STORM </t>
  </si>
  <si>
    <t>Tax Computation</t>
  </si>
  <si>
    <t>Imputation credits</t>
  </si>
  <si>
    <t>Tax payable at 15%</t>
  </si>
  <si>
    <t>Tax payable</t>
  </si>
  <si>
    <t>SIMON</t>
  </si>
  <si>
    <r>
      <t xml:space="preserve">TOTAL ASSETS </t>
    </r>
    <r>
      <rPr>
        <sz val="10"/>
        <rFont val="Times New Roman"/>
        <family val="1"/>
      </rPr>
      <t/>
    </r>
  </si>
  <si>
    <t xml:space="preserve">Vested Benefits are amounts to which the member is entitled to on resignation or retirement and usually represent the sum of: </t>
  </si>
  <si>
    <t>- member contributions</t>
  </si>
  <si>
    <t>- superannuation guarantee contributions</t>
  </si>
  <si>
    <t xml:space="preserve">- award contributions </t>
  </si>
  <si>
    <t xml:space="preserve">- earnings (after income tax) associated with those contributions. </t>
  </si>
  <si>
    <t>- other employer amounts which are required to be vested under the Trust Deed and</t>
  </si>
  <si>
    <t>Date</t>
  </si>
  <si>
    <t>Total</t>
  </si>
  <si>
    <t>for provision</t>
  </si>
  <si>
    <t>TAX RETURN DISCLOSURE</t>
  </si>
  <si>
    <t>Deductions</t>
  </si>
  <si>
    <t>Taxable Income</t>
  </si>
  <si>
    <t>Balance due</t>
  </si>
  <si>
    <t>Non deductible contributions</t>
  </si>
  <si>
    <t>Mkt value movements</t>
  </si>
  <si>
    <t>Diff</t>
  </si>
  <si>
    <t>Total Cost of Sales</t>
  </si>
  <si>
    <t>Audit Fees</t>
  </si>
  <si>
    <t>Employer Contributions-Sheena</t>
  </si>
  <si>
    <t>Listed Investments (COS) Simon</t>
  </si>
  <si>
    <t xml:space="preserve">2.  INVESTMENT REVENUE </t>
  </si>
  <si>
    <t>Date Sold</t>
  </si>
  <si>
    <t xml:space="preserve">Descrip. </t>
  </si>
  <si>
    <t>Number</t>
  </si>
  <si>
    <t>Proceeds</t>
  </si>
  <si>
    <t>Gain/loss</t>
  </si>
  <si>
    <t>TAX</t>
  </si>
  <si>
    <t>Discount</t>
  </si>
  <si>
    <t>Excess from Simon/Sheens</t>
  </si>
  <si>
    <t>Net capital gain</t>
  </si>
  <si>
    <t xml:space="preserve">Reconcile  GL to </t>
  </si>
  <si>
    <t>Income tax payable attributable to current year</t>
  </si>
  <si>
    <t>The income tax expense comprises amounts set aside as :</t>
  </si>
  <si>
    <t>Income per tax return</t>
  </si>
  <si>
    <t>Income per MYOB</t>
  </si>
  <si>
    <t>Expenditure per MYOB</t>
  </si>
  <si>
    <t>Expenditure per tax return</t>
  </si>
  <si>
    <t>General Ledger [Detail]</t>
  </si>
  <si>
    <t>ID#</t>
  </si>
  <si>
    <t>Src</t>
  </si>
  <si>
    <t>Memo</t>
  </si>
  <si>
    <t>Debit</t>
  </si>
  <si>
    <t>Credit</t>
  </si>
  <si>
    <t>Net Activity</t>
  </si>
  <si>
    <t>Ending Balance</t>
  </si>
  <si>
    <t>4-5500</t>
  </si>
  <si>
    <t>Beginning Balance:</t>
  </si>
  <si>
    <t>CR</t>
  </si>
  <si>
    <t>Total:</t>
  </si>
  <si>
    <t>4-5510</t>
  </si>
  <si>
    <t>Less  capital gain after applying losses</t>
  </si>
  <si>
    <t>Retained Earnings</t>
  </si>
  <si>
    <t>Other Income</t>
  </si>
  <si>
    <t>Dividend Franking Credit</t>
  </si>
  <si>
    <t>Franking Credit Offset</t>
  </si>
  <si>
    <t>Capital Loss Worksheet - Simon</t>
  </si>
  <si>
    <t>Capital Gain Worksheet - Simon</t>
  </si>
  <si>
    <t>4-5520</t>
  </si>
  <si>
    <t>Trust distribution</t>
  </si>
  <si>
    <t>Employee contribution</t>
  </si>
  <si>
    <t>Unlisted Investments - Simon</t>
  </si>
  <si>
    <t>Dividend Income Unfranked</t>
  </si>
  <si>
    <t>Listed Investments(COS) Sheena</t>
  </si>
  <si>
    <t>Profit/(Loss) on sale of listed investments</t>
  </si>
  <si>
    <t>Listed shares and equities</t>
  </si>
  <si>
    <t>Unlisted shares and equities</t>
  </si>
  <si>
    <t>Per Accounts</t>
  </si>
  <si>
    <t>BWA Cash Mgt Account</t>
  </si>
  <si>
    <t>8-1000</t>
  </si>
  <si>
    <t>Less Trust distributions</t>
  </si>
  <si>
    <t>Imputation credits from Trust</t>
  </si>
  <si>
    <t>Tax Witheld</t>
  </si>
  <si>
    <t>ABN</t>
  </si>
  <si>
    <t>Foreign</t>
  </si>
  <si>
    <t>Loss on sale on sale of investments</t>
  </si>
  <si>
    <t>Trust distributions</t>
  </si>
  <si>
    <t xml:space="preserve"> Cost</t>
  </si>
  <si>
    <t>Balance due on return lodgment</t>
  </si>
  <si>
    <t>Capital losses</t>
  </si>
  <si>
    <t>Gross payments where ABN not quoted</t>
  </si>
  <si>
    <t>Pft on sale</t>
  </si>
  <si>
    <t>Rental Income - Lalor Street</t>
  </si>
  <si>
    <t>Water</t>
  </si>
  <si>
    <t>Rates</t>
  </si>
  <si>
    <t>Land Tax</t>
  </si>
  <si>
    <t>Fixed Assets</t>
  </si>
  <si>
    <t>Land &amp; Buildings</t>
  </si>
  <si>
    <t>Lalor Street, Scarborough</t>
  </si>
  <si>
    <t>Total Land &amp; Buildings</t>
  </si>
  <si>
    <t>Total Fixed Assets</t>
  </si>
  <si>
    <t>Less Tax deferred income (Challenger)</t>
  </si>
  <si>
    <t>Provision for Tax - Sheena</t>
  </si>
  <si>
    <t>PAYG Instalments in following fin yr</t>
  </si>
  <si>
    <t>PAYG Instalments during financial yr</t>
  </si>
  <si>
    <t>Dividend income</t>
  </si>
  <si>
    <t>Interest income</t>
  </si>
  <si>
    <t>Add Benefits accrued as a result of operations</t>
  </si>
  <si>
    <t>Bank charges</t>
  </si>
  <si>
    <t>Audit fees</t>
  </si>
  <si>
    <t>Accounting fees</t>
  </si>
  <si>
    <t xml:space="preserve">Movements in market values </t>
  </si>
  <si>
    <t xml:space="preserve">Dividends received </t>
  </si>
  <si>
    <t xml:space="preserve">Interest received </t>
  </si>
  <si>
    <t>Employer contributions</t>
  </si>
  <si>
    <t xml:space="preserve">Investment revenue </t>
  </si>
  <si>
    <t xml:space="preserve">Other revenue </t>
  </si>
  <si>
    <t xml:space="preserve">General administration </t>
  </si>
  <si>
    <t>Rental income - Lalor Street</t>
  </si>
  <si>
    <t>Movement in mkt value - Simon</t>
  </si>
  <si>
    <t>Movement in mkt value - Sheena</t>
  </si>
  <si>
    <t xml:space="preserve">7.  INCOME TAX EXPENSE </t>
  </si>
  <si>
    <t xml:space="preserve">8.  LIABILITY FOR ACCRUED BENEFITS </t>
  </si>
  <si>
    <t xml:space="preserve">9.  INVESTMENTS </t>
  </si>
  <si>
    <t>10.  LAND AND BUILDINGS</t>
  </si>
  <si>
    <t>Rental property costs</t>
  </si>
  <si>
    <t>6. RENTAL PROPERTY COSTS</t>
  </si>
  <si>
    <t>Reconciliation of Tax Provision</t>
  </si>
  <si>
    <t>TOTAL</t>
  </si>
  <si>
    <t>Balance</t>
  </si>
  <si>
    <t>Australian Tax Office</t>
  </si>
  <si>
    <t>.</t>
  </si>
  <si>
    <t>(based on income tax expense for yr)</t>
  </si>
  <si>
    <t>Earnings</t>
  </si>
  <si>
    <t>Dividends</t>
  </si>
  <si>
    <t>Property</t>
  </si>
  <si>
    <t>Land and Buildings Lalor Street</t>
  </si>
  <si>
    <t>Cash</t>
  </si>
  <si>
    <t>Cash on hand</t>
  </si>
  <si>
    <t>Garden maintenance</t>
  </si>
  <si>
    <t>Strata insurance</t>
  </si>
  <si>
    <t>Job No.</t>
  </si>
  <si>
    <t>Cost*</t>
  </si>
  <si>
    <t>2-1800</t>
  </si>
  <si>
    <t>2-1900</t>
  </si>
  <si>
    <t>Check</t>
  </si>
  <si>
    <t>4-1000</t>
  </si>
  <si>
    <t>4-2000</t>
  </si>
  <si>
    <t>4-5610</t>
  </si>
  <si>
    <t>4-5700</t>
  </si>
  <si>
    <t>5-1000</t>
  </si>
  <si>
    <t>5-2000</t>
  </si>
  <si>
    <t>6-1200</t>
  </si>
  <si>
    <t>1-0000</t>
  </si>
  <si>
    <t>1-1000</t>
  </si>
  <si>
    <t>1-1100</t>
  </si>
  <si>
    <t>1-1110</t>
  </si>
  <si>
    <t>1-1160</t>
  </si>
  <si>
    <t>1-2000</t>
  </si>
  <si>
    <t>1-2300</t>
  </si>
  <si>
    <t>1-2310</t>
  </si>
  <si>
    <t>1-2311</t>
  </si>
  <si>
    <t>1-2313</t>
  </si>
  <si>
    <t>1-2500</t>
  </si>
  <si>
    <t>1-2510</t>
  </si>
  <si>
    <t>1-2600</t>
  </si>
  <si>
    <t>1-3000</t>
  </si>
  <si>
    <t>1-3300</t>
  </si>
  <si>
    <t>1-3310</t>
  </si>
  <si>
    <t>2-0000</t>
  </si>
  <si>
    <t>2-1000</t>
  </si>
  <si>
    <t>2-1100</t>
  </si>
  <si>
    <t>2-1110</t>
  </si>
  <si>
    <t>2-1120</t>
  </si>
  <si>
    <t>3-0000</t>
  </si>
  <si>
    <t>3-1000</t>
  </si>
  <si>
    <t>3-1100</t>
  </si>
  <si>
    <t>3-1200</t>
  </si>
  <si>
    <t>3-8000</t>
  </si>
  <si>
    <t>3-9000</t>
  </si>
  <si>
    <t>Amanzimtoti Property Trust</t>
  </si>
  <si>
    <t xml:space="preserve">4.  MOVEMENT IN NET MARKET VALUES </t>
  </si>
  <si>
    <t>Income Tax Expense</t>
  </si>
  <si>
    <t>38 Hawkstone Street</t>
  </si>
  <si>
    <t>Tax Return</t>
  </si>
  <si>
    <t>Capital Gains (discount method)</t>
  </si>
  <si>
    <t>Companies</t>
  </si>
  <si>
    <t>Trusts*</t>
  </si>
  <si>
    <t>Current year CG after loss</t>
  </si>
  <si>
    <t xml:space="preserve">PROFIT TRANSFERRED TO MEMBERS' FUNDS </t>
  </si>
  <si>
    <r>
      <t>INCOME TAX EXPENSE</t>
    </r>
    <r>
      <rPr>
        <sz val="10"/>
        <rFont val="Arial"/>
        <family val="2"/>
      </rPr>
      <t/>
    </r>
  </si>
  <si>
    <t>1-1170</t>
  </si>
  <si>
    <t>Accounting Fees</t>
  </si>
  <si>
    <t>Maintenance</t>
  </si>
  <si>
    <t>Sundry Expense</t>
  </si>
  <si>
    <t>Supervisory levy</t>
  </si>
  <si>
    <t>Management fees and GST</t>
  </si>
  <si>
    <t>CD</t>
  </si>
  <si>
    <t>Grand Total:</t>
  </si>
  <si>
    <t>RaboPlus</t>
  </si>
  <si>
    <t>ATO filing fee</t>
  </si>
  <si>
    <t>INVESTMENT EXPENSES</t>
  </si>
  <si>
    <t>Other Contributions-Simon</t>
  </si>
  <si>
    <t>Other Contributions-Sheena</t>
  </si>
  <si>
    <t>4-5620</t>
  </si>
  <si>
    <t>4-5630</t>
  </si>
  <si>
    <t>Other Investments</t>
  </si>
  <si>
    <t>Capital gain - Funds</t>
  </si>
  <si>
    <t>5-3000</t>
  </si>
  <si>
    <t>Cleaning</t>
  </si>
  <si>
    <t>Couriers</t>
  </si>
  <si>
    <t>Depreciation</t>
  </si>
  <si>
    <t>Loss on sale</t>
  </si>
  <si>
    <t>Discounts Taken</t>
  </si>
  <si>
    <t>Electricity</t>
  </si>
  <si>
    <t>Freight Charges</t>
  </si>
  <si>
    <t>Late Fees Paid</t>
  </si>
  <si>
    <t>Office Supplies</t>
  </si>
  <si>
    <t>Rent</t>
  </si>
  <si>
    <t>Subscriptions</t>
  </si>
  <si>
    <t>Travel &amp; Entertainment</t>
  </si>
  <si>
    <t>Interest Expense</t>
  </si>
  <si>
    <t>Employment Expenses</t>
  </si>
  <si>
    <t>Staff Amenities</t>
  </si>
  <si>
    <t>Superannuation</t>
  </si>
  <si>
    <t>Wages &amp; Salaries</t>
  </si>
  <si>
    <t>Workers' Compensation</t>
  </si>
  <si>
    <t>Other Employer Expenses</t>
  </si>
  <si>
    <t>Income Tax Expense-Sheeena</t>
  </si>
  <si>
    <t>Superannuation Surcharge</t>
  </si>
  <si>
    <t>Contributions</t>
  </si>
  <si>
    <t>1-1120</t>
  </si>
  <si>
    <t>1-1130</t>
  </si>
  <si>
    <t>Macquarie Account</t>
  </si>
  <si>
    <t>1-1140</t>
  </si>
  <si>
    <t>Telenet Deposit BWA</t>
  </si>
  <si>
    <t>1-1150</t>
  </si>
  <si>
    <t>1-1200</t>
  </si>
  <si>
    <t>Sundry Debtors</t>
  </si>
  <si>
    <t>1-1210</t>
  </si>
  <si>
    <t>Less Prov'n for Doubtful Debts</t>
  </si>
  <si>
    <t>1-1950</t>
  </si>
  <si>
    <t>Withholding Credits</t>
  </si>
  <si>
    <t>1-1960</t>
  </si>
  <si>
    <t>Voluntary Withholding Credits</t>
  </si>
  <si>
    <t>1-1970</t>
  </si>
  <si>
    <t>ABN Withholding Credits</t>
  </si>
  <si>
    <t>Total Withholding Credits</t>
  </si>
  <si>
    <t>1-2100</t>
  </si>
  <si>
    <t>Prepayments</t>
  </si>
  <si>
    <t>1-2200</t>
  </si>
  <si>
    <t>Deposits Paid</t>
  </si>
  <si>
    <t>1-2312</t>
  </si>
  <si>
    <t>OM-IP Plus 130 Ltd</t>
  </si>
  <si>
    <t>1-3100</t>
  </si>
  <si>
    <t>Office Equipment</t>
  </si>
  <si>
    <t>1-3110</t>
  </si>
  <si>
    <t>Office Equipment at Cost</t>
  </si>
  <si>
    <t>1-3120</t>
  </si>
  <si>
    <t>Office Equipment Accum Dep'n</t>
  </si>
  <si>
    <t>Total Office Equipment</t>
  </si>
  <si>
    <t>1-3200</t>
  </si>
  <si>
    <t>Computer Equipment</t>
  </si>
  <si>
    <t>1-3210</t>
  </si>
  <si>
    <t>Computer Equipment Original Co</t>
  </si>
  <si>
    <t>1-3220</t>
  </si>
  <si>
    <t>Computer Equipment Accum Dep'n</t>
  </si>
  <si>
    <t>Total Computer Equipment</t>
  </si>
  <si>
    <t>1-3320</t>
  </si>
  <si>
    <t>2-1130</t>
  </si>
  <si>
    <t>MasterCard</t>
  </si>
  <si>
    <t>2-1140</t>
  </si>
  <si>
    <t>Visa</t>
  </si>
  <si>
    <t>2-1200</t>
  </si>
  <si>
    <t>Sundry Creditors</t>
  </si>
  <si>
    <t>2-1300</t>
  </si>
  <si>
    <t>GST Liabilities</t>
  </si>
  <si>
    <t>2-1310</t>
  </si>
  <si>
    <t>GST Collected</t>
  </si>
  <si>
    <t>2-1330</t>
  </si>
  <si>
    <t>GST Paid</t>
  </si>
  <si>
    <t>Total GST Liabilities</t>
  </si>
  <si>
    <t>2-1350</t>
  </si>
  <si>
    <t>Sales Tax Payable</t>
  </si>
  <si>
    <t>2-1360</t>
  </si>
  <si>
    <t>Import Duty Payable</t>
  </si>
  <si>
    <t>2-1370</t>
  </si>
  <si>
    <t>Voluntary Withholdings Payable</t>
  </si>
  <si>
    <t>2-1380</t>
  </si>
  <si>
    <t>ABN Withholdings Payable</t>
  </si>
  <si>
    <t>2-1390</t>
  </si>
  <si>
    <t>Luxury Car Tax Payable</t>
  </si>
  <si>
    <t>2-1400</t>
  </si>
  <si>
    <t>Payroll Liabilities</t>
  </si>
  <si>
    <t>2-1410</t>
  </si>
  <si>
    <t>Payroll Deductions Payable</t>
  </si>
  <si>
    <t>2-1420</t>
  </si>
  <si>
    <t>PAYG Withholding Payable</t>
  </si>
  <si>
    <t>Total Payroll Liabilities</t>
  </si>
  <si>
    <t>2-1600</t>
  </si>
  <si>
    <t>Client Deposits</t>
  </si>
  <si>
    <t>2-1700</t>
  </si>
  <si>
    <t>2-2000</t>
  </si>
  <si>
    <t>Long Term Liabilities</t>
  </si>
  <si>
    <t>2-2100</t>
  </si>
  <si>
    <t>Bank Loans</t>
  </si>
  <si>
    <t>2-2200</t>
  </si>
  <si>
    <t>Other Long Term Liabilities</t>
  </si>
  <si>
    <t>Total Long Term Liabilities</t>
  </si>
  <si>
    <t>3-1300</t>
  </si>
  <si>
    <t>3-9999</t>
  </si>
  <si>
    <t>Historical Balancing</t>
  </si>
  <si>
    <t xml:space="preserve">Securities (Simon) </t>
  </si>
  <si>
    <t>Provision for Tax</t>
  </si>
  <si>
    <t>West African Resources Ltd</t>
  </si>
  <si>
    <t>Westpac</t>
  </si>
  <si>
    <t>Commonwealth Bank Ltd</t>
  </si>
  <si>
    <t>Peet Cardinia Lakes Syndicate</t>
  </si>
  <si>
    <t xml:space="preserve"> </t>
  </si>
  <si>
    <t>Capital Return</t>
  </si>
  <si>
    <t>Capital gain from Trust</t>
  </si>
  <si>
    <t>Plus cost Trust Inv</t>
  </si>
  <si>
    <t>Tax prov per GL before year end tax jnls</t>
  </si>
  <si>
    <t>DR</t>
  </si>
  <si>
    <t>ITE  - Simon</t>
  </si>
  <si>
    <t>ITE  - Sheena</t>
  </si>
  <si>
    <t>Tax Provision at Year End Comprises:-</t>
  </si>
  <si>
    <t>Diff Tax charge</t>
  </si>
  <si>
    <t>BWA Money Market Account</t>
  </si>
  <si>
    <t>ASIC fees</t>
  </si>
  <si>
    <t>Rental Income - Eric Street</t>
  </si>
  <si>
    <t>Flat items</t>
  </si>
  <si>
    <t>Strata fees</t>
  </si>
  <si>
    <t>Telephone/Internet Access</t>
  </si>
  <si>
    <t>Eric Street, Cottesloe</t>
  </si>
  <si>
    <t xml:space="preserve">Property </t>
  </si>
  <si>
    <t xml:space="preserve">Rental income </t>
  </si>
  <si>
    <t>Woodside Petroleum Ltd</t>
  </si>
  <si>
    <t>Rio Tinto Ltd</t>
  </si>
  <si>
    <t>58</t>
  </si>
  <si>
    <t>Dorado Syndicate 61 PL</t>
  </si>
  <si>
    <t>BHP</t>
  </si>
  <si>
    <t>Brokerage</t>
  </si>
  <si>
    <t>Refund</t>
  </si>
  <si>
    <t>1-1180</t>
  </si>
  <si>
    <t>(Loss)/Profit on sale of investments</t>
  </si>
  <si>
    <t>2/05/2016</t>
  </si>
  <si>
    <t>GJ</t>
  </si>
  <si>
    <t>30/07/2015</t>
  </si>
  <si>
    <t>20/10/2015</t>
  </si>
  <si>
    <t>14/01/2016</t>
  </si>
  <si>
    <t>17/02/2016</t>
  </si>
  <si>
    <t>Income tax expense for 2016</t>
  </si>
  <si>
    <t>ATO filing fee 2016</t>
  </si>
  <si>
    <t>Bal of 2015 tax</t>
  </si>
  <si>
    <t>4-0000</t>
  </si>
  <si>
    <t>4-3000</t>
  </si>
  <si>
    <t>4-4000</t>
  </si>
  <si>
    <t>4-5000</t>
  </si>
  <si>
    <t>4-5600</t>
  </si>
  <si>
    <t>4-5800</t>
  </si>
  <si>
    <t>4-5900</t>
  </si>
  <si>
    <t>4-5910</t>
  </si>
  <si>
    <t>4-6000</t>
  </si>
  <si>
    <t>4-6010</t>
  </si>
  <si>
    <t>5-0000</t>
  </si>
  <si>
    <t>6-0000</t>
  </si>
  <si>
    <t>6-1000</t>
  </si>
  <si>
    <t>6-1050</t>
  </si>
  <si>
    <t>6-1100</t>
  </si>
  <si>
    <t>6-1101</t>
  </si>
  <si>
    <t>6-1250</t>
  </si>
  <si>
    <t>6-1300</t>
  </si>
  <si>
    <t>6-1400</t>
  </si>
  <si>
    <t>6-1500</t>
  </si>
  <si>
    <t>6-1600</t>
  </si>
  <si>
    <t>6-2010</t>
  </si>
  <si>
    <t>6-2020</t>
  </si>
  <si>
    <t>6-2200</t>
  </si>
  <si>
    <t>6-2210</t>
  </si>
  <si>
    <t>6-2211</t>
  </si>
  <si>
    <t>6-2212</t>
  </si>
  <si>
    <t>6-2220</t>
  </si>
  <si>
    <t>6-2230</t>
  </si>
  <si>
    <t>6-2240</t>
  </si>
  <si>
    <t>6-2300</t>
  </si>
  <si>
    <t>6-2400</t>
  </si>
  <si>
    <t>6-2401</t>
  </si>
  <si>
    <t>6-2402</t>
  </si>
  <si>
    <t>6-2500</t>
  </si>
  <si>
    <t>6-2600</t>
  </si>
  <si>
    <t>6-2700</t>
  </si>
  <si>
    <t>6-2900</t>
  </si>
  <si>
    <t>6-3000</t>
  </si>
  <si>
    <t>6-3100</t>
  </si>
  <si>
    <t>6-3200</t>
  </si>
  <si>
    <t>6-3300</t>
  </si>
  <si>
    <t>6-5100</t>
  </si>
  <si>
    <t>6-5110</t>
  </si>
  <si>
    <t>6-5120</t>
  </si>
  <si>
    <t>6-5130</t>
  </si>
  <si>
    <t>6-5140</t>
  </si>
  <si>
    <t>6-5150</t>
  </si>
  <si>
    <t>8-0000</t>
  </si>
  <si>
    <t>9-0000</t>
  </si>
  <si>
    <t>9-1000</t>
  </si>
  <si>
    <t>9-2000</t>
  </si>
  <si>
    <t>9-2100</t>
  </si>
  <si>
    <t>9-3000</t>
  </si>
  <si>
    <t>28/02/2017</t>
  </si>
  <si>
    <t>1/06/2017</t>
  </si>
  <si>
    <t>Non-concessional contributions</t>
  </si>
  <si>
    <t>26/07/2016</t>
  </si>
  <si>
    <t>31/10/2016</t>
  </si>
  <si>
    <t>18/04/2017</t>
  </si>
  <si>
    <t>Income tax expense for 2017</t>
  </si>
  <si>
    <t>ATO filing fee 2017</t>
  </si>
  <si>
    <t>Capital return/(write off) on wind up of Trust</t>
  </si>
  <si>
    <t>Net Capital Gain/(Loss c/fwd.)</t>
  </si>
  <si>
    <t>Rabo Direct</t>
  </si>
  <si>
    <t>Telstra Corporation Ltd</t>
  </si>
  <si>
    <t>Dorado Syndicate 74 P/L</t>
  </si>
  <si>
    <t>Dorado Syndicate 80</t>
  </si>
  <si>
    <t>Loss on write-off of investment</t>
  </si>
  <si>
    <t>Earnings check to MYOB</t>
  </si>
  <si>
    <t>(after all tax postings)</t>
  </si>
  <si>
    <t xml:space="preserve">Preserved benefits are those amounts which cannot be paid to the member until the member is aged 57 or above. </t>
  </si>
  <si>
    <t>Listed investments</t>
  </si>
  <si>
    <t>Unlisted</t>
  </si>
  <si>
    <t xml:space="preserve">Div </t>
  </si>
  <si>
    <t>Int</t>
  </si>
  <si>
    <t>Trust Dist</t>
  </si>
  <si>
    <t>Loss on w/down</t>
  </si>
  <si>
    <t>Unit Trust</t>
  </si>
  <si>
    <t>Unit Trusts</t>
  </si>
  <si>
    <t xml:space="preserve">MEMBERS' FUND - EMMA STORM </t>
  </si>
  <si>
    <t xml:space="preserve">MEMBERS' FUND - JANE STORM </t>
  </si>
  <si>
    <t>4-4100</t>
  </si>
  <si>
    <t>4-4200</t>
  </si>
  <si>
    <t>4-4300</t>
  </si>
  <si>
    <t>Emma</t>
  </si>
  <si>
    <t>Jane</t>
  </si>
  <si>
    <t>22/12/2017</t>
  </si>
  <si>
    <t>30/04/2018</t>
  </si>
  <si>
    <t>1/08/2017</t>
  </si>
  <si>
    <t>30/10/2017</t>
  </si>
  <si>
    <t>15/02/2018</t>
  </si>
  <si>
    <t>=975.26+1862.29</t>
  </si>
  <si>
    <t>Income tax expense for 2018</t>
  </si>
  <si>
    <t>ATO filing fee 2018</t>
  </si>
  <si>
    <t>Other income</t>
  </si>
  <si>
    <t>Syn 65</t>
  </si>
  <si>
    <t>Per GL</t>
  </si>
  <si>
    <t>Return on Dor 76 Interest</t>
  </si>
  <si>
    <t>Syn 74</t>
  </si>
  <si>
    <t>Syn 80</t>
  </si>
  <si>
    <t>Rollovers</t>
  </si>
  <si>
    <t>Super Return</t>
  </si>
  <si>
    <t>Adj Contributions</t>
  </si>
  <si>
    <t>4-4400</t>
  </si>
  <si>
    <t>25/02/2019</t>
  </si>
  <si>
    <t>31/10/2018</t>
  </si>
  <si>
    <t>30/07/2018</t>
  </si>
  <si>
    <t>19/02/2019</t>
  </si>
  <si>
    <t>29/04/2019</t>
  </si>
  <si>
    <t xml:space="preserve">Emma </t>
  </si>
  <si>
    <t>ATO filing fee 2019</t>
  </si>
  <si>
    <t>Income tax expense for 2019</t>
  </si>
  <si>
    <t>ITE  - Emma</t>
  </si>
  <si>
    <t>ITE  - Jane</t>
  </si>
  <si>
    <t>9-2200</t>
  </si>
  <si>
    <t>Income Tax Expense - Emma</t>
  </si>
  <si>
    <t>9-2300</t>
  </si>
  <si>
    <t>Income Tax Expense - Jane</t>
  </si>
  <si>
    <t xml:space="preserve">LISTED </t>
  </si>
  <si>
    <t xml:space="preserve">UNLISTED </t>
  </si>
  <si>
    <t>70</t>
  </si>
  <si>
    <t>PVW</t>
  </si>
  <si>
    <t>Listed</t>
  </si>
  <si>
    <t>Rollover</t>
  </si>
  <si>
    <t>Net assets prior year</t>
  </si>
  <si>
    <t>Avg net assets</t>
  </si>
  <si>
    <t>Unlisted shares</t>
  </si>
  <si>
    <t>4-4010</t>
  </si>
  <si>
    <t>Other Contributions - Emma</t>
  </si>
  <si>
    <t>4-4020</t>
  </si>
  <si>
    <t>Other Contributions - Jane</t>
  </si>
  <si>
    <t>4-4030</t>
  </si>
  <si>
    <t>Other Contributions - Kate</t>
  </si>
  <si>
    <t>Employer Contributions Emma</t>
  </si>
  <si>
    <t>Employer Contributions Jane</t>
  </si>
  <si>
    <t>Employer Contributions Kate</t>
  </si>
  <si>
    <t>ALLOCATION CHECK</t>
  </si>
  <si>
    <t>Kate</t>
  </si>
  <si>
    <t>Check if &gt;1</t>
  </si>
  <si>
    <t>2/03/2020</t>
  </si>
  <si>
    <t>Capital Gain Worksheet - Jane</t>
  </si>
  <si>
    <t>29/07/2019</t>
  </si>
  <si>
    <t>28/10/2019</t>
  </si>
  <si>
    <t>ATO filing fee 2020</t>
  </si>
  <si>
    <t>Year</t>
  </si>
  <si>
    <t>Opening balance</t>
  </si>
  <si>
    <t>Incurred</t>
  </si>
  <si>
    <t>Recouped</t>
  </si>
  <si>
    <t>Carried forward</t>
  </si>
  <si>
    <t>Loss on buyback DQIF</t>
  </si>
  <si>
    <t>Dorado Synd 15</t>
  </si>
  <si>
    <t>Reason for loss</t>
  </si>
  <si>
    <t>Income Tax Losses - Capital - Simon</t>
  </si>
  <si>
    <t>Dor Syn 19</t>
  </si>
  <si>
    <t>Loss applied</t>
  </si>
  <si>
    <t>Net gain /(loss)</t>
  </si>
  <si>
    <t>Capital Loss Worksheet - Jane</t>
  </si>
  <si>
    <t>Consolidated</t>
  </si>
  <si>
    <t>Dorado DEV 88  &amp; Write off of Dorado 65 balance now wound up</t>
  </si>
  <si>
    <t>Income tax expense for 2020</t>
  </si>
  <si>
    <t>Dorado Income Asset 17</t>
  </si>
  <si>
    <t>82</t>
  </si>
  <si>
    <t>Dorado Income Asset 18 Unit</t>
  </si>
  <si>
    <t>Dorado First Mortgage 80</t>
  </si>
  <si>
    <t>Dorado First Mortgage 81</t>
  </si>
  <si>
    <t>National Australia Bank</t>
  </si>
  <si>
    <t>Macquarie Group Ltd</t>
  </si>
  <si>
    <t>Coles Group Ltd</t>
  </si>
  <si>
    <t>Amcor PLC</t>
  </si>
  <si>
    <t>BWP Trust</t>
  </si>
  <si>
    <t>CHECK SUMS</t>
  </si>
  <si>
    <t>4-5621</t>
  </si>
  <si>
    <t>Listed Investments - Emma</t>
  </si>
  <si>
    <t>4-5622</t>
  </si>
  <si>
    <t>Listed Investments - Jane</t>
  </si>
  <si>
    <t>4-5623</t>
  </si>
  <si>
    <t>Listed Investments - Kate</t>
  </si>
  <si>
    <t>5-2100</t>
  </si>
  <si>
    <t>Listed Investments (COS)  Emma</t>
  </si>
  <si>
    <t>5-2200</t>
  </si>
  <si>
    <t>Listed Investments (COS) Jane</t>
  </si>
  <si>
    <t>5-2300</t>
  </si>
  <si>
    <t>Listed Investments (COS) Kate</t>
  </si>
  <si>
    <t>Property Mkt Movement - Simon</t>
  </si>
  <si>
    <t>Property Mkt Movement - Sheena</t>
  </si>
  <si>
    <t>Movement in Mkt Value - Emma</t>
  </si>
  <si>
    <t>Movement in Mkt Value - Jane</t>
  </si>
  <si>
    <t>4-5810</t>
  </si>
  <si>
    <t>4-5820</t>
  </si>
  <si>
    <t>4-5901</t>
  </si>
  <si>
    <t>4-5902</t>
  </si>
  <si>
    <t>4-5903</t>
  </si>
  <si>
    <t>Movement in Mkt Value - Kate</t>
  </si>
  <si>
    <t>Dorado First Mortgage 91</t>
  </si>
  <si>
    <t>Dorado First Mortgage 90</t>
  </si>
  <si>
    <t>CommSec CDIA  Account</t>
  </si>
  <si>
    <t>Investments - Emma</t>
  </si>
  <si>
    <t>1-2610</t>
  </si>
  <si>
    <t>Listed Investments Emma</t>
  </si>
  <si>
    <t>1-2700</t>
  </si>
  <si>
    <t>Investments - Jane</t>
  </si>
  <si>
    <t>1-2710</t>
  </si>
  <si>
    <t>Listed Investments Jane</t>
  </si>
  <si>
    <t>1-2800</t>
  </si>
  <si>
    <t>Investments - Kate</t>
  </si>
  <si>
    <t>1-2810</t>
  </si>
  <si>
    <t>Listed Investments Kate</t>
  </si>
  <si>
    <t>Accrued Contributions</t>
  </si>
  <si>
    <t>21/10/2020</t>
  </si>
  <si>
    <t>ATO filing fee 2021</t>
  </si>
  <si>
    <t>Income tax expense for 2021</t>
  </si>
  <si>
    <t>Allocation of PAYG paid during 2021</t>
  </si>
  <si>
    <t>Discount applied</t>
  </si>
  <si>
    <t>WHT</t>
  </si>
  <si>
    <t>Market value movements in property</t>
  </si>
  <si>
    <t>Instalments for 2021</t>
  </si>
  <si>
    <t>Balance of 2020 Tax</t>
  </si>
  <si>
    <t>Tax Provision</t>
  </si>
  <si>
    <t>PAYG</t>
  </si>
  <si>
    <t>Final payment</t>
  </si>
  <si>
    <t>Tax expense for year</t>
  </si>
  <si>
    <t>Closing balance</t>
  </si>
  <si>
    <t>Levy</t>
  </si>
  <si>
    <t>Tax provision</t>
  </si>
  <si>
    <t>9-2400</t>
  </si>
  <si>
    <t>Income tax - Kate</t>
  </si>
  <si>
    <t>SIQ</t>
  </si>
  <si>
    <t>PVW Resources Ltd</t>
  </si>
  <si>
    <t>SDI Limited</t>
  </si>
  <si>
    <t>Smartgroup Corporation Ltd</t>
  </si>
  <si>
    <t>95</t>
  </si>
  <si>
    <t>Dorado Direct Inv 19 Trust</t>
  </si>
  <si>
    <t>96</t>
  </si>
  <si>
    <t>Dorado First Mortgage 86</t>
  </si>
  <si>
    <t>99</t>
  </si>
  <si>
    <t>Dorado FM 93</t>
  </si>
  <si>
    <t>Movement in net market values of property</t>
  </si>
  <si>
    <t>Reconcile to D48</t>
  </si>
  <si>
    <t>Profit /(Loss)on sale</t>
  </si>
  <si>
    <t>Check if not 0</t>
  </si>
  <si>
    <t>Return on assets</t>
  </si>
  <si>
    <t>Meeting</t>
  </si>
  <si>
    <t>Other assets</t>
  </si>
  <si>
    <t>Net capital gain/(loss)</t>
  </si>
  <si>
    <t>6-6600</t>
  </si>
  <si>
    <t>Pensions Paid</t>
  </si>
  <si>
    <t>6-6610</t>
  </si>
  <si>
    <t>Pensions paid - Simon</t>
  </si>
  <si>
    <t>6-6620</t>
  </si>
  <si>
    <t>Pensions paid - Sheena</t>
  </si>
  <si>
    <t>July 2021 through June 2022</t>
  </si>
  <si>
    <t>Date Purchased</t>
  </si>
  <si>
    <t>As of June 2022</t>
  </si>
  <si>
    <t>Member Fund - Emma</t>
  </si>
  <si>
    <t>3-1400</t>
  </si>
  <si>
    <t>Member Fund - Jane</t>
  </si>
  <si>
    <t>3-1500</t>
  </si>
  <si>
    <t>Member Fund - Kate</t>
  </si>
  <si>
    <t>3-2000</t>
  </si>
  <si>
    <t>Pension - Simon</t>
  </si>
  <si>
    <t>AMC - AMCOR PLC CDI 1:1 (CDI 1:1 FOREIGN EXEMPT NYSE)</t>
  </si>
  <si>
    <t>BHP - BHP GROUP LIMITED FPO (ORDINARY FULLY PAID)</t>
  </si>
  <si>
    <t>BWP - BWP TRUST ORD UNITS (ORDINARY UNITS FULLY PAID)</t>
  </si>
  <si>
    <t>CBA - COMMONWEALTH BANK. FPO (ORDINARY FULLY PAID)</t>
  </si>
  <si>
    <t>COL - COLES GROUP FPO (ORDINARY FULLY PAID)</t>
  </si>
  <si>
    <t>MQG - MACQUARIE GROUP LTD FPO (ORDINARY FULLY PAID)</t>
  </si>
  <si>
    <t>NAB - NATIONAL AUST. BANK FPO (ORDINARY FULLY PAID)</t>
  </si>
  <si>
    <t>RIO - RIO TINTO LIMITED FPO (ORDINARY FULLY PAID)</t>
  </si>
  <si>
    <t>TLS - TELSTRA CORPORATION. FPO (ORDINARY FULLY PAID)</t>
  </si>
  <si>
    <t>WAF - WEST AFRICAN RES LTD FPO (ORDINARY FULLY PAID)</t>
  </si>
  <si>
    <t>WBC - WESTPAC BANKING CORP FPO (ORDINARY FULLY PAID)</t>
  </si>
  <si>
    <t>WDS - WOODSIDE ENERGY FPO (ORDINARY FULLY PAID)</t>
  </si>
  <si>
    <t>NHC - NEW HOPE CORPORATION FPO (ORDINARY FULLY PAID)</t>
  </si>
  <si>
    <t>SDI - SDI LIMITED FPO (ORDINARY FULLY PAID)</t>
  </si>
  <si>
    <t>WES - WESFARMERS LIMITED FPO (ORDINARY FULLY PAID)</t>
  </si>
  <si>
    <t>New Hope Corporation</t>
  </si>
  <si>
    <t>Wesfarmenrs Limited</t>
  </si>
  <si>
    <t>100</t>
  </si>
  <si>
    <t>Dorado FM 103</t>
  </si>
  <si>
    <t>104</t>
  </si>
  <si>
    <t>Dorado FM 97</t>
  </si>
  <si>
    <t>106</t>
  </si>
  <si>
    <t>Dorado DI 21</t>
  </si>
  <si>
    <t>107</t>
  </si>
  <si>
    <t>Dorado FM 108</t>
  </si>
  <si>
    <t>108</t>
  </si>
  <si>
    <t>Dorado Direct Invest. 20</t>
  </si>
  <si>
    <t>109</t>
  </si>
  <si>
    <t>Dorado Sub Fin 102</t>
  </si>
  <si>
    <t>110</t>
  </si>
  <si>
    <t>Ingwe - Holding Northbridge</t>
  </si>
  <si>
    <t>111</t>
  </si>
  <si>
    <t>Ingwe - Golden Cottesloe</t>
  </si>
  <si>
    <t>Dorado First Mortgage 103</t>
  </si>
  <si>
    <t>Dorado First Mortgage 97</t>
  </si>
  <si>
    <t>Dorado Direct Inv 21</t>
  </si>
  <si>
    <t>Dorado First Mortgage 108</t>
  </si>
  <si>
    <t>Dorado Direct Inv 20</t>
  </si>
  <si>
    <t>Movement in mkt value - Unlist</t>
  </si>
  <si>
    <t>Kilindini Superannuation Fund</t>
  </si>
  <si>
    <t>Average balance</t>
  </si>
  <si>
    <t>Percentage</t>
  </si>
  <si>
    <t>Allocated Net fund earnings</t>
  </si>
  <si>
    <t>Net operational earnings</t>
  </si>
  <si>
    <t>Pension payments</t>
  </si>
  <si>
    <t>Per P&amp;L</t>
  </si>
  <si>
    <t>Movement in net market values of shares &amp; unlisted investments</t>
  </si>
  <si>
    <t>1/07/2021 To 30/06/2022</t>
  </si>
  <si>
    <t>$575.10cr</t>
  </si>
  <si>
    <t>GJ000174</t>
  </si>
  <si>
    <t>1/07/2021</t>
  </si>
  <si>
    <t>Reversal; GJ000169; 30/06/2021</t>
  </si>
  <si>
    <t>DD2708</t>
  </si>
  <si>
    <t>27/08/2021</t>
  </si>
  <si>
    <t>DD0111</t>
  </si>
  <si>
    <t>1/11/2021</t>
  </si>
  <si>
    <t>DD2802</t>
  </si>
  <si>
    <t>28/02/2022</t>
  </si>
  <si>
    <t>Bpay2704</t>
  </si>
  <si>
    <t>27/04/2022</t>
  </si>
  <si>
    <t>CR001254</t>
  </si>
  <si>
    <t>9/06/2022</t>
  </si>
  <si>
    <t>Australian Tax Office - Refund from 2021</t>
  </si>
  <si>
    <t>ATO filing fee 2022</t>
  </si>
  <si>
    <t>Income tax expense for 2022</t>
  </si>
  <si>
    <t>Balance at 30 June  2022</t>
  </si>
  <si>
    <t>PAYG Paid during 2021/22 year</t>
  </si>
  <si>
    <t>PAYG Paid during 2023 for 2022 year</t>
  </si>
  <si>
    <t>4th Qtr PAYG Instalment 5/9/22</t>
  </si>
  <si>
    <t>PAYG Paid during 2022/23 for 2022 year</t>
  </si>
  <si>
    <t>Tax provision at 30 June 2022</t>
  </si>
  <si>
    <t>Tax balance payable/(refundable) for 30 Jun 2022</t>
  </si>
  <si>
    <t>Tax balance payable/(refundable) for 30 Jun 2022 per tax comp</t>
  </si>
  <si>
    <t>Investment expenses - Lalor and Eric</t>
  </si>
  <si>
    <t>Other Investments (COS)</t>
  </si>
  <si>
    <t>Accting Cap Gain/(Loss</t>
  </si>
  <si>
    <t>Profit on sale of investments (Accounting)</t>
  </si>
  <si>
    <t>Tax charge on contributions</t>
  </si>
  <si>
    <t>Tax Charge for Year</t>
  </si>
  <si>
    <t>2022 Tax Charge</t>
  </si>
  <si>
    <t>Exempt current pension income</t>
  </si>
  <si>
    <t>Assesable pension income</t>
  </si>
  <si>
    <t>ECPI</t>
  </si>
  <si>
    <t>Pension paid</t>
  </si>
  <si>
    <t xml:space="preserve">MEMBERS' FUND - KATE STORM </t>
  </si>
  <si>
    <t>ITE  - Kate</t>
  </si>
  <si>
    <t>2022tax expense</t>
  </si>
  <si>
    <t>Less Pension payments</t>
  </si>
  <si>
    <t>Investments and cash at 30 June 2022</t>
  </si>
  <si>
    <t>$1,435.17</t>
  </si>
  <si>
    <t>IE281021</t>
  </si>
  <si>
    <t>1/10/2021</t>
  </si>
  <si>
    <t>IE160222</t>
  </si>
  <si>
    <t>16/02/2022</t>
  </si>
  <si>
    <t>Int Nov to Feb</t>
  </si>
  <si>
    <t>IE140322</t>
  </si>
  <si>
    <t>1/03/2022</t>
  </si>
  <si>
    <t>IE300622</t>
  </si>
  <si>
    <t>30/06/2022</t>
  </si>
  <si>
    <t>Apr to Jun 22</t>
  </si>
  <si>
    <t>$1,010.17</t>
  </si>
  <si>
    <t>28/10/2021</t>
  </si>
  <si>
    <t>1/02/2022</t>
  </si>
  <si>
    <t>Int for Nov to Feb incl</t>
  </si>
  <si>
    <t>Apr - Jun 22</t>
  </si>
  <si>
    <t>$16,523.76</t>
  </si>
  <si>
    <t>TR000522</t>
  </si>
  <si>
    <t>Money Transfer</t>
  </si>
  <si>
    <t>CR001113</t>
  </si>
  <si>
    <t>5/07/2021</t>
  </si>
  <si>
    <t>QuickSuper</t>
  </si>
  <si>
    <t>CR001114</t>
  </si>
  <si>
    <t>7/07/2021</t>
  </si>
  <si>
    <t>Superchoice Kate</t>
  </si>
  <si>
    <t>CR001115</t>
  </si>
  <si>
    <t>19/07/2021</t>
  </si>
  <si>
    <t>QuickSuper Emma</t>
  </si>
  <si>
    <t>CR001116</t>
  </si>
  <si>
    <t>22/07/2021</t>
  </si>
  <si>
    <t>Dorado Income Asset 18 Unit Trust</t>
  </si>
  <si>
    <t>CR001117</t>
  </si>
  <si>
    <t>Dorado Income Asset 19 Distribution</t>
  </si>
  <si>
    <t>CR001118</t>
  </si>
  <si>
    <t>Dorado Income Asset 17 Unit Trust</t>
  </si>
  <si>
    <t>IJ000253</t>
  </si>
  <si>
    <t>IJ</t>
  </si>
  <si>
    <t>Asset sale was completed on July 7, 2021</t>
  </si>
  <si>
    <t>TR000523</t>
  </si>
  <si>
    <t>26/07/2021</t>
  </si>
  <si>
    <t>CR001119</t>
  </si>
  <si>
    <t>IJ000254</t>
  </si>
  <si>
    <t>2/08/2021</t>
  </si>
  <si>
    <t>Return of Capital and final interest FST 81</t>
  </si>
  <si>
    <t>CR001120</t>
  </si>
  <si>
    <t>11/08/2021</t>
  </si>
  <si>
    <t>Automatic Data Jane</t>
  </si>
  <si>
    <t>TR000524</t>
  </si>
  <si>
    <t>16/08/2021</t>
  </si>
  <si>
    <t>CR001121</t>
  </si>
  <si>
    <t>CR001122</t>
  </si>
  <si>
    <t>24/08/2021</t>
  </si>
  <si>
    <t>CR001123</t>
  </si>
  <si>
    <t>CR001124</t>
  </si>
  <si>
    <t>CR001125</t>
  </si>
  <si>
    <t>30/08/2021</t>
  </si>
  <si>
    <t>CR001126</t>
  </si>
  <si>
    <t>10/09/2021</t>
  </si>
  <si>
    <t>CR001127</t>
  </si>
  <si>
    <t>13/09/2021</t>
  </si>
  <si>
    <t>CR001128</t>
  </si>
  <si>
    <t>21/09/2021</t>
  </si>
  <si>
    <t>CR001129</t>
  </si>
  <si>
    <t>CR001130</t>
  </si>
  <si>
    <t>Dorado First Mortgage 86 (Queanbeyan, NSW)</t>
  </si>
  <si>
    <t>CR001131</t>
  </si>
  <si>
    <t>Dorado First Mortgage 93</t>
  </si>
  <si>
    <t>CR001132</t>
  </si>
  <si>
    <t>CR001133</t>
  </si>
  <si>
    <t>CR001134</t>
  </si>
  <si>
    <t>27/09/2021</t>
  </si>
  <si>
    <t>CR001135</t>
  </si>
  <si>
    <t>7/10/2021</t>
  </si>
  <si>
    <t>CR001136</t>
  </si>
  <si>
    <t>11/10/2021</t>
  </si>
  <si>
    <t>CR001137</t>
  </si>
  <si>
    <t>21/10/2021</t>
  </si>
  <si>
    <t>CR001138</t>
  </si>
  <si>
    <t>26/10/2021</t>
  </si>
  <si>
    <t>CR001139</t>
  </si>
  <si>
    <t>CR001140</t>
  </si>
  <si>
    <t>8/11/2021</t>
  </si>
  <si>
    <t>CR001141</t>
  </si>
  <si>
    <t>Super Choice Kate</t>
  </si>
  <si>
    <t>CR001157</t>
  </si>
  <si>
    <t>10/11/2021</t>
  </si>
  <si>
    <t>Dorado First Mortgage 80 Interest</t>
  </si>
  <si>
    <t>CR001158</t>
  </si>
  <si>
    <t>11/11/2021</t>
  </si>
  <si>
    <t>CR001159</t>
  </si>
  <si>
    <t>22/11/2021</t>
  </si>
  <si>
    <t>CR001160</t>
  </si>
  <si>
    <t>23/11/2021</t>
  </si>
  <si>
    <t>David Paige Kate Super</t>
  </si>
  <si>
    <t>CR001161</t>
  </si>
  <si>
    <t>CR001162</t>
  </si>
  <si>
    <t>CR001163</t>
  </si>
  <si>
    <t>CR001164</t>
  </si>
  <si>
    <t>29/11/2021</t>
  </si>
  <si>
    <t>GESB - rollover from GESB following incorrect super pmt</t>
  </si>
  <si>
    <t>CR001165</t>
  </si>
  <si>
    <t>30/11/2021</t>
  </si>
  <si>
    <t>CR001166</t>
  </si>
  <si>
    <t>1/12/2021</t>
  </si>
  <si>
    <t>CR001167</t>
  </si>
  <si>
    <t>10/12/2021</t>
  </si>
  <si>
    <t>CR001168</t>
  </si>
  <si>
    <t>13/12/2021</t>
  </si>
  <si>
    <t>CR001169</t>
  </si>
  <si>
    <t>14/12/2021</t>
  </si>
  <si>
    <t>CR001170</t>
  </si>
  <si>
    <t>22/12/2021</t>
  </si>
  <si>
    <t>CR001171</t>
  </si>
  <si>
    <t>Dorado FST 105</t>
  </si>
  <si>
    <t>CR001172</t>
  </si>
  <si>
    <t>CR001173</t>
  </si>
  <si>
    <t>CR001174</t>
  </si>
  <si>
    <t>CR001175</t>
  </si>
  <si>
    <t>CR001176</t>
  </si>
  <si>
    <t>Dorado FST 97</t>
  </si>
  <si>
    <t>CR001177</t>
  </si>
  <si>
    <t>24/12/2021</t>
  </si>
  <si>
    <t>IJ000256</t>
  </si>
  <si>
    <t>Conclusion of Dorado FM 90 - return of capital</t>
  </si>
  <si>
    <t>CR001178</t>
  </si>
  <si>
    <t>6/01/2022</t>
  </si>
  <si>
    <t>CR001179</t>
  </si>
  <si>
    <t>11/01/2022</t>
  </si>
  <si>
    <t>CR001180</t>
  </si>
  <si>
    <t>13/01/2022</t>
  </si>
  <si>
    <t>CR001181</t>
  </si>
  <si>
    <t>17/01/2022</t>
  </si>
  <si>
    <t>CR001182</t>
  </si>
  <si>
    <t>21/01/2022</t>
  </si>
  <si>
    <t>Dorado Property FST 103</t>
  </si>
  <si>
    <t>CR001183</t>
  </si>
  <si>
    <t>24/01/2022</t>
  </si>
  <si>
    <t>CR001184</t>
  </si>
  <si>
    <t>25/01/2022</t>
  </si>
  <si>
    <t>Dorado Prop DIR 20</t>
  </si>
  <si>
    <t>CR001185</t>
  </si>
  <si>
    <t>CR001186</t>
  </si>
  <si>
    <t>CR001187</t>
  </si>
  <si>
    <t>CR001188</t>
  </si>
  <si>
    <t>28/01/2022</t>
  </si>
  <si>
    <t>Australian Tax Office Low income super amount for 2015 !!</t>
  </si>
  <si>
    <t>CR001189</t>
  </si>
  <si>
    <t>10/02/2022</t>
  </si>
  <si>
    <t>CR001190</t>
  </si>
  <si>
    <t>11/02/2022</t>
  </si>
  <si>
    <t>TR000526</t>
  </si>
  <si>
    <t>DD1702</t>
  </si>
  <si>
    <t>17/02/2022</t>
  </si>
  <si>
    <t>CR001194</t>
  </si>
  <si>
    <t>18/02/2022</t>
  </si>
  <si>
    <t>Dorado First Mortgage 91 final interest</t>
  </si>
  <si>
    <t>IJ000258</t>
  </si>
  <si>
    <t>Maturity of Dorado FM 91</t>
  </si>
  <si>
    <t>CR001195</t>
  </si>
  <si>
    <t>21/02/2022</t>
  </si>
  <si>
    <t>CR001196</t>
  </si>
  <si>
    <t>CR001197</t>
  </si>
  <si>
    <t>CR001201</t>
  </si>
  <si>
    <t>CR001198</t>
  </si>
  <si>
    <t>23/02/2022</t>
  </si>
  <si>
    <t>Dorado FM 108 interest</t>
  </si>
  <si>
    <t>CR001199</t>
  </si>
  <si>
    <t>IJ000259</t>
  </si>
  <si>
    <t>Maturity Dorado FST 80</t>
  </si>
  <si>
    <t>CR001200</t>
  </si>
  <si>
    <t>11/03/2022</t>
  </si>
  <si>
    <t>CR001202</t>
  </si>
  <si>
    <t>14/03/2022</t>
  </si>
  <si>
    <t>Bpay1603</t>
  </si>
  <si>
    <t>16/03/2022</t>
  </si>
  <si>
    <t>CR001213</t>
  </si>
  <si>
    <t>22/03/2022</t>
  </si>
  <si>
    <t>CR001214</t>
  </si>
  <si>
    <t>CR001215</t>
  </si>
  <si>
    <t>CR001216</t>
  </si>
  <si>
    <t>CR001217</t>
  </si>
  <si>
    <t>CR001218</t>
  </si>
  <si>
    <t>CR001219</t>
  </si>
  <si>
    <t>28/03/2022</t>
  </si>
  <si>
    <t>DD3003</t>
  </si>
  <si>
    <t>30/03/2022</t>
  </si>
  <si>
    <t>DD3103</t>
  </si>
  <si>
    <t>31/03/2022</t>
  </si>
  <si>
    <t>Bpay0404</t>
  </si>
  <si>
    <t>4/04/2022</t>
  </si>
  <si>
    <t>CR001220</t>
  </si>
  <si>
    <t>7/04/2022</t>
  </si>
  <si>
    <t>CR001221</t>
  </si>
  <si>
    <t>11/04/2022</t>
  </si>
  <si>
    <t>CR001222</t>
  </si>
  <si>
    <t>20/04/2022</t>
  </si>
  <si>
    <t>QuickSuper Kate</t>
  </si>
  <si>
    <t>CR001223</t>
  </si>
  <si>
    <t>22/04/2022</t>
  </si>
  <si>
    <t>CR001224</t>
  </si>
  <si>
    <t>CR001225</t>
  </si>
  <si>
    <t>CR001226</t>
  </si>
  <si>
    <t>Dorado Syndicate 74 GUNNS</t>
  </si>
  <si>
    <t>CR001227</t>
  </si>
  <si>
    <t>CR001228</t>
  </si>
  <si>
    <t>TR000529</t>
  </si>
  <si>
    <t>26/04/2022</t>
  </si>
  <si>
    <t>CR001229</t>
  </si>
  <si>
    <t>CR001230</t>
  </si>
  <si>
    <t>TR000528</t>
  </si>
  <si>
    <t>TR000530</t>
  </si>
  <si>
    <t>$5,366.67cr</t>
  </si>
  <si>
    <t>CR001231</t>
  </si>
  <si>
    <t>Dorado</t>
  </si>
  <si>
    <t>CR001232</t>
  </si>
  <si>
    <t>4/05/2022</t>
  </si>
  <si>
    <t>Perth Property Fund - Northbridge</t>
  </si>
  <si>
    <t>CR001233</t>
  </si>
  <si>
    <t>5/05/2022</t>
  </si>
  <si>
    <t>CR001234</t>
  </si>
  <si>
    <t>9/05/2022</t>
  </si>
  <si>
    <t>IJ000261</t>
  </si>
  <si>
    <t>Maturity of Dorado Prop FST105</t>
  </si>
  <si>
    <t>TR000531</t>
  </si>
  <si>
    <t>11/05/2022</t>
  </si>
  <si>
    <t>CR001235</t>
  </si>
  <si>
    <t>CR001236</t>
  </si>
  <si>
    <t>19/05/2022</t>
  </si>
  <si>
    <t>CR001237</t>
  </si>
  <si>
    <t>23/05/2022</t>
  </si>
  <si>
    <t>CR001238</t>
  </si>
  <si>
    <t>25/05/2022</t>
  </si>
  <si>
    <t>CR001239</t>
  </si>
  <si>
    <t>CR001240</t>
  </si>
  <si>
    <t>CR001241</t>
  </si>
  <si>
    <t>CR001244</t>
  </si>
  <si>
    <t>2/06/2022</t>
  </si>
  <si>
    <t>CR001245</t>
  </si>
  <si>
    <t>CR001252</t>
  </si>
  <si>
    <t>Kate Storm Co contribution</t>
  </si>
  <si>
    <t>CR001253</t>
  </si>
  <si>
    <t>3/06/2022</t>
  </si>
  <si>
    <t>CR001255</t>
  </si>
  <si>
    <t>10/06/2022</t>
  </si>
  <si>
    <t>CR001256</t>
  </si>
  <si>
    <t>15/06/2022</t>
  </si>
  <si>
    <t>Sheena Storm non concessional contribution</t>
  </si>
  <si>
    <t>CR001257</t>
  </si>
  <si>
    <t>Dorado Corporate Services Pty Ltd Sheena SGC contribution</t>
  </si>
  <si>
    <t>CR001258</t>
  </si>
  <si>
    <t>Dorado Corporate Services - Concess Super contrib for 21/22</t>
  </si>
  <si>
    <t>CR001259</t>
  </si>
  <si>
    <t>20/06/2022</t>
  </si>
  <si>
    <t>CR001260</t>
  </si>
  <si>
    <t>CR001261</t>
  </si>
  <si>
    <t>22/06/2022</t>
  </si>
  <si>
    <t>CR001262</t>
  </si>
  <si>
    <t>CR001263</t>
  </si>
  <si>
    <t>23/06/2022</t>
  </si>
  <si>
    <t>CR001264</t>
  </si>
  <si>
    <t>CR001265</t>
  </si>
  <si>
    <t>CR001266</t>
  </si>
  <si>
    <t>CR001268</t>
  </si>
  <si>
    <t>27/06/2022</t>
  </si>
  <si>
    <t>CR001267</t>
  </si>
  <si>
    <t>$156,765.19</t>
  </si>
  <si>
    <t>IE211021</t>
  </si>
  <si>
    <t>CR001098</t>
  </si>
  <si>
    <t>2/07/2021</t>
  </si>
  <si>
    <t>Macquarie Bank Div</t>
  </si>
  <si>
    <t>CR001099</t>
  </si>
  <si>
    <t>NAB Dividend</t>
  </si>
  <si>
    <t>bpay0507</t>
  </si>
  <si>
    <t>Department of Finance</t>
  </si>
  <si>
    <t>DD0507</t>
  </si>
  <si>
    <t>SVN Strata Pty Ltd</t>
  </si>
  <si>
    <t>dd1607</t>
  </si>
  <si>
    <t>16/07/2021</t>
  </si>
  <si>
    <t>Jan Barrie</t>
  </si>
  <si>
    <t>dd2307</t>
  </si>
  <si>
    <t>23/07/2021</t>
  </si>
  <si>
    <t>DD2807</t>
  </si>
  <si>
    <t>28/07/2021</t>
  </si>
  <si>
    <t>Cooper Partners</t>
  </si>
  <si>
    <t>CR001100</t>
  </si>
  <si>
    <t>30/07/2021</t>
  </si>
  <si>
    <t>O'Rourke Realty Investments</t>
  </si>
  <si>
    <t>CR001101</t>
  </si>
  <si>
    <t>Shellabears Eric Street</t>
  </si>
  <si>
    <t>Bpay1708</t>
  </si>
  <si>
    <t>17/08/2021</t>
  </si>
  <si>
    <t>City of Stirling</t>
  </si>
  <si>
    <t>CR001102</t>
  </si>
  <si>
    <t>20/08/2021</t>
  </si>
  <si>
    <t>CR001103</t>
  </si>
  <si>
    <t>CR001104</t>
  </si>
  <si>
    <t>1/09/2021</t>
  </si>
  <si>
    <t>DD1509</t>
  </si>
  <si>
    <t>15/09/2021</t>
  </si>
  <si>
    <t>CR001105</t>
  </si>
  <si>
    <t>CR001106</t>
  </si>
  <si>
    <t>23/09/2021</t>
  </si>
  <si>
    <t>TLS</t>
  </si>
  <si>
    <t>CR001107</t>
  </si>
  <si>
    <t>CR001108</t>
  </si>
  <si>
    <t>24/09/2021</t>
  </si>
  <si>
    <t>Woodside Petroleum Limited</t>
  </si>
  <si>
    <t>DD2809</t>
  </si>
  <si>
    <t>28/09/2021</t>
  </si>
  <si>
    <t>CR001109</t>
  </si>
  <si>
    <t>Coles Group Dividend</t>
  </si>
  <si>
    <t>CR001110</t>
  </si>
  <si>
    <t>Amcor Dividend</t>
  </si>
  <si>
    <t>DD2909</t>
  </si>
  <si>
    <t>29/09/2021</t>
  </si>
  <si>
    <t>Dorado FM 105</t>
  </si>
  <si>
    <t>Bpay3009</t>
  </si>
  <si>
    <t>30/09/2021</t>
  </si>
  <si>
    <t>CR001111</t>
  </si>
  <si>
    <t>CR001112</t>
  </si>
  <si>
    <t>IE141021</t>
  </si>
  <si>
    <t>DD1210</t>
  </si>
  <si>
    <t>12/10/2021</t>
  </si>
  <si>
    <t>TR000525</t>
  </si>
  <si>
    <t>14/10/2021</t>
  </si>
  <si>
    <t>143</t>
  </si>
  <si>
    <t>Simon Storm Reimbursements</t>
  </si>
  <si>
    <t>CR001143</t>
  </si>
  <si>
    <t>IJ000255</t>
  </si>
  <si>
    <t>Dorado DI 21 Selena</t>
  </si>
  <si>
    <t>CR001142</t>
  </si>
  <si>
    <t>29/10/2021</t>
  </si>
  <si>
    <t>IE091121</t>
  </si>
  <si>
    <t>DD0411</t>
  </si>
  <si>
    <t>4/11/2021</t>
  </si>
  <si>
    <t>Bedford Accounting Services</t>
  </si>
  <si>
    <t>CR001148</t>
  </si>
  <si>
    <t>CR001149</t>
  </si>
  <si>
    <t>DD0212</t>
  </si>
  <si>
    <t>2/12/2021</t>
  </si>
  <si>
    <t>Bpay0612</t>
  </si>
  <si>
    <t>6/12/2021</t>
  </si>
  <si>
    <t>Terri Scheer Insurance</t>
  </si>
  <si>
    <t>DD1412</t>
  </si>
  <si>
    <t>CR001150</t>
  </si>
  <si>
    <t>Macquarie</t>
  </si>
  <si>
    <t>CR001151</t>
  </si>
  <si>
    <t>CR001152</t>
  </si>
  <si>
    <t>144</t>
  </si>
  <si>
    <t>16/12/2021</t>
  </si>
  <si>
    <t>DD1612</t>
  </si>
  <si>
    <t>DD2012</t>
  </si>
  <si>
    <t>20/12/2021</t>
  </si>
  <si>
    <t>CR001153</t>
  </si>
  <si>
    <t>31/12/2021</t>
  </si>
  <si>
    <t>CR001154</t>
  </si>
  <si>
    <t>4/01/2022</t>
  </si>
  <si>
    <t>Bpay0701</t>
  </si>
  <si>
    <t>7/01/2022</t>
  </si>
  <si>
    <t>DD2001</t>
  </si>
  <si>
    <t>20/01/2022</t>
  </si>
  <si>
    <t>CR001155</t>
  </si>
  <si>
    <t>31/01/2022</t>
  </si>
  <si>
    <t>CR001156</t>
  </si>
  <si>
    <t>145</t>
  </si>
  <si>
    <t>CR001192</t>
  </si>
  <si>
    <t>CR001193</t>
  </si>
  <si>
    <t>DD0203</t>
  </si>
  <si>
    <t>2/03/2022</t>
  </si>
  <si>
    <t>CR001191</t>
  </si>
  <si>
    <t>CR001204</t>
  </si>
  <si>
    <t>15/03/2022</t>
  </si>
  <si>
    <t>Bpay2203</t>
  </si>
  <si>
    <t>ASIC</t>
  </si>
  <si>
    <t>CR001205</t>
  </si>
  <si>
    <t>23/03/2022</t>
  </si>
  <si>
    <t>CR001206</t>
  </si>
  <si>
    <t>CR001207</t>
  </si>
  <si>
    <t>CR001208</t>
  </si>
  <si>
    <t>CR001209</t>
  </si>
  <si>
    <t>Bpay0104</t>
  </si>
  <si>
    <t>1/04/2022</t>
  </si>
  <si>
    <t>CR001210</t>
  </si>
  <si>
    <t>IE280422</t>
  </si>
  <si>
    <t>CR001211</t>
  </si>
  <si>
    <t>21/04/2022</t>
  </si>
  <si>
    <t>$4,010.43cr</t>
  </si>
  <si>
    <t>$33,894.43cr</t>
  </si>
  <si>
    <t>CR001242</t>
  </si>
  <si>
    <t>29/04/2022</t>
  </si>
  <si>
    <t>CR001243</t>
  </si>
  <si>
    <t>IE250522</t>
  </si>
  <si>
    <t>2/05/2022</t>
  </si>
  <si>
    <t>DD1605</t>
  </si>
  <si>
    <t>16/05/2022</t>
  </si>
  <si>
    <t>DD3105</t>
  </si>
  <si>
    <t>31/05/2022</t>
  </si>
  <si>
    <t>Simon Storm Pension</t>
  </si>
  <si>
    <t>CR001246</t>
  </si>
  <si>
    <t>CR001247</t>
  </si>
  <si>
    <t>IE310522</t>
  </si>
  <si>
    <t>TR000533</t>
  </si>
  <si>
    <t>14/06/2022</t>
  </si>
  <si>
    <t>CR001248</t>
  </si>
  <si>
    <t>Sheena Storm Non concessional contribution</t>
  </si>
  <si>
    <t>CR001249</t>
  </si>
  <si>
    <t>TR000534</t>
  </si>
  <si>
    <t>146</t>
  </si>
  <si>
    <t>19/06/2022</t>
  </si>
  <si>
    <t>BPay1906</t>
  </si>
  <si>
    <t>CR001250</t>
  </si>
  <si>
    <t>CR001251</t>
  </si>
  <si>
    <t>$63,515.60cr</t>
  </si>
  <si>
    <t>$4,802.99</t>
  </si>
  <si>
    <t>Interest earned Jul 21 - Jun 22</t>
  </si>
  <si>
    <t>$4,237.32</t>
  </si>
  <si>
    <t>CR001145</t>
  </si>
  <si>
    <t>16/09/2021</t>
  </si>
  <si>
    <t>Smartgroup SIQ</t>
  </si>
  <si>
    <t>CR001146</t>
  </si>
  <si>
    <t>CR001144</t>
  </si>
  <si>
    <t>22/09/2021</t>
  </si>
  <si>
    <t>Payment; PVW Resources</t>
  </si>
  <si>
    <t>CR001147</t>
  </si>
  <si>
    <t>13/10/2021</t>
  </si>
  <si>
    <t>Payment; Smartgroup SIQ</t>
  </si>
  <si>
    <t>CR001203</t>
  </si>
  <si>
    <t>2</t>
  </si>
  <si>
    <t>16/06/2022</t>
  </si>
  <si>
    <t>Wesfarmers</t>
  </si>
  <si>
    <t>DD1606</t>
  </si>
  <si>
    <t>New Hope Corp</t>
  </si>
  <si>
    <t>$0.00</t>
  </si>
  <si>
    <t>00000091</t>
  </si>
  <si>
    <t>SJ</t>
  </si>
  <si>
    <t>Sale; PVW Resources</t>
  </si>
  <si>
    <t>00000092</t>
  </si>
  <si>
    <t>Sale; Smartgroup SIQ</t>
  </si>
  <si>
    <t>$4,125.00</t>
  </si>
  <si>
    <t>$4,125.00cr</t>
  </si>
  <si>
    <t>$1,678,388.23</t>
  </si>
  <si>
    <t>IJ000252</t>
  </si>
  <si>
    <t>CBA DRIP</t>
  </si>
  <si>
    <t>IJ000257</t>
  </si>
  <si>
    <t>21/12/2021</t>
  </si>
  <si>
    <t>WBC DRIP</t>
  </si>
  <si>
    <t>IJ000260</t>
  </si>
  <si>
    <t>IJ000262</t>
  </si>
  <si>
    <t>1/06/2022</t>
  </si>
  <si>
    <t>In specie div BHP paid for Woodside</t>
  </si>
  <si>
    <t>00000162</t>
  </si>
  <si>
    <t>PJ</t>
  </si>
  <si>
    <t>Purchase; Wesfarmers</t>
  </si>
  <si>
    <t>00000163</t>
  </si>
  <si>
    <t>Purchase; New Hope Corp</t>
  </si>
  <si>
    <t>IJ000263</t>
  </si>
  <si>
    <t>24/06/2022</t>
  </si>
  <si>
    <t>WBC DRP</t>
  </si>
  <si>
    <t>GJ000175</t>
  </si>
  <si>
    <t>Market Value adjustment</t>
  </si>
  <si>
    <t>$547,709.28</t>
  </si>
  <si>
    <t>00000145</t>
  </si>
  <si>
    <t>Purchase; Dorado FM 103</t>
  </si>
  <si>
    <t>00000147</t>
  </si>
  <si>
    <t>Purchase; Dorado First Mortgage 93</t>
  </si>
  <si>
    <t>00000148</t>
  </si>
  <si>
    <t>Purchase; Dorado First Mortgage 97</t>
  </si>
  <si>
    <t>00000149</t>
  </si>
  <si>
    <t>Purchase; Dorado FM 105</t>
  </si>
  <si>
    <t>00000150</t>
  </si>
  <si>
    <t>Purchase; Dorado First Mortgage 103</t>
  </si>
  <si>
    <t>00000151</t>
  </si>
  <si>
    <t>Purchase; Dorado FM 108</t>
  </si>
  <si>
    <t>00000152</t>
  </si>
  <si>
    <t>00000153</t>
  </si>
  <si>
    <t>Purchase; Dorado Direct Inv 20</t>
  </si>
  <si>
    <t>00000154</t>
  </si>
  <si>
    <t>Purchase; Dorado FM 97</t>
  </si>
  <si>
    <t>00000155</t>
  </si>
  <si>
    <t>00000156</t>
  </si>
  <si>
    <t>00000158</t>
  </si>
  <si>
    <t>Purchase; Dorado Sub Fin 102</t>
  </si>
  <si>
    <t>00000159</t>
  </si>
  <si>
    <t>Purchase; Ingwe - Holding Northbridge</t>
  </si>
  <si>
    <t>00000160</t>
  </si>
  <si>
    <t>Purchase; Ingwe - Golden Cottesloe</t>
  </si>
  <si>
    <t>00000161</t>
  </si>
  <si>
    <t>00000157</t>
  </si>
  <si>
    <t>IJ000264</t>
  </si>
  <si>
    <t>Adjust Dor Syn 74 as matured . Capital distributions previously included trust income distributions</t>
  </si>
  <si>
    <t>IJ000265</t>
  </si>
  <si>
    <t>Increase in value of DI 19</t>
  </si>
  <si>
    <t>IJ000266</t>
  </si>
  <si>
    <t>Write down value of Syn 80 Woodonga</t>
  </si>
  <si>
    <t>$2,558.86cr</t>
  </si>
  <si>
    <t>GJ000171</t>
  </si>
  <si>
    <t>Clear inter member account</t>
  </si>
  <si>
    <t>$2,558.86</t>
  </si>
  <si>
    <t>$27,500.00cr</t>
  </si>
  <si>
    <t>GJ000172</t>
  </si>
  <si>
    <t>Sheena 21/22 Super contribution</t>
  </si>
  <si>
    <t>$48,346.00cr</t>
  </si>
  <si>
    <t>00000146</t>
  </si>
  <si>
    <t>Purchase; Cooper Partners</t>
  </si>
  <si>
    <t>$11,059.40cr</t>
  </si>
  <si>
    <t>$10,000.00cr</t>
  </si>
  <si>
    <t>$20,874.00cr</t>
  </si>
  <si>
    <t>$82,000.00cr</t>
  </si>
  <si>
    <t>PJ000056</t>
  </si>
  <si>
    <t>Purchase; Simon Storm Reimbursements</t>
  </si>
  <si>
    <t>$2,942.13cr</t>
  </si>
  <si>
    <t>PJ000057</t>
  </si>
  <si>
    <t>$3,562.42cr</t>
  </si>
  <si>
    <t>$10,216.42cr</t>
  </si>
  <si>
    <t>$620.29cr</t>
  </si>
  <si>
    <t>PJ000058</t>
  </si>
  <si>
    <t>Purchase; Bedford Accounting Services</t>
  </si>
  <si>
    <t>$1,320.00cr</t>
  </si>
  <si>
    <t>$30,774.00cr</t>
  </si>
  <si>
    <t>$9,000.00cr</t>
  </si>
  <si>
    <t>$39,000.00cr</t>
  </si>
  <si>
    <t>$30,000.00cr</t>
  </si>
  <si>
    <t>$27,860.00cr</t>
  </si>
  <si>
    <t>PJ000059</t>
  </si>
  <si>
    <t>$718.79cr</t>
  </si>
  <si>
    <t>$14,496.79cr</t>
  </si>
  <si>
    <t>$49,000.00cr</t>
  </si>
  <si>
    <t>$23,000.00cr</t>
  </si>
  <si>
    <t>$20,000.00cr</t>
  </si>
  <si>
    <t>$12,623.00cr</t>
  </si>
  <si>
    <t>$29,884.00cr</t>
  </si>
  <si>
    <t>$29,231.07cr</t>
  </si>
  <si>
    <t>$49,208.22cr</t>
  </si>
  <si>
    <t>$19,977.15cr</t>
  </si>
  <si>
    <t>PJ000060</t>
  </si>
  <si>
    <t>$924.60cr</t>
  </si>
  <si>
    <t>GJ000176</t>
  </si>
  <si>
    <t>Unallocated contributions for Sheena for 2022</t>
  </si>
  <si>
    <t>$605.89cr</t>
  </si>
  <si>
    <t>GJ000170</t>
  </si>
  <si>
    <t>9/09/2021</t>
  </si>
  <si>
    <t>Accrued contribution allocated to Kate</t>
  </si>
  <si>
    <t>05</t>
  </si>
  <si>
    <t>GJ000177</t>
  </si>
  <si>
    <t>ATO Annual filing Fee and Tax prov</t>
  </si>
  <si>
    <t>$221,229.20cr</t>
  </si>
  <si>
    <t>GJ000173</t>
  </si>
  <si>
    <t>Update Members individual accounts</t>
  </si>
  <si>
    <t>$2,787,722.00cr</t>
  </si>
  <si>
    <t>$2,566,492.80cr</t>
  </si>
  <si>
    <t>$46,157.74cr</t>
  </si>
  <si>
    <t>$1,061,845.00cr</t>
  </si>
  <si>
    <t>$1,015,687.26cr</t>
  </si>
  <si>
    <t>03</t>
  </si>
  <si>
    <t>$10,241.00cr</t>
  </si>
  <si>
    <t>04</t>
  </si>
  <si>
    <t>$9,382.55cr</t>
  </si>
  <si>
    <t>$2,947,817.61cr</t>
  </si>
  <si>
    <t>GJ000000</t>
  </si>
  <si>
    <t>End of Year Adjustment</t>
  </si>
  <si>
    <t>$3,601,803.61cr</t>
  </si>
  <si>
    <t>$0.00cr</t>
  </si>
  <si>
    <t>$653,986.00cr</t>
  </si>
  <si>
    <t>$4,515.00cr</t>
  </si>
  <si>
    <t>$137,500.00cr</t>
  </si>
  <si>
    <t>$357,500.00cr</t>
  </si>
  <si>
    <t>$330,000.00cr</t>
  </si>
  <si>
    <t>$1,000.00cr</t>
  </si>
  <si>
    <t>$354.68cr</t>
  </si>
  <si>
    <t>$704.50cr</t>
  </si>
  <si>
    <t>$1,047.26cr</t>
  </si>
  <si>
    <t>$1,401.79cr</t>
  </si>
  <si>
    <t>$1,781.87cr</t>
  </si>
  <si>
    <t>$2,161.95cr</t>
  </si>
  <si>
    <t>$2,542.03cr</t>
  </si>
  <si>
    <t>$2,940.05cr</t>
  </si>
  <si>
    <t>$3,315.00cr</t>
  </si>
  <si>
    <t>$3,700.21cr</t>
  </si>
  <si>
    <t>$4,085.42cr</t>
  </si>
  <si>
    <t>$4,433.65cr</t>
  </si>
  <si>
    <t>$4,850.71cr</t>
  </si>
  <si>
    <t>$5,220.54cr</t>
  </si>
  <si>
    <t>$5,590.37cr</t>
  </si>
  <si>
    <t>$5,960.20cr</t>
  </si>
  <si>
    <t>$6,345.24cr</t>
  </si>
  <si>
    <t>$6,735.40cr</t>
  </si>
  <si>
    <t>$7,135.74cr</t>
  </si>
  <si>
    <t>$7,535.99cr</t>
  </si>
  <si>
    <t>$7,923.57cr</t>
  </si>
  <si>
    <t>$8,293.40cr</t>
  </si>
  <si>
    <t>$8,698.83cr</t>
  </si>
  <si>
    <t>$9,109.35cr</t>
  </si>
  <si>
    <t>$9,535.13cr</t>
  </si>
  <si>
    <t>$9,890.82cr</t>
  </si>
  <si>
    <t>$506.82cr</t>
  </si>
  <si>
    <t>$1,013.64cr</t>
  </si>
  <si>
    <t>$1,520.46cr</t>
  </si>
  <si>
    <t>$2,013.09cr</t>
  </si>
  <si>
    <t>$2,500.42cr</t>
  </si>
  <si>
    <t>$2,987.75cr</t>
  </si>
  <si>
    <t>$3,475.08cr</t>
  </si>
  <si>
    <t>$3,962.41cr</t>
  </si>
  <si>
    <t>$4,449.74cr</t>
  </si>
  <si>
    <t>$4,981.20cr</t>
  </si>
  <si>
    <t>$5,488.02cr</t>
  </si>
  <si>
    <t>$5,994.84cr</t>
  </si>
  <si>
    <t>$6,111.80cr</t>
  </si>
  <si>
    <t>$180.46cr</t>
  </si>
  <si>
    <t>$786.35cr</t>
  </si>
  <si>
    <t>$1,087.33cr</t>
  </si>
  <si>
    <t>$1,133.06cr</t>
  </si>
  <si>
    <t>$1,153.99cr</t>
  </si>
  <si>
    <t>$1,190.42cr</t>
  </si>
  <si>
    <t>$1,205.15cr</t>
  </si>
  <si>
    <t>$1,300.96cr</t>
  </si>
  <si>
    <t>$1,499.98cr</t>
  </si>
  <si>
    <t>$1,995.05cr</t>
  </si>
  <si>
    <t>$2,379.95cr</t>
  </si>
  <si>
    <t>$3,140.87cr</t>
  </si>
  <si>
    <t>$315.19cr</t>
  </si>
  <si>
    <t>$10.00cr</t>
  </si>
  <si>
    <t>$455.60cr</t>
  </si>
  <si>
    <t>$1,823.60cr</t>
  </si>
  <si>
    <t>$2,331.10cr</t>
  </si>
  <si>
    <t>$2,718.85cr</t>
  </si>
  <si>
    <t>$4,185.10cr</t>
  </si>
  <si>
    <t>$4,465.10cr</t>
  </si>
  <si>
    <t>$6,593.27cr</t>
  </si>
  <si>
    <t>$6,777.92cr</t>
  </si>
  <si>
    <t>$7,430.32cr</t>
  </si>
  <si>
    <t>$7,800.24cr</t>
  </si>
  <si>
    <t>$9,327.84cr</t>
  </si>
  <si>
    <t>$10,842.84cr</t>
  </si>
  <si>
    <t>$11,500.55cr</t>
  </si>
  <si>
    <t>$12,624.05cr</t>
  </si>
  <si>
    <t>$14,634.80cr</t>
  </si>
  <si>
    <t>$15,403.70cr</t>
  </si>
  <si>
    <t>$15,683.70cr</t>
  </si>
  <si>
    <t>$17,539.65cr</t>
  </si>
  <si>
    <t>$17,892.15cr</t>
  </si>
  <si>
    <t>$20,778.87cr</t>
  </si>
  <si>
    <t>$22,360.60cr</t>
  </si>
  <si>
    <t>$683.40cr</t>
  </si>
  <si>
    <t>$1,065.72cr</t>
  </si>
  <si>
    <t>$1,620.60cr</t>
  </si>
  <si>
    <t>$2,004.84cr</t>
  </si>
  <si>
    <t>$2,409.24cr</t>
  </si>
  <si>
    <t>$2,809.56cr</t>
  </si>
  <si>
    <t>$185.00cr</t>
  </si>
  <si>
    <t>$424.17cr</t>
  </si>
  <si>
    <t>$1,988.41cr</t>
  </si>
  <si>
    <t>$2,878.33cr</t>
  </si>
  <si>
    <t>$3,063.33cr</t>
  </si>
  <si>
    <t>$3,302.50cr</t>
  </si>
  <si>
    <t>$3,786.45cr</t>
  </si>
  <si>
    <t>$3,971.45cr</t>
  </si>
  <si>
    <t>$4,210.62cr</t>
  </si>
  <si>
    <t>$4,395.62cr</t>
  </si>
  <si>
    <t>$4,634.79cr</t>
  </si>
  <si>
    <t>$4,819.79cr</t>
  </si>
  <si>
    <t>$5,064.94cr</t>
  </si>
  <si>
    <t>$5,249.94cr</t>
  </si>
  <si>
    <t>$5,495.09cr</t>
  </si>
  <si>
    <t>$5,662.59cr</t>
  </si>
  <si>
    <t>$5,847.59cr</t>
  </si>
  <si>
    <t>$6,092.74cr</t>
  </si>
  <si>
    <t>$6,260.24cr</t>
  </si>
  <si>
    <t>$6,445.24cr</t>
  </si>
  <si>
    <t>$6,690.39cr</t>
  </si>
  <si>
    <t>$7,556.31cr</t>
  </si>
  <si>
    <t>$7,723.81cr</t>
  </si>
  <si>
    <t>$7,908.81cr</t>
  </si>
  <si>
    <t>$8,153.96cr</t>
  </si>
  <si>
    <t>$8,355.51cr</t>
  </si>
  <si>
    <t>$10,346.17cr</t>
  </si>
  <si>
    <t>$10,531.17cr</t>
  </si>
  <si>
    <t>$11,127.90cr</t>
  </si>
  <si>
    <t>$11,693.23cr</t>
  </si>
  <si>
    <t>$11,938.38cr</t>
  </si>
  <si>
    <t>$12,379.46cr</t>
  </si>
  <si>
    <t>$12,564.46cr</t>
  </si>
  <si>
    <t>$13,122.31cr</t>
  </si>
  <si>
    <t>$13,367.46cr</t>
  </si>
  <si>
    <t>$13,808.54cr</t>
  </si>
  <si>
    <t>$13,993.54cr</t>
  </si>
  <si>
    <t>$14,238.69cr</t>
  </si>
  <si>
    <t>$26,923.15cr</t>
  </si>
  <si>
    <t>$11,118.18cr</t>
  </si>
  <si>
    <t>$0.05cr</t>
  </si>
  <si>
    <t>$35.99cr</t>
  </si>
  <si>
    <t>$84.89cr</t>
  </si>
  <si>
    <t>$3,351.77cr</t>
  </si>
  <si>
    <t>$3,908.04cr</t>
  </si>
  <si>
    <t>$3,982.35cr</t>
  </si>
  <si>
    <t>$4,381.60cr</t>
  </si>
  <si>
    <t>$4,744.56cr</t>
  </si>
  <si>
    <t>$5,117.68cr</t>
  </si>
  <si>
    <t>$5,118.11cr</t>
  </si>
  <si>
    <t>$5,198.04cr</t>
  </si>
  <si>
    <t>$5,198.08cr</t>
  </si>
  <si>
    <t>$5,752.09cr</t>
  </si>
  <si>
    <t>$5,752.57cr</t>
  </si>
  <si>
    <t>$5,804.67cr</t>
  </si>
  <si>
    <t>$5,804.97cr</t>
  </si>
  <si>
    <t>$6,023.75cr</t>
  </si>
  <si>
    <t>$6,562.27cr</t>
  </si>
  <si>
    <t>$6,579.54cr</t>
  </si>
  <si>
    <t>$7,409.87cr</t>
  </si>
  <si>
    <t>$7,804.79cr</t>
  </si>
  <si>
    <t>$8,306.12cr</t>
  </si>
  <si>
    <t>$8,532.14cr</t>
  </si>
  <si>
    <t>$9,726.43cr</t>
  </si>
  <si>
    <t>$9,733.67cr</t>
  </si>
  <si>
    <t>$10,399.09cr</t>
  </si>
  <si>
    <t>$11,054.90cr</t>
  </si>
  <si>
    <t>$11,055.23cr</t>
  </si>
  <si>
    <t>$11,055.40cr</t>
  </si>
  <si>
    <t>$11,055.44cr</t>
  </si>
  <si>
    <t>$13,161.60cr</t>
  </si>
  <si>
    <t>$13,416.56cr</t>
  </si>
  <si>
    <t>$17,029.71cr</t>
  </si>
  <si>
    <t>$17,029.80cr</t>
  </si>
  <si>
    <t>$17,029.84cr</t>
  </si>
  <si>
    <t>$17,029.85cr</t>
  </si>
  <si>
    <t>$18,000.37cr</t>
  </si>
  <si>
    <t>$18,592.15cr</t>
  </si>
  <si>
    <t>$19,279.47cr</t>
  </si>
  <si>
    <t>$19,279.67cr</t>
  </si>
  <si>
    <t>$19,280.02cr</t>
  </si>
  <si>
    <t>$19,443.58cr</t>
  </si>
  <si>
    <t>$21,605.26cr</t>
  </si>
  <si>
    <t>$21,973.54cr</t>
  </si>
  <si>
    <t>$21,980.33cr</t>
  </si>
  <si>
    <t>$22,149.33cr</t>
  </si>
  <si>
    <t>$22,151.55cr</t>
  </si>
  <si>
    <t>$22,756.48cr</t>
  </si>
  <si>
    <t>$23,512.79cr</t>
  </si>
  <si>
    <t>$23,512.82cr</t>
  </si>
  <si>
    <t>$23,512.94cr</t>
  </si>
  <si>
    <t>$23,528.64cr</t>
  </si>
  <si>
    <t>$214,280.30cr</t>
  </si>
  <si>
    <t>$235,176.72cr</t>
  </si>
  <si>
    <t>$15,750.00cr</t>
  </si>
  <si>
    <t>$25,246.57cr</t>
  </si>
  <si>
    <t>$1,480.00cr</t>
  </si>
  <si>
    <t>$2,960.00cr</t>
  </si>
  <si>
    <t>$4,440.00cr</t>
  </si>
  <si>
    <t>$6,660.00cr</t>
  </si>
  <si>
    <t>$8,140.00cr</t>
  </si>
  <si>
    <t>$9,620.00cr</t>
  </si>
  <si>
    <t>$11,100.00cr</t>
  </si>
  <si>
    <t>$12,580.00cr</t>
  </si>
  <si>
    <t>$14,060.00cr</t>
  </si>
  <si>
    <t>$16,794.28cr</t>
  </si>
  <si>
    <t>$18,594.28cr</t>
  </si>
  <si>
    <t>$20,394.28cr</t>
  </si>
  <si>
    <t>$3,770.00cr</t>
  </si>
  <si>
    <t>$6,490.00cr</t>
  </si>
  <si>
    <t>$9,210.00cr</t>
  </si>
  <si>
    <t>$12,240.00cr</t>
  </si>
  <si>
    <t>$12,550.00cr</t>
  </si>
  <si>
    <t>$14,747.94cr</t>
  </si>
  <si>
    <t>$18,517.94cr</t>
  </si>
  <si>
    <t>$22,367.94cr</t>
  </si>
  <si>
    <t>$25,719.37cr</t>
  </si>
  <si>
    <t>$28,719.37cr</t>
  </si>
  <si>
    <t>$31,719.37cr</t>
  </si>
  <si>
    <t>$34,719.37cr</t>
  </si>
  <si>
    <t>$37,890.80cr</t>
  </si>
  <si>
    <t>$91.35cr</t>
  </si>
  <si>
    <t>$195.26cr</t>
  </si>
  <si>
    <t>$781.55cr</t>
  </si>
  <si>
    <t>$999.05cr</t>
  </si>
  <si>
    <t>$1,165.23cr</t>
  </si>
  <si>
    <t>$1,793.62cr</t>
  </si>
  <si>
    <t>$1,913.62cr</t>
  </si>
  <si>
    <t>$2,825.70cr</t>
  </si>
  <si>
    <t>$2,904.84cr</t>
  </si>
  <si>
    <t>$3,184.44cr</t>
  </si>
  <si>
    <t>$4,150.44cr</t>
  </si>
  <si>
    <t>$4,308.98cr</t>
  </si>
  <si>
    <t>$4,963.67cr</t>
  </si>
  <si>
    <t>$5,612.96cr</t>
  </si>
  <si>
    <t>$5,894.84cr</t>
  </si>
  <si>
    <t>$6,376.34cr</t>
  </si>
  <si>
    <t>$7,238.09cr</t>
  </si>
  <si>
    <t>$7,567.62cr</t>
  </si>
  <si>
    <t>$7,687.62cr</t>
  </si>
  <si>
    <t>$8,483.03cr</t>
  </si>
  <si>
    <t>$8,634.10cr</t>
  </si>
  <si>
    <t>$9,871.27cr</t>
  </si>
  <si>
    <t>$10,549.15cr</t>
  </si>
  <si>
    <t>Dividend income unfranked</t>
  </si>
  <si>
    <t>Tax return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</si>
</sst>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8" formatCode="&quot;$&quot;#,##0.00;[Red]\-&quot;$&quot;#,##0.00"/>
    <numFmt numFmtId="164" formatCode="&quot;$&quot;#,##0.00_);[Red]\(&quot;$&quot;#,##0.00\)"/>
    <numFmt numFmtId="165" formatCode="#,##0.00;[Red]\(#,##0.00\);_(* &quot;-&quot;_);_(@_)"/>
    <numFmt numFmtId="166" formatCode="#,##0;[Red]\(#,##0\);_(* &quot;-&quot;_);_(@_)"/>
    <numFmt numFmtId="167" formatCode="&quot;$&quot;#,##0.00"/>
    <numFmt numFmtId="168" formatCode="mmmm\-yy"/>
    <numFmt numFmtId="169" formatCode="dd\-mmm\-yy"/>
    <numFmt numFmtId="170" formatCode="#,##0;[Black]\(#,##0\);_(* &quot;-&quot;_);_(@_)"/>
    <numFmt numFmtId="171" formatCode="#,##0.00;[Black]\(#,##0.00\);_(* &quot;-&quot;_);_(@_)"/>
    <numFmt numFmtId="172" formatCode="[$-C09]dd\-mmm\-yy;@"/>
    <numFmt numFmtId="173" formatCode="0.0000%"/>
    <numFmt numFmtId="174" formatCode="0.0%"/>
    <numFmt numFmtId="175" formatCode="&quot;$&quot;#,##0.00;[Red]&quot;$&quot;#,##0.00"/>
    <numFmt numFmtId="176" formatCode="d/mm/yyyy;@"/>
    <numFmt numFmtId="177" formatCode="#,##0\ ;\(#,##0\);\-\ "/>
    <numFmt numFmtId="178" formatCode="#,##0.000_);[Red]\(#,##0.000\)"/>
    <numFmt numFmtId="179" formatCode="0.000%"/>
  </numFmts>
  <fonts count="43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"/>
    </font>
    <font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u/>
      <sz val="10"/>
      <name val="Times New Roman"/>
      <family val="1"/>
    </font>
    <font>
      <sz val="8"/>
      <name val="Arial"/>
      <family val="2"/>
    </font>
    <font>
      <b/>
      <sz val="10"/>
      <color indexed="16"/>
      <name val="Times New Roman"/>
      <family val="1"/>
    </font>
    <font>
      <b/>
      <sz val="8"/>
      <color indexed="16"/>
      <name val="Times New Roman"/>
      <family val="1"/>
    </font>
    <font>
      <i/>
      <sz val="9"/>
      <name val="Times New Roman"/>
      <family val="1"/>
    </font>
    <font>
      <i/>
      <sz val="8"/>
      <name val="Times New Roman"/>
      <family val="1"/>
    </font>
    <font>
      <b/>
      <sz val="16"/>
      <color indexed="16"/>
      <name val="Times New Roman"/>
      <family val="1"/>
    </font>
    <font>
      <b/>
      <sz val="9"/>
      <color indexed="16"/>
      <name val="Times New Roman"/>
      <family val="1"/>
    </font>
    <font>
      <b/>
      <sz val="10"/>
      <name val="Arial"/>
      <family val="2"/>
    </font>
    <font>
      <b/>
      <sz val="10"/>
      <color indexed="9"/>
      <name val="Times New Roman"/>
      <family val="1"/>
    </font>
    <font>
      <sz val="9"/>
      <name val="Arial"/>
      <family val="2"/>
    </font>
    <font>
      <b/>
      <sz val="8.5"/>
      <name val="MS Sans Serif"/>
      <family val="2"/>
    </font>
    <font>
      <sz val="8.5"/>
      <name val="MS Sans Serif"/>
      <family val="2"/>
    </font>
    <font>
      <b/>
      <sz val="9"/>
      <name val="Times"/>
    </font>
    <font>
      <b/>
      <sz val="10"/>
      <name val="MS Sans Serif"/>
      <family val="2"/>
    </font>
    <font>
      <b/>
      <sz val="6.5"/>
      <name val="MS Sans Serif"/>
      <family val="2"/>
    </font>
    <font>
      <b/>
      <sz val="9"/>
      <name val="Arial"/>
      <family val="2"/>
    </font>
    <font>
      <sz val="8"/>
      <name val="Arial"/>
      <family val="2"/>
    </font>
    <font>
      <b/>
      <u val="singleAccounting"/>
      <sz val="9"/>
      <name val="Times"/>
    </font>
    <font>
      <sz val="10"/>
      <name val="Arial"/>
      <family val="2"/>
    </font>
    <font>
      <b/>
      <sz val="10"/>
      <name val="Arial"/>
      <family val="2"/>
    </font>
    <font>
      <sz val="8"/>
      <color indexed="56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9"/>
      <name val="Times"/>
    </font>
    <font>
      <b/>
      <u/>
      <sz val="8.5"/>
      <name val="MS Sans Serif"/>
      <family val="2"/>
    </font>
    <font>
      <b/>
      <u/>
      <sz val="10"/>
      <name val="Arial"/>
      <family val="2"/>
    </font>
    <font>
      <sz val="12"/>
      <name val="Garamond"/>
      <family val="1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b/>
      <sz val="12"/>
      <name val="Times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7" fillId="0" borderId="0"/>
    <xf numFmtId="0" fontId="5" fillId="0" borderId="0"/>
    <xf numFmtId="9" fontId="1" fillId="0" borderId="0" applyFont="0" applyFill="0" applyBorder="0" applyAlignment="0" applyProtection="0"/>
    <xf numFmtId="0" fontId="36" fillId="0" borderId="0"/>
    <xf numFmtId="0" fontId="1" fillId="0" borderId="0"/>
  </cellStyleXfs>
  <cellXfs count="46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6" fontId="4" fillId="0" borderId="0" xfId="2" quotePrefix="1" applyNumberFormat="1" applyFont="1" applyBorder="1" applyAlignment="1">
      <alignment horizontal="right"/>
    </xf>
    <xf numFmtId="166" fontId="4" fillId="0" borderId="1" xfId="2" quotePrefix="1" applyNumberFormat="1" applyFont="1" applyBorder="1" applyAlignment="1">
      <alignment horizontal="right"/>
    </xf>
    <xf numFmtId="166" fontId="4" fillId="0" borderId="2" xfId="2" quotePrefix="1" applyNumberFormat="1" applyFont="1" applyBorder="1" applyAlignment="1">
      <alignment horizontal="right"/>
    </xf>
    <xf numFmtId="166" fontId="4" fillId="0" borderId="3" xfId="2" quotePrefix="1" applyNumberFormat="1" applyFont="1" applyBorder="1" applyAlignment="1">
      <alignment horizontal="right"/>
    </xf>
    <xf numFmtId="166" fontId="4" fillId="0" borderId="4" xfId="2" quotePrefix="1" applyNumberFormat="1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2" borderId="0" xfId="0" applyFont="1" applyFill="1" applyBorder="1"/>
    <xf numFmtId="0" fontId="0" fillId="2" borderId="0" xfId="0" applyFill="1" applyBorder="1"/>
    <xf numFmtId="0" fontId="9" fillId="2" borderId="0" xfId="0" applyNumberFormat="1" applyFont="1" applyFill="1" applyBorder="1" applyAlignment="1">
      <alignment horizontal="justify"/>
    </xf>
    <xf numFmtId="0" fontId="9" fillId="0" borderId="0" xfId="0" applyFont="1"/>
    <xf numFmtId="0" fontId="9" fillId="0" borderId="5" xfId="0" applyFont="1" applyBorder="1"/>
    <xf numFmtId="0" fontId="9" fillId="0" borderId="0" xfId="0" applyFont="1" applyBorder="1"/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9" fillId="0" borderId="5" xfId="0" applyFont="1" applyBorder="1" applyAlignment="1">
      <alignment vertical="top" wrapText="1"/>
    </xf>
    <xf numFmtId="49" fontId="18" fillId="2" borderId="6" xfId="0" applyNumberFormat="1" applyFont="1" applyFill="1" applyBorder="1" applyAlignment="1">
      <alignment vertical="top"/>
    </xf>
    <xf numFmtId="167" fontId="18" fillId="0" borderId="6" xfId="0" applyNumberFormat="1" applyFont="1" applyBorder="1" applyAlignment="1">
      <alignment vertical="top" wrapText="1"/>
    </xf>
    <xf numFmtId="0" fontId="18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167" fontId="18" fillId="0" borderId="0" xfId="0" applyNumberFormat="1" applyFont="1" applyBorder="1" applyAlignment="1">
      <alignment vertical="top" wrapText="1"/>
    </xf>
    <xf numFmtId="0" fontId="9" fillId="0" borderId="0" xfId="0" applyNumberFormat="1" applyFont="1" applyAlignment="1">
      <alignment horizontal="justify"/>
    </xf>
    <xf numFmtId="0" fontId="18" fillId="0" borderId="6" xfId="0" applyFont="1" applyBorder="1" applyAlignment="1">
      <alignment vertical="top" wrapText="1"/>
    </xf>
    <xf numFmtId="0" fontId="9" fillId="0" borderId="6" xfId="0" applyFont="1" applyBorder="1"/>
    <xf numFmtId="49" fontId="18" fillId="2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8" fillId="0" borderId="0" xfId="0" applyFont="1" applyBorder="1"/>
    <xf numFmtId="0" fontId="3" fillId="0" borderId="0" xfId="0" applyFont="1" applyBorder="1"/>
    <xf numFmtId="166" fontId="4" fillId="0" borderId="0" xfId="2" quotePrefix="1" applyNumberFormat="1" applyFont="1" applyBorder="1" applyAlignment="1">
      <alignment horizontal="left"/>
    </xf>
    <xf numFmtId="16" fontId="19" fillId="0" borderId="0" xfId="0" applyNumberFormat="1" applyFont="1"/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right"/>
    </xf>
    <xf numFmtId="16" fontId="20" fillId="0" borderId="0" xfId="0" applyNumberFormat="1" applyFont="1"/>
    <xf numFmtId="165" fontId="4" fillId="0" borderId="0" xfId="2" quotePrefix="1" applyNumberFormat="1" applyFont="1" applyBorder="1" applyAlignment="1">
      <alignment horizontal="right"/>
    </xf>
    <xf numFmtId="0" fontId="20" fillId="0" borderId="0" xfId="0" applyFont="1"/>
    <xf numFmtId="39" fontId="20" fillId="0" borderId="0" xfId="0" applyNumberFormat="1" applyFont="1"/>
    <xf numFmtId="165" fontId="4" fillId="0" borderId="2" xfId="2" quotePrefix="1" applyNumberFormat="1" applyFont="1" applyBorder="1" applyAlignment="1">
      <alignment horizontal="right"/>
    </xf>
    <xf numFmtId="1" fontId="19" fillId="0" borderId="0" xfId="0" applyNumberFormat="1" applyFont="1" applyAlignment="1">
      <alignment horizontal="center"/>
    </xf>
    <xf numFmtId="166" fontId="21" fillId="0" borderId="0" xfId="2" quotePrefix="1" applyNumberFormat="1" applyFont="1" applyBorder="1" applyAlignment="1">
      <alignment horizontal="center"/>
    </xf>
    <xf numFmtId="0" fontId="3" fillId="0" borderId="0" xfId="0" quotePrefix="1" applyFont="1"/>
    <xf numFmtId="166" fontId="4" fillId="0" borderId="0" xfId="2" applyNumberFormat="1" applyFont="1" applyBorder="1" applyAlignment="1">
      <alignment horizontal="left"/>
    </xf>
    <xf numFmtId="9" fontId="20" fillId="0" borderId="0" xfId="0" applyNumberFormat="1" applyFont="1"/>
    <xf numFmtId="165" fontId="4" fillId="0" borderId="7" xfId="2" quotePrefix="1" applyNumberFormat="1" applyFont="1" applyBorder="1" applyAlignment="1">
      <alignment horizontal="right"/>
    </xf>
    <xf numFmtId="166" fontId="4" fillId="0" borderId="7" xfId="2" quotePrefix="1" applyNumberFormat="1" applyFont="1" applyBorder="1" applyAlignment="1">
      <alignment horizontal="right"/>
    </xf>
    <xf numFmtId="16" fontId="22" fillId="0" borderId="0" xfId="0" applyNumberFormat="1" applyFont="1"/>
    <xf numFmtId="39" fontId="0" fillId="0" borderId="0" xfId="0" applyNumberFormat="1" applyAlignment="1">
      <alignment horizontal="left"/>
    </xf>
    <xf numFmtId="3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9" fontId="20" fillId="0" borderId="0" xfId="0" applyNumberFormat="1" applyFont="1" applyBorder="1"/>
    <xf numFmtId="169" fontId="20" fillId="0" borderId="0" xfId="0" applyNumberFormat="1" applyFont="1"/>
    <xf numFmtId="165" fontId="21" fillId="0" borderId="0" xfId="2" quotePrefix="1" applyNumberFormat="1" applyFont="1" applyBorder="1" applyAlignment="1">
      <alignment horizontal="right"/>
    </xf>
    <xf numFmtId="16" fontId="20" fillId="0" borderId="0" xfId="0" applyNumberFormat="1" applyFont="1" applyBorder="1"/>
    <xf numFmtId="169" fontId="20" fillId="0" borderId="0" xfId="0" applyNumberFormat="1" applyFont="1" applyBorder="1"/>
    <xf numFmtId="165" fontId="21" fillId="0" borderId="0" xfId="2" applyNumberFormat="1" applyFont="1" applyBorder="1" applyAlignment="1">
      <alignment horizontal="left"/>
    </xf>
    <xf numFmtId="164" fontId="18" fillId="2" borderId="0" xfId="0" applyNumberFormat="1" applyFont="1" applyFill="1" applyAlignment="1">
      <alignment horizontal="left" vertical="top"/>
    </xf>
    <xf numFmtId="39" fontId="19" fillId="0" borderId="0" xfId="0" applyNumberFormat="1" applyFont="1" applyBorder="1"/>
    <xf numFmtId="39" fontId="19" fillId="0" borderId="0" xfId="0" applyNumberFormat="1" applyFont="1" applyBorder="1" applyAlignment="1">
      <alignment horizontal="center"/>
    </xf>
    <xf numFmtId="170" fontId="4" fillId="0" borderId="0" xfId="2" quotePrefix="1" applyNumberFormat="1" applyFont="1" applyBorder="1" applyAlignment="1">
      <alignment horizontal="right"/>
    </xf>
    <xf numFmtId="170" fontId="4" fillId="0" borderId="1" xfId="2" quotePrefix="1" applyNumberFormat="1" applyFont="1" applyBorder="1" applyAlignment="1">
      <alignment horizontal="right"/>
    </xf>
    <xf numFmtId="170" fontId="4" fillId="0" borderId="3" xfId="2" quotePrefix="1" applyNumberFormat="1" applyFont="1" applyBorder="1" applyAlignment="1">
      <alignment horizontal="right"/>
    </xf>
    <xf numFmtId="170" fontId="4" fillId="0" borderId="4" xfId="2" quotePrefix="1" applyNumberFormat="1" applyFont="1" applyBorder="1" applyAlignment="1">
      <alignment horizontal="right"/>
    </xf>
    <xf numFmtId="170" fontId="4" fillId="0" borderId="2" xfId="2" quotePrefix="1" applyNumberFormat="1" applyFont="1" applyBorder="1" applyAlignment="1">
      <alignment horizontal="right"/>
    </xf>
    <xf numFmtId="171" fontId="4" fillId="0" borderId="0" xfId="2" quotePrefix="1" applyNumberFormat="1" applyFont="1" applyBorder="1" applyAlignment="1">
      <alignment horizontal="right"/>
    </xf>
    <xf numFmtId="170" fontId="4" fillId="0" borderId="7" xfId="2" quotePrefix="1" applyNumberFormat="1" applyFont="1" applyBorder="1" applyAlignment="1">
      <alignment horizontal="right"/>
    </xf>
    <xf numFmtId="171" fontId="4" fillId="0" borderId="7" xfId="2" quotePrefix="1" applyNumberFormat="1" applyFont="1" applyBorder="1" applyAlignment="1">
      <alignment horizontal="right"/>
    </xf>
    <xf numFmtId="168" fontId="20" fillId="0" borderId="0" xfId="0" applyNumberFormat="1" applyFont="1"/>
    <xf numFmtId="165" fontId="4" fillId="0" borderId="1" xfId="2" quotePrefix="1" applyNumberFormat="1" applyFont="1" applyBorder="1" applyAlignment="1">
      <alignment horizontal="right"/>
    </xf>
    <xf numFmtId="166" fontId="4" fillId="0" borderId="0" xfId="2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172" fontId="4" fillId="0" borderId="0" xfId="2" quotePrefix="1" applyNumberFormat="1" applyFont="1" applyBorder="1" applyAlignment="1">
      <alignment horizontal="right"/>
    </xf>
    <xf numFmtId="165" fontId="4" fillId="0" borderId="0" xfId="2" applyNumberFormat="1" applyFont="1" applyBorder="1" applyAlignment="1">
      <alignment horizontal="left"/>
    </xf>
    <xf numFmtId="172" fontId="4" fillId="0" borderId="0" xfId="2" applyNumberFormat="1" applyFont="1" applyBorder="1" applyAlignment="1">
      <alignment horizontal="left"/>
    </xf>
    <xf numFmtId="165" fontId="4" fillId="0" borderId="0" xfId="2" applyNumberFormat="1" applyFont="1" applyBorder="1" applyAlignment="1">
      <alignment horizontal="right"/>
    </xf>
    <xf numFmtId="170" fontId="2" fillId="0" borderId="0" xfId="0" applyNumberFormat="1" applyFont="1" applyBorder="1" applyAlignment="1">
      <alignment horizontal="center"/>
    </xf>
    <xf numFmtId="165" fontId="21" fillId="0" borderId="7" xfId="2" quotePrefix="1" applyNumberFormat="1" applyFont="1" applyBorder="1" applyAlignment="1">
      <alignment horizontal="right"/>
    </xf>
    <xf numFmtId="171" fontId="21" fillId="0" borderId="0" xfId="2" quotePrefix="1" applyNumberFormat="1" applyFont="1" applyBorder="1" applyAlignment="1">
      <alignment horizontal="right"/>
    </xf>
    <xf numFmtId="171" fontId="4" fillId="0" borderId="2" xfId="2" quotePrefix="1" applyNumberFormat="1" applyFont="1" applyBorder="1" applyAlignment="1">
      <alignment horizontal="right"/>
    </xf>
    <xf numFmtId="169" fontId="23" fillId="0" borderId="0" xfId="0" applyNumberFormat="1" applyFont="1" applyBorder="1" applyAlignment="1">
      <alignment horizontal="center"/>
    </xf>
    <xf numFmtId="165" fontId="4" fillId="0" borderId="0" xfId="2" quotePrefix="1" applyNumberFormat="1" applyFont="1" applyBorder="1" applyAlignment="1">
      <alignment horizontal="left"/>
    </xf>
    <xf numFmtId="165" fontId="4" fillId="0" borderId="0" xfId="2" applyNumberFormat="1" applyFont="1" applyBorder="1" applyAlignment="1">
      <alignment horizontal="left" wrapText="1"/>
    </xf>
    <xf numFmtId="172" fontId="4" fillId="0" borderId="0" xfId="2" quotePrefix="1" applyNumberFormat="1" applyFont="1" applyFill="1" applyBorder="1" applyAlignment="1">
      <alignment horizontal="right"/>
    </xf>
    <xf numFmtId="166" fontId="0" fillId="0" borderId="0" xfId="0" applyNumberFormat="1" applyBorder="1"/>
    <xf numFmtId="171" fontId="21" fillId="0" borderId="0" xfId="2" applyNumberFormat="1" applyFont="1" applyBorder="1" applyAlignment="1">
      <alignment horizontal="left"/>
    </xf>
    <xf numFmtId="171" fontId="4" fillId="0" borderId="0" xfId="2" applyNumberFormat="1" applyFont="1" applyBorder="1" applyAlignment="1">
      <alignment horizontal="left"/>
    </xf>
    <xf numFmtId="171" fontId="21" fillId="0" borderId="0" xfId="2" applyNumberFormat="1" applyFont="1" applyBorder="1" applyAlignment="1">
      <alignment horizontal="right"/>
    </xf>
    <xf numFmtId="171" fontId="4" fillId="0" borderId="0" xfId="2" quotePrefix="1" applyNumberFormat="1" applyFont="1" applyBorder="1" applyAlignment="1">
      <alignment horizontal="left"/>
    </xf>
    <xf numFmtId="171" fontId="4" fillId="0" borderId="0" xfId="2" applyNumberFormat="1" applyFont="1" applyBorder="1" applyAlignment="1">
      <alignment horizontal="right"/>
    </xf>
    <xf numFmtId="9" fontId="4" fillId="0" borderId="0" xfId="3" quotePrefix="1" applyFont="1" applyBorder="1" applyAlignment="1">
      <alignment horizontal="right"/>
    </xf>
    <xf numFmtId="166" fontId="4" fillId="0" borderId="8" xfId="2" quotePrefix="1" applyNumberFormat="1" applyFont="1" applyBorder="1" applyAlignment="1">
      <alignment horizontal="right"/>
    </xf>
    <xf numFmtId="171" fontId="4" fillId="0" borderId="0" xfId="2" applyNumberFormat="1" applyFont="1" applyFill="1" applyBorder="1" applyAlignment="1">
      <alignment horizontal="left"/>
    </xf>
    <xf numFmtId="171" fontId="21" fillId="0" borderId="0" xfId="2" quotePrefix="1" applyNumberFormat="1" applyFont="1" applyBorder="1" applyAlignment="1">
      <alignment horizontal="left"/>
    </xf>
    <xf numFmtId="165" fontId="26" fillId="0" borderId="0" xfId="2" applyNumberFormat="1" applyFont="1" applyBorder="1" applyAlignment="1">
      <alignment horizontal="right"/>
    </xf>
    <xf numFmtId="0" fontId="28" fillId="0" borderId="0" xfId="0" applyFont="1" applyBorder="1"/>
    <xf numFmtId="16" fontId="20" fillId="5" borderId="0" xfId="0" applyNumberFormat="1" applyFont="1" applyFill="1"/>
    <xf numFmtId="0" fontId="3" fillId="5" borderId="0" xfId="0" applyFont="1" applyFill="1"/>
    <xf numFmtId="166" fontId="4" fillId="5" borderId="0" xfId="2" quotePrefix="1" applyNumberFormat="1" applyFont="1" applyFill="1" applyBorder="1" applyAlignment="1">
      <alignment horizontal="right"/>
    </xf>
    <xf numFmtId="171" fontId="4" fillId="5" borderId="0" xfId="2" applyNumberFormat="1" applyFont="1" applyFill="1" applyBorder="1" applyAlignment="1">
      <alignment horizontal="left"/>
    </xf>
    <xf numFmtId="49" fontId="29" fillId="3" borderId="9" xfId="0" applyNumberFormat="1" applyFont="1" applyFill="1" applyBorder="1"/>
    <xf numFmtId="0" fontId="29" fillId="3" borderId="3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right"/>
    </xf>
    <xf numFmtId="49" fontId="29" fillId="3" borderId="3" xfId="0" applyNumberFormat="1" applyFont="1" applyFill="1" applyBorder="1"/>
    <xf numFmtId="0" fontId="29" fillId="3" borderId="3" xfId="0" applyFont="1" applyFill="1" applyBorder="1"/>
    <xf numFmtId="49" fontId="18" fillId="6" borderId="6" xfId="0" applyNumberFormat="1" applyFont="1" applyFill="1" applyBorder="1" applyAlignment="1">
      <alignment vertical="top" wrapText="1"/>
    </xf>
    <xf numFmtId="0" fontId="27" fillId="0" borderId="0" xfId="0" applyFont="1"/>
    <xf numFmtId="0" fontId="30" fillId="6" borderId="0" xfId="0" applyFont="1" applyFill="1"/>
    <xf numFmtId="0" fontId="9" fillId="6" borderId="0" xfId="0" applyFont="1" applyFill="1"/>
    <xf numFmtId="170" fontId="4" fillId="6" borderId="0" xfId="2" quotePrefix="1" applyNumberFormat="1" applyFont="1" applyFill="1" applyBorder="1" applyAlignment="1">
      <alignment horizontal="right"/>
    </xf>
    <xf numFmtId="170" fontId="9" fillId="6" borderId="4" xfId="0" applyNumberFormat="1" applyFont="1" applyFill="1" applyBorder="1"/>
    <xf numFmtId="170" fontId="4" fillId="0" borderId="0" xfId="2" quotePrefix="1" applyNumberFormat="1" applyFont="1" applyBorder="1" applyAlignment="1"/>
    <xf numFmtId="170" fontId="4" fillId="0" borderId="0" xfId="2" quotePrefix="1" applyNumberFormat="1" applyFont="1" applyFill="1" applyBorder="1" applyAlignment="1">
      <alignment horizontal="right"/>
    </xf>
    <xf numFmtId="164" fontId="9" fillId="0" borderId="0" xfId="0" applyNumberFormat="1" applyFont="1"/>
    <xf numFmtId="0" fontId="2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right" vertical="top"/>
    </xf>
    <xf numFmtId="171" fontId="4" fillId="6" borderId="0" xfId="2" quotePrefix="1" applyNumberFormat="1" applyFont="1" applyFill="1" applyBorder="1" applyAlignment="1">
      <alignment horizontal="right"/>
    </xf>
    <xf numFmtId="170" fontId="0" fillId="0" borderId="0" xfId="0" applyNumberFormat="1" applyBorder="1"/>
    <xf numFmtId="0" fontId="3" fillId="0" borderId="0" xfId="0" applyFont="1" applyAlignment="1">
      <alignment wrapText="1"/>
    </xf>
    <xf numFmtId="165" fontId="4" fillId="6" borderId="0" xfId="2" quotePrefix="1" applyNumberFormat="1" applyFont="1" applyFill="1" applyBorder="1" applyAlignment="1">
      <alignment horizontal="right"/>
    </xf>
    <xf numFmtId="0" fontId="0" fillId="0" borderId="2" xfId="0" applyBorder="1"/>
    <xf numFmtId="171" fontId="4" fillId="0" borderId="13" xfId="2" applyNumberFormat="1" applyFont="1" applyBorder="1" applyAlignment="1">
      <alignment horizontal="left"/>
    </xf>
    <xf numFmtId="0" fontId="0" fillId="0" borderId="14" xfId="0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71" fontId="4" fillId="0" borderId="16" xfId="2" applyNumberFormat="1" applyFont="1" applyBorder="1" applyAlignment="1">
      <alignment horizontal="left"/>
    </xf>
    <xf numFmtId="171" fontId="4" fillId="0" borderId="17" xfId="2" quotePrefix="1" applyNumberFormat="1" applyFont="1" applyBorder="1" applyAlignment="1">
      <alignment horizontal="right"/>
    </xf>
    <xf numFmtId="0" fontId="0" fillId="0" borderId="0" xfId="0" quotePrefix="1" applyBorder="1"/>
    <xf numFmtId="171" fontId="4" fillId="0" borderId="16" xfId="2" quotePrefix="1" applyNumberFormat="1" applyFont="1" applyBorder="1" applyAlignment="1">
      <alignment horizontal="right"/>
    </xf>
    <xf numFmtId="171" fontId="4" fillId="0" borderId="18" xfId="2" quotePrefix="1" applyNumberFormat="1" applyFont="1" applyBorder="1" applyAlignment="1">
      <alignment horizontal="right"/>
    </xf>
    <xf numFmtId="0" fontId="0" fillId="0" borderId="19" xfId="0" applyBorder="1"/>
    <xf numFmtId="171" fontId="4" fillId="0" borderId="20" xfId="2" quotePrefix="1" applyNumberFormat="1" applyFont="1" applyBorder="1" applyAlignment="1">
      <alignment horizontal="right"/>
    </xf>
    <xf numFmtId="164" fontId="18" fillId="2" borderId="0" xfId="0" applyNumberFormat="1" applyFont="1" applyFill="1" applyAlignment="1">
      <alignment horizontal="right" vertical="top"/>
    </xf>
    <xf numFmtId="49" fontId="18" fillId="2" borderId="0" xfId="0" applyNumberFormat="1" applyFont="1" applyFill="1" applyBorder="1" applyAlignment="1">
      <alignment horizontal="right" vertical="top" wrapText="1"/>
    </xf>
    <xf numFmtId="49" fontId="18" fillId="2" borderId="0" xfId="0" applyNumberFormat="1" applyFont="1" applyFill="1" applyAlignment="1">
      <alignment horizontal="right" vertical="top"/>
    </xf>
    <xf numFmtId="49" fontId="18" fillId="2" borderId="6" xfId="0" applyNumberFormat="1" applyFont="1" applyFill="1" applyBorder="1" applyAlignment="1">
      <alignment horizontal="right" vertical="top" wrapText="1"/>
    </xf>
    <xf numFmtId="49" fontId="18" fillId="2" borderId="5" xfId="0" applyNumberFormat="1" applyFont="1" applyFill="1" applyBorder="1" applyAlignment="1">
      <alignment horizontal="left" vertical="top"/>
    </xf>
    <xf numFmtId="49" fontId="18" fillId="2" borderId="0" xfId="0" applyNumberFormat="1" applyFont="1" applyFill="1" applyAlignment="1">
      <alignment vertical="top"/>
    </xf>
    <xf numFmtId="171" fontId="4" fillId="0" borderId="1" xfId="2" quotePrefix="1" applyNumberFormat="1" applyFont="1" applyBorder="1" applyAlignment="1">
      <alignment horizontal="right"/>
    </xf>
    <xf numFmtId="171" fontId="4" fillId="0" borderId="0" xfId="2" quotePrefix="1" applyNumberFormat="1" applyFont="1" applyFill="1" applyBorder="1" applyAlignment="1">
      <alignment horizontal="right"/>
    </xf>
    <xf numFmtId="171" fontId="4" fillId="0" borderId="2" xfId="2" quotePrefix="1" applyNumberFormat="1" applyFont="1" applyFill="1" applyBorder="1" applyAlignment="1">
      <alignment horizontal="right"/>
    </xf>
    <xf numFmtId="171" fontId="21" fillId="0" borderId="8" xfId="2" quotePrefix="1" applyNumberFormat="1" applyFont="1" applyBorder="1" applyAlignment="1">
      <alignment horizontal="right"/>
    </xf>
    <xf numFmtId="49" fontId="18" fillId="2" borderId="0" xfId="1" applyNumberFormat="1" applyFont="1" applyFill="1" applyBorder="1" applyAlignment="1">
      <alignment vertical="top" wrapText="1"/>
    </xf>
    <xf numFmtId="0" fontId="9" fillId="0" borderId="0" xfId="0" applyFont="1" applyFill="1"/>
    <xf numFmtId="164" fontId="9" fillId="0" borderId="0" xfId="0" applyNumberFormat="1" applyFont="1" applyFill="1"/>
    <xf numFmtId="171" fontId="21" fillId="0" borderId="2" xfId="2" applyNumberFormat="1" applyFont="1" applyBorder="1" applyAlignment="1">
      <alignment horizontal="left"/>
    </xf>
    <xf numFmtId="171" fontId="33" fillId="0" borderId="2" xfId="2" quotePrefix="1" applyNumberFormat="1" applyFont="1" applyBorder="1" applyAlignment="1">
      <alignment horizontal="right"/>
    </xf>
    <xf numFmtId="170" fontId="20" fillId="0" borderId="0" xfId="0" applyNumberFormat="1" applyFont="1" applyBorder="1" applyAlignment="1">
      <alignment horizontal="right"/>
    </xf>
    <xf numFmtId="49" fontId="18" fillId="0" borderId="0" xfId="0" applyNumberFormat="1" applyFont="1" applyFill="1" applyBorder="1" applyAlignment="1">
      <alignment vertical="top" wrapText="1"/>
    </xf>
    <xf numFmtId="49" fontId="18" fillId="0" borderId="0" xfId="0" applyNumberFormat="1" applyFont="1" applyFill="1" applyBorder="1" applyAlignment="1">
      <alignment horizontal="left" vertical="top"/>
    </xf>
    <xf numFmtId="38" fontId="18" fillId="0" borderId="0" xfId="0" applyNumberFormat="1" applyFont="1" applyFill="1" applyBorder="1" applyAlignment="1">
      <alignment horizontal="right" vertical="top"/>
    </xf>
    <xf numFmtId="38" fontId="18" fillId="0" borderId="0" xfId="0" applyNumberFormat="1" applyFont="1" applyFill="1" applyBorder="1" applyAlignment="1">
      <alignment vertical="top"/>
    </xf>
    <xf numFmtId="164" fontId="18" fillId="0" borderId="0" xfId="0" applyNumberFormat="1" applyFont="1" applyFill="1" applyBorder="1" applyAlignment="1">
      <alignment horizontal="left" vertical="top"/>
    </xf>
    <xf numFmtId="40" fontId="18" fillId="0" borderId="0" xfId="0" applyNumberFormat="1" applyFont="1" applyFill="1" applyBorder="1" applyAlignment="1">
      <alignment horizontal="right" vertical="top"/>
    </xf>
    <xf numFmtId="40" fontId="24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166" fontId="4" fillId="0" borderId="0" xfId="2" quotePrefix="1" applyNumberFormat="1" applyFont="1" applyFill="1" applyBorder="1" applyAlignment="1">
      <alignment horizontal="right"/>
    </xf>
    <xf numFmtId="172" fontId="4" fillId="0" borderId="0" xfId="2" quotePrefix="1" applyNumberFormat="1" applyFont="1" applyFill="1" applyBorder="1" applyAlignment="1">
      <alignment horizontal="left"/>
    </xf>
    <xf numFmtId="165" fontId="21" fillId="0" borderId="0" xfId="2" applyNumberFormat="1" applyFont="1" applyBorder="1" applyAlignment="1">
      <alignment horizontal="center" wrapText="1"/>
    </xf>
    <xf numFmtId="39" fontId="0" fillId="0" borderId="0" xfId="0" applyNumberFormat="1" applyAlignment="1">
      <alignment horizontal="center" wrapText="1"/>
    </xf>
    <xf numFmtId="37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65" fontId="21" fillId="0" borderId="0" xfId="2" quotePrefix="1" applyNumberFormat="1" applyFont="1" applyBorder="1" applyAlignment="1">
      <alignment horizontal="center" wrapText="1"/>
    </xf>
    <xf numFmtId="170" fontId="4" fillId="0" borderId="1" xfId="2" quotePrefix="1" applyNumberFormat="1" applyFont="1" applyBorder="1" applyAlignment="1"/>
    <xf numFmtId="170" fontId="4" fillId="0" borderId="0" xfId="2" quotePrefix="1" applyNumberFormat="1" applyFont="1" applyBorder="1" applyAlignment="1">
      <alignment horizontal="left"/>
    </xf>
    <xf numFmtId="170" fontId="0" fillId="0" borderId="0" xfId="0" applyNumberFormat="1"/>
    <xf numFmtId="170" fontId="9" fillId="0" borderId="4" xfId="0" applyNumberFormat="1" applyFont="1" applyBorder="1" applyAlignment="1">
      <alignment horizontal="right"/>
    </xf>
    <xf numFmtId="166" fontId="4" fillId="0" borderId="0" xfId="2" applyNumberFormat="1" applyFont="1" applyFill="1" applyBorder="1" applyAlignment="1">
      <alignment horizontal="left"/>
    </xf>
    <xf numFmtId="38" fontId="24" fillId="0" borderId="0" xfId="0" applyNumberFormat="1" applyFont="1" applyFill="1" applyBorder="1" applyAlignment="1">
      <alignment vertical="top"/>
    </xf>
    <xf numFmtId="166" fontId="4" fillId="7" borderId="0" xfId="2" quotePrefix="1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NumberFormat="1" applyFont="1" applyAlignment="1">
      <alignment horizontal="justify"/>
    </xf>
    <xf numFmtId="0" fontId="0" fillId="0" borderId="0" xfId="0"/>
    <xf numFmtId="0" fontId="29" fillId="3" borderId="3" xfId="0" applyFont="1" applyFill="1" applyBorder="1"/>
    <xf numFmtId="0" fontId="29" fillId="3" borderId="10" xfId="0" applyFont="1" applyFill="1" applyBorder="1" applyAlignment="1">
      <alignment horizontal="right"/>
    </xf>
    <xf numFmtId="164" fontId="18" fillId="2" borderId="0" xfId="0" applyNumberFormat="1" applyFont="1" applyFill="1" applyAlignment="1">
      <alignment horizontal="left" vertical="top"/>
    </xf>
    <xf numFmtId="0" fontId="0" fillId="0" borderId="0" xfId="0"/>
    <xf numFmtId="49" fontId="18" fillId="2" borderId="6" xfId="0" applyNumberFormat="1" applyFont="1" applyFill="1" applyBorder="1" applyAlignment="1">
      <alignment vertical="top"/>
    </xf>
    <xf numFmtId="164" fontId="18" fillId="2" borderId="0" xfId="0" applyNumberFormat="1" applyFont="1" applyFill="1" applyAlignment="1">
      <alignment horizontal="left" vertical="top"/>
    </xf>
    <xf numFmtId="40" fontId="18" fillId="2" borderId="0" xfId="0" applyNumberFormat="1" applyFont="1" applyFill="1" applyAlignment="1">
      <alignment horizontal="right" vertical="top"/>
    </xf>
    <xf numFmtId="38" fontId="18" fillId="0" borderId="0" xfId="0" applyNumberFormat="1" applyFont="1" applyFill="1" applyBorder="1" applyAlignment="1">
      <alignment vertical="top"/>
    </xf>
    <xf numFmtId="0" fontId="0" fillId="0" borderId="0" xfId="0"/>
    <xf numFmtId="166" fontId="4" fillId="0" borderId="0" xfId="2" quotePrefix="1" applyNumberFormat="1" applyFont="1" applyBorder="1" applyAlignment="1">
      <alignment horizontal="right"/>
    </xf>
    <xf numFmtId="49" fontId="18" fillId="2" borderId="0" xfId="0" applyNumberFormat="1" applyFont="1" applyFill="1" applyBorder="1" applyAlignment="1">
      <alignment vertical="top"/>
    </xf>
    <xf numFmtId="49" fontId="18" fillId="2" borderId="0" xfId="0" applyNumberFormat="1" applyFont="1" applyFill="1" applyBorder="1" applyAlignment="1">
      <alignment vertical="top" wrapText="1"/>
    </xf>
    <xf numFmtId="49" fontId="18" fillId="2" borderId="6" xfId="0" applyNumberFormat="1" applyFont="1" applyFill="1" applyBorder="1" applyAlignment="1">
      <alignment vertical="top" wrapText="1"/>
    </xf>
    <xf numFmtId="49" fontId="18" fillId="2" borderId="6" xfId="0" applyNumberFormat="1" applyFont="1" applyFill="1" applyBorder="1" applyAlignment="1">
      <alignment vertical="top"/>
    </xf>
    <xf numFmtId="174" fontId="9" fillId="0" borderId="0" xfId="3" applyNumberFormat="1" applyFont="1"/>
    <xf numFmtId="0" fontId="3" fillId="0" borderId="0" xfId="0" applyFont="1" applyFill="1" applyBorder="1"/>
    <xf numFmtId="0" fontId="0" fillId="0" borderId="0" xfId="0"/>
    <xf numFmtId="0" fontId="29" fillId="3" borderId="3" xfId="1" applyFont="1" applyFill="1" applyBorder="1"/>
    <xf numFmtId="0" fontId="9" fillId="4" borderId="0" xfId="1" applyFont="1" applyFill="1"/>
    <xf numFmtId="0" fontId="17" fillId="3" borderId="0" xfId="1" applyFont="1" applyFill="1" applyBorder="1" applyAlignment="1">
      <alignment horizontal="center"/>
    </xf>
    <xf numFmtId="0" fontId="10" fillId="4" borderId="11" xfId="1" applyFont="1" applyFill="1" applyBorder="1" applyAlignment="1">
      <alignment horizontal="centerContinuous"/>
    </xf>
    <xf numFmtId="0" fontId="12" fillId="4" borderId="0" xfId="1" applyFont="1" applyFill="1" applyAlignment="1">
      <alignment horizontal="centerContinuous"/>
    </xf>
    <xf numFmtId="0" fontId="14" fillId="4" borderId="0" xfId="1" applyFont="1" applyFill="1" applyAlignment="1">
      <alignment horizontal="centerContinuous"/>
    </xf>
    <xf numFmtId="0" fontId="15" fillId="4" borderId="0" xfId="1" applyFont="1" applyFill="1" applyAlignment="1">
      <alignment horizontal="centerContinuous"/>
    </xf>
    <xf numFmtId="0" fontId="11" fillId="4" borderId="12" xfId="1" applyFont="1" applyFill="1" applyBorder="1" applyAlignment="1">
      <alignment horizontal="right"/>
    </xf>
    <xf numFmtId="0" fontId="13" fillId="4" borderId="5" xfId="1" applyFont="1" applyFill="1" applyBorder="1" applyAlignment="1">
      <alignment horizontal="right"/>
    </xf>
    <xf numFmtId="0" fontId="27" fillId="4" borderId="5" xfId="1" applyFill="1" applyBorder="1" applyAlignment="1">
      <alignment horizontal="right"/>
    </xf>
    <xf numFmtId="0" fontId="9" fillId="4" borderId="5" xfId="1" applyFont="1" applyFill="1" applyBorder="1" applyAlignment="1">
      <alignment horizontal="right"/>
    </xf>
    <xf numFmtId="0" fontId="17" fillId="3" borderId="5" xfId="1" applyFont="1" applyFill="1" applyBorder="1" applyAlignment="1">
      <alignment horizontal="right"/>
    </xf>
    <xf numFmtId="0" fontId="29" fillId="3" borderId="10" xfId="1" applyFont="1" applyFill="1" applyBorder="1" applyAlignment="1">
      <alignment horizontal="right"/>
    </xf>
    <xf numFmtId="164" fontId="18" fillId="2" borderId="0" xfId="1" applyNumberFormat="1" applyFont="1" applyFill="1" applyAlignment="1">
      <alignment horizontal="right" vertical="top"/>
    </xf>
    <xf numFmtId="49" fontId="18" fillId="2" borderId="5" xfId="1" applyNumberFormat="1" applyFont="1" applyFill="1" applyBorder="1" applyAlignment="1">
      <alignment horizontal="left" vertical="top"/>
    </xf>
    <xf numFmtId="1" fontId="34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16" fontId="34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29" fillId="3" borderId="0" xfId="0" applyFont="1" applyFill="1" applyBorder="1" applyAlignment="1">
      <alignment horizontal="right"/>
    </xf>
    <xf numFmtId="49" fontId="18" fillId="2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left" vertical="top"/>
    </xf>
    <xf numFmtId="0" fontId="2" fillId="0" borderId="0" xfId="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right"/>
    </xf>
    <xf numFmtId="38" fontId="24" fillId="0" borderId="7" xfId="0" applyNumberFormat="1" applyFont="1" applyFill="1" applyBorder="1" applyAlignment="1">
      <alignment vertical="top"/>
    </xf>
    <xf numFmtId="38" fontId="24" fillId="2" borderId="7" xfId="0" applyNumberFormat="1" applyFont="1" applyFill="1" applyBorder="1" applyAlignment="1">
      <alignment vertical="top"/>
    </xf>
    <xf numFmtId="0" fontId="9" fillId="0" borderId="0" xfId="0" applyNumberFormat="1" applyFont="1" applyAlignment="1">
      <alignment horizontal="right"/>
    </xf>
    <xf numFmtId="40" fontId="24" fillId="2" borderId="0" xfId="0" applyNumberFormat="1" applyFont="1" applyFill="1" applyBorder="1" applyAlignment="1">
      <alignment vertical="top"/>
    </xf>
    <xf numFmtId="166" fontId="4" fillId="0" borderId="1" xfId="2" quotePrefix="1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49" fontId="18" fillId="2" borderId="0" xfId="1" applyNumberFormat="1" applyFont="1" applyFill="1" applyBorder="1" applyAlignment="1">
      <alignment vertical="top"/>
    </xf>
    <xf numFmtId="0" fontId="9" fillId="0" borderId="21" xfId="0" applyFont="1" applyBorder="1"/>
    <xf numFmtId="0" fontId="9" fillId="0" borderId="22" xfId="0" applyFont="1" applyBorder="1"/>
    <xf numFmtId="170" fontId="4" fillId="0" borderId="23" xfId="2" quotePrefix="1" applyNumberFormat="1" applyFont="1" applyBorder="1" applyAlignment="1">
      <alignment horizontal="right"/>
    </xf>
    <xf numFmtId="0" fontId="9" fillId="0" borderId="24" xfId="0" applyFont="1" applyBorder="1"/>
    <xf numFmtId="170" fontId="4" fillId="0" borderId="25" xfId="2" quotePrefix="1" applyNumberFormat="1" applyFont="1" applyBorder="1" applyAlignment="1">
      <alignment horizontal="right"/>
    </xf>
    <xf numFmtId="170" fontId="9" fillId="0" borderId="26" xfId="0" applyNumberFormat="1" applyFont="1" applyBorder="1"/>
    <xf numFmtId="0" fontId="9" fillId="0" borderId="27" xfId="0" applyFont="1" applyBorder="1"/>
    <xf numFmtId="0" fontId="9" fillId="0" borderId="8" xfId="0" applyFont="1" applyBorder="1"/>
    <xf numFmtId="175" fontId="9" fillId="0" borderId="28" xfId="0" applyNumberFormat="1" applyFont="1" applyBorder="1"/>
    <xf numFmtId="49" fontId="18" fillId="2" borderId="0" xfId="1" applyNumberFormat="1" applyFont="1" applyFill="1" applyBorder="1" applyAlignment="1">
      <alignment vertical="top"/>
    </xf>
    <xf numFmtId="49" fontId="29" fillId="3" borderId="9" xfId="1" applyNumberFormat="1" applyFont="1" applyFill="1" applyBorder="1"/>
    <xf numFmtId="0" fontId="29" fillId="3" borderId="3" xfId="1" applyFont="1" applyFill="1" applyBorder="1"/>
    <xf numFmtId="0" fontId="29" fillId="3" borderId="3" xfId="1" applyFont="1" applyFill="1" applyBorder="1" applyAlignment="1">
      <alignment horizontal="left"/>
    </xf>
    <xf numFmtId="0" fontId="11" fillId="4" borderId="12" xfId="1" applyFont="1" applyFill="1" applyBorder="1" applyAlignment="1">
      <alignment horizontal="right"/>
    </xf>
    <xf numFmtId="0" fontId="13" fillId="4" borderId="5" xfId="1" applyFont="1" applyFill="1" applyBorder="1" applyAlignment="1">
      <alignment horizontal="right"/>
    </xf>
    <xf numFmtId="0" fontId="27" fillId="4" borderId="5" xfId="1" applyFill="1" applyBorder="1" applyAlignment="1">
      <alignment horizontal="right"/>
    </xf>
    <xf numFmtId="0" fontId="9" fillId="4" borderId="5" xfId="1" applyFont="1" applyFill="1" applyBorder="1" applyAlignment="1">
      <alignment horizontal="right"/>
    </xf>
    <xf numFmtId="0" fontId="17" fillId="3" borderId="5" xfId="1" applyFont="1" applyFill="1" applyBorder="1" applyAlignment="1">
      <alignment horizontal="right"/>
    </xf>
    <xf numFmtId="0" fontId="29" fillId="3" borderId="10" xfId="1" applyFont="1" applyFill="1" applyBorder="1" applyAlignment="1">
      <alignment horizontal="right"/>
    </xf>
    <xf numFmtId="49" fontId="29" fillId="3" borderId="3" xfId="1" applyNumberFormat="1" applyFont="1" applyFill="1" applyBorder="1"/>
    <xf numFmtId="164" fontId="18" fillId="2" borderId="0" xfId="1" applyNumberFormat="1" applyFont="1" applyFill="1" applyAlignment="1">
      <alignment horizontal="right" vertical="top"/>
    </xf>
    <xf numFmtId="164" fontId="18" fillId="2" borderId="0" xfId="1" applyNumberFormat="1" applyFont="1" applyFill="1" applyAlignment="1">
      <alignment horizontal="left" vertical="top"/>
    </xf>
    <xf numFmtId="49" fontId="18" fillId="2" borderId="0" xfId="1" applyNumberFormat="1" applyFont="1" applyFill="1" applyBorder="1" applyAlignment="1">
      <alignment horizontal="right" vertical="top" wrapText="1"/>
    </xf>
    <xf numFmtId="49" fontId="18" fillId="2" borderId="0" xfId="1" applyNumberFormat="1" applyFont="1" applyFill="1" applyAlignment="1">
      <alignment horizontal="right" vertical="top"/>
    </xf>
    <xf numFmtId="49" fontId="18" fillId="2" borderId="6" xfId="1" applyNumberFormat="1" applyFont="1" applyFill="1" applyBorder="1" applyAlignment="1">
      <alignment horizontal="right" vertical="top" wrapText="1"/>
    </xf>
    <xf numFmtId="49" fontId="18" fillId="2" borderId="5" xfId="1" applyNumberFormat="1" applyFont="1" applyFill="1" applyBorder="1" applyAlignment="1">
      <alignment horizontal="left" vertical="top"/>
    </xf>
    <xf numFmtId="49" fontId="18" fillId="2" borderId="0" xfId="1" applyNumberFormat="1" applyFont="1" applyFill="1" applyAlignment="1">
      <alignment vertical="top"/>
    </xf>
    <xf numFmtId="176" fontId="4" fillId="5" borderId="0" xfId="2" applyNumberFormat="1" applyFont="1" applyFill="1" applyBorder="1" applyAlignment="1">
      <alignment horizontal="left"/>
    </xf>
    <xf numFmtId="49" fontId="18" fillId="6" borderId="0" xfId="0" applyNumberFormat="1" applyFont="1" applyFill="1" applyBorder="1" applyAlignment="1">
      <alignment vertical="top" wrapText="1"/>
    </xf>
    <xf numFmtId="0" fontId="37" fillId="0" borderId="2" xfId="4" applyFont="1" applyBorder="1" applyProtection="1">
      <protection locked="0"/>
    </xf>
    <xf numFmtId="0" fontId="38" fillId="0" borderId="0" xfId="0" applyFont="1"/>
    <xf numFmtId="0" fontId="39" fillId="0" borderId="29" xfId="0" applyFont="1" applyBorder="1" applyAlignment="1">
      <alignment horizontal="left" vertical="top"/>
    </xf>
    <xf numFmtId="0" fontId="40" fillId="0" borderId="29" xfId="0" applyFont="1" applyBorder="1" applyAlignment="1">
      <alignment horizontal="left" vertical="top"/>
    </xf>
    <xf numFmtId="177" fontId="38" fillId="9" borderId="30" xfId="0" applyNumberFormat="1" applyFont="1" applyFill="1" applyBorder="1" applyAlignment="1">
      <alignment horizontal="right"/>
    </xf>
    <xf numFmtId="0" fontId="39" fillId="0" borderId="31" xfId="0" applyFont="1" applyBorder="1" applyAlignment="1">
      <alignment horizontal="left" vertical="top"/>
    </xf>
    <xf numFmtId="177" fontId="38" fillId="9" borderId="16" xfId="0" applyNumberFormat="1" applyFont="1" applyFill="1" applyBorder="1" applyAlignment="1">
      <alignment horizontal="right"/>
    </xf>
    <xf numFmtId="0" fontId="39" fillId="0" borderId="32" xfId="0" applyFont="1" applyFill="1" applyBorder="1" applyAlignment="1">
      <alignment horizontal="center" vertical="top"/>
    </xf>
    <xf numFmtId="0" fontId="41" fillId="0" borderId="30" xfId="0" applyFont="1" applyBorder="1"/>
    <xf numFmtId="0" fontId="41" fillId="0" borderId="33" xfId="0" applyFont="1" applyBorder="1"/>
    <xf numFmtId="177" fontId="38" fillId="8" borderId="30" xfId="0" applyNumberFormat="1" applyFont="1" applyFill="1" applyBorder="1" applyAlignment="1">
      <alignment horizontal="right"/>
    </xf>
    <xf numFmtId="177" fontId="38" fillId="8" borderId="16" xfId="0" applyNumberFormat="1" applyFont="1" applyFill="1" applyBorder="1" applyAlignment="1">
      <alignment horizontal="right"/>
    </xf>
    <xf numFmtId="165" fontId="0" fillId="0" borderId="2" xfId="0" applyNumberFormat="1" applyBorder="1"/>
    <xf numFmtId="165" fontId="0" fillId="0" borderId="0" xfId="0" applyNumberFormat="1"/>
    <xf numFmtId="165" fontId="20" fillId="0" borderId="0" xfId="0" applyNumberFormat="1" applyFont="1" applyBorder="1"/>
    <xf numFmtId="49" fontId="18" fillId="2" borderId="6" xfId="0" applyNumberFormat="1" applyFont="1" applyFill="1" applyBorder="1" applyAlignment="1">
      <alignment vertical="top"/>
    </xf>
    <xf numFmtId="49" fontId="18" fillId="2" borderId="0" xfId="0" applyNumberFormat="1" applyFont="1" applyFill="1" applyBorder="1" applyAlignment="1">
      <alignment vertical="top"/>
    </xf>
    <xf numFmtId="0" fontId="0" fillId="0" borderId="0" xfId="0"/>
    <xf numFmtId="0" fontId="9" fillId="0" borderId="0" xfId="0" applyFont="1"/>
    <xf numFmtId="170" fontId="4" fillId="0" borderId="2" xfId="2" quotePrefix="1" applyNumberFormat="1" applyFont="1" applyBorder="1" applyAlignment="1"/>
    <xf numFmtId="0" fontId="30" fillId="0" borderId="0" xfId="0" applyFont="1"/>
    <xf numFmtId="166" fontId="4" fillId="8" borderId="0" xfId="2" quotePrefix="1" applyNumberFormat="1" applyFont="1" applyFill="1" applyBorder="1" applyAlignment="1">
      <alignment horizontal="right"/>
    </xf>
    <xf numFmtId="49" fontId="29" fillId="3" borderId="9" xfId="1" applyNumberFormat="1" applyFont="1" applyFill="1" applyBorder="1"/>
    <xf numFmtId="0" fontId="29" fillId="3" borderId="10" xfId="1" applyNumberFormat="1" applyFont="1" applyFill="1" applyBorder="1" applyAlignment="1">
      <alignment horizontal="justify"/>
    </xf>
    <xf numFmtId="49" fontId="29" fillId="3" borderId="3" xfId="1" applyNumberFormat="1" applyFont="1" applyFill="1" applyBorder="1"/>
    <xf numFmtId="0" fontId="9" fillId="0" borderId="0" xfId="0" applyFont="1"/>
    <xf numFmtId="49" fontId="18" fillId="2" borderId="0" xfId="0" applyNumberFormat="1" applyFont="1" applyFill="1" applyBorder="1" applyAlignment="1">
      <alignment vertical="top"/>
    </xf>
    <xf numFmtId="49" fontId="18" fillId="2" borderId="0" xfId="0" applyNumberFormat="1" applyFont="1" applyFill="1" applyBorder="1" applyAlignment="1">
      <alignment vertical="top" wrapText="1"/>
    </xf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164" fontId="18" fillId="2" borderId="0" xfId="0" applyNumberFormat="1" applyFont="1" applyFill="1" applyAlignment="1">
      <alignment horizontal="right" vertical="top"/>
    </xf>
    <xf numFmtId="164" fontId="18" fillId="2" borderId="0" xfId="0" applyNumberFormat="1" applyFont="1" applyFill="1" applyAlignment="1">
      <alignment horizontal="left" vertical="top"/>
    </xf>
    <xf numFmtId="49" fontId="18" fillId="2" borderId="0" xfId="0" applyNumberFormat="1" applyFont="1" applyFill="1" applyBorder="1" applyAlignment="1">
      <alignment horizontal="right" vertical="top" wrapText="1"/>
    </xf>
    <xf numFmtId="49" fontId="18" fillId="2" borderId="0" xfId="0" applyNumberFormat="1" applyFont="1" applyFill="1" applyAlignment="1">
      <alignment horizontal="right" vertical="top"/>
    </xf>
    <xf numFmtId="49" fontId="18" fillId="2" borderId="6" xfId="0" applyNumberFormat="1" applyFont="1" applyFill="1" applyBorder="1" applyAlignment="1">
      <alignment horizontal="right" vertical="top" wrapText="1"/>
    </xf>
    <xf numFmtId="49" fontId="18" fillId="2" borderId="0" xfId="0" applyNumberFormat="1" applyFont="1" applyFill="1" applyAlignment="1">
      <alignment vertical="top"/>
    </xf>
    <xf numFmtId="171" fontId="33" fillId="0" borderId="0" xfId="2" applyNumberFormat="1" applyFont="1" applyFill="1" applyBorder="1" applyAlignment="1">
      <alignment horizontal="right"/>
    </xf>
    <xf numFmtId="165" fontId="21" fillId="0" borderId="0" xfId="2" quotePrefix="1" applyNumberFormat="1" applyFont="1" applyFill="1" applyBorder="1" applyAlignment="1">
      <alignment horizontal="center" wrapText="1"/>
    </xf>
    <xf numFmtId="16" fontId="19" fillId="8" borderId="0" xfId="0" applyNumberFormat="1" applyFont="1" applyFill="1"/>
    <xf numFmtId="16" fontId="20" fillId="8" borderId="0" xfId="0" applyNumberFormat="1" applyFont="1" applyFill="1"/>
    <xf numFmtId="0" fontId="0" fillId="0" borderId="0" xfId="0" applyAlignment="1">
      <alignment horizontal="left"/>
    </xf>
    <xf numFmtId="165" fontId="21" fillId="0" borderId="0" xfId="2" applyNumberFormat="1" applyFont="1" applyFill="1" applyBorder="1" applyAlignment="1">
      <alignment horizontal="center" wrapText="1"/>
    </xf>
    <xf numFmtId="166" fontId="0" fillId="0" borderId="0" xfId="0" applyNumberFormat="1"/>
    <xf numFmtId="165" fontId="42" fillId="0" borderId="0" xfId="2" applyNumberFormat="1" applyFont="1" applyBorder="1" applyAlignment="1">
      <alignment horizontal="left" wrapText="1"/>
    </xf>
    <xf numFmtId="171" fontId="27" fillId="0" borderId="0" xfId="2" quotePrefix="1" applyNumberFormat="1" applyFont="1" applyBorder="1" applyAlignment="1">
      <alignment horizontal="right"/>
    </xf>
    <xf numFmtId="49" fontId="18" fillId="2" borderId="6" xfId="1" applyNumberFormat="1" applyFont="1" applyFill="1" applyBorder="1" applyAlignment="1">
      <alignment vertical="top" wrapText="1"/>
    </xf>
    <xf numFmtId="165" fontId="4" fillId="0" borderId="0" xfId="2" quotePrefix="1" applyNumberFormat="1" applyFont="1" applyFill="1" applyBorder="1" applyAlignment="1">
      <alignment horizontal="right"/>
    </xf>
    <xf numFmtId="0" fontId="0" fillId="0" borderId="0" xfId="0"/>
    <xf numFmtId="165" fontId="4" fillId="0" borderId="0" xfId="2" quotePrefix="1" applyNumberFormat="1" applyFont="1" applyFill="1" applyBorder="1" applyAlignment="1">
      <alignment horizontal="center" wrapText="1"/>
    </xf>
    <xf numFmtId="165" fontId="4" fillId="0" borderId="0" xfId="2" quotePrefix="1" applyNumberFormat="1" applyFont="1" applyFill="1" applyBorder="1" applyAlignment="1">
      <alignment horizontal="left"/>
    </xf>
    <xf numFmtId="165" fontId="4" fillId="0" borderId="0" xfId="2" applyNumberFormat="1" applyFont="1" applyFill="1" applyBorder="1" applyAlignment="1">
      <alignment horizontal="left"/>
    </xf>
    <xf numFmtId="173" fontId="4" fillId="0" borderId="0" xfId="3" quotePrefix="1" applyNumberFormat="1" applyFont="1" applyFill="1" applyBorder="1" applyAlignment="1">
      <alignment horizontal="right"/>
    </xf>
    <xf numFmtId="165" fontId="21" fillId="0" borderId="0" xfId="2" quotePrefix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0" fontId="3" fillId="7" borderId="0" xfId="0" applyFont="1" applyFill="1"/>
    <xf numFmtId="49" fontId="18" fillId="7" borderId="0" xfId="0" applyNumberFormat="1" applyFont="1" applyFill="1" applyBorder="1" applyAlignment="1">
      <alignment horizontal="right" vertical="top"/>
    </xf>
    <xf numFmtId="166" fontId="4" fillId="7" borderId="4" xfId="2" quotePrefix="1" applyNumberFormat="1" applyFont="1" applyFill="1" applyBorder="1" applyAlignment="1">
      <alignment horizontal="right"/>
    </xf>
    <xf numFmtId="166" fontId="4" fillId="7" borderId="0" xfId="2" quotePrefix="1" applyNumberFormat="1" applyFont="1" applyFill="1" applyBorder="1" applyAlignment="1">
      <alignment horizontal="left"/>
    </xf>
    <xf numFmtId="174" fontId="4" fillId="0" borderId="0" xfId="3" quotePrefix="1" applyNumberFormat="1" applyFont="1" applyBorder="1" applyAlignment="1">
      <alignment horizontal="right"/>
    </xf>
    <xf numFmtId="0" fontId="0" fillId="0" borderId="0" xfId="0"/>
    <xf numFmtId="0" fontId="9" fillId="0" borderId="0" xfId="0" applyFont="1"/>
    <xf numFmtId="49" fontId="18" fillId="2" borderId="6" xfId="0" applyNumberFormat="1" applyFont="1" applyFill="1" applyBorder="1" applyAlignment="1">
      <alignment vertical="top" wrapText="1"/>
    </xf>
    <xf numFmtId="0" fontId="9" fillId="0" borderId="0" xfId="0" applyFont="1" applyAlignment="1">
      <alignment horizontal="left"/>
    </xf>
    <xf numFmtId="3" fontId="0" fillId="6" borderId="0" xfId="0" applyNumberFormat="1" applyFill="1"/>
    <xf numFmtId="8" fontId="0" fillId="0" borderId="0" xfId="0" applyNumberFormat="1"/>
    <xf numFmtId="0" fontId="0" fillId="6" borderId="0" xfId="0" applyFill="1"/>
    <xf numFmtId="0" fontId="1" fillId="0" borderId="0" xfId="0" applyFont="1"/>
    <xf numFmtId="164" fontId="18" fillId="6" borderId="5" xfId="5" applyNumberFormat="1" applyFont="1" applyFill="1" applyBorder="1" applyAlignment="1">
      <alignment horizontal="right" vertical="top"/>
    </xf>
    <xf numFmtId="49" fontId="18" fillId="2" borderId="0" xfId="5" applyNumberFormat="1" applyFont="1" applyFill="1" applyAlignment="1">
      <alignment horizontal="left" vertical="top"/>
    </xf>
    <xf numFmtId="49" fontId="18" fillId="2" borderId="6" xfId="5" applyNumberFormat="1" applyFont="1" applyFill="1" applyBorder="1" applyAlignment="1">
      <alignment horizontal="left" vertical="top"/>
    </xf>
    <xf numFmtId="178" fontId="18" fillId="2" borderId="0" xfId="5" applyNumberFormat="1" applyFont="1" applyFill="1" applyAlignment="1">
      <alignment horizontal="right" vertical="top"/>
    </xf>
    <xf numFmtId="164" fontId="18" fillId="2" borderId="5" xfId="5" applyNumberFormat="1" applyFont="1" applyFill="1" applyBorder="1" applyAlignment="1">
      <alignment horizontal="right" vertical="top"/>
    </xf>
    <xf numFmtId="38" fontId="0" fillId="0" borderId="0" xfId="0" applyNumberFormat="1"/>
    <xf numFmtId="164" fontId="18" fillId="0" borderId="5" xfId="5" applyNumberFormat="1" applyFont="1" applyFill="1" applyBorder="1" applyAlignment="1">
      <alignment horizontal="right" vertical="top"/>
    </xf>
    <xf numFmtId="164" fontId="18" fillId="8" borderId="5" xfId="5" applyNumberFormat="1" applyFont="1" applyFill="1" applyBorder="1" applyAlignment="1">
      <alignment horizontal="right" vertical="top"/>
    </xf>
    <xf numFmtId="0" fontId="1" fillId="0" borderId="0" xfId="0" applyFont="1" applyAlignment="1">
      <alignment wrapText="1"/>
    </xf>
    <xf numFmtId="164" fontId="18" fillId="2" borderId="0" xfId="5" applyNumberFormat="1" applyFont="1" applyFill="1" applyAlignment="1">
      <alignment horizontal="right" vertical="top"/>
    </xf>
    <xf numFmtId="49" fontId="29" fillId="3" borderId="9" xfId="5" applyNumberFormat="1" applyFont="1" applyFill="1" applyBorder="1"/>
    <xf numFmtId="0" fontId="29" fillId="3" borderId="10" xfId="5" applyNumberFormat="1" applyFont="1" applyFill="1" applyBorder="1" applyAlignment="1">
      <alignment horizontal="justify"/>
    </xf>
    <xf numFmtId="49" fontId="18" fillId="2" borderId="0" xfId="5" applyNumberFormat="1" applyFont="1" applyFill="1" applyBorder="1" applyAlignment="1">
      <alignment vertical="top"/>
    </xf>
    <xf numFmtId="49" fontId="29" fillId="3" borderId="3" xfId="5" applyNumberFormat="1" applyFont="1" applyFill="1" applyBorder="1"/>
    <xf numFmtId="0" fontId="16" fillId="0" borderId="0" xfId="0" applyFont="1"/>
    <xf numFmtId="170" fontId="18" fillId="0" borderId="0" xfId="2" quotePrefix="1" applyNumberFormat="1" applyFont="1" applyBorder="1" applyAlignment="1"/>
    <xf numFmtId="170" fontId="18" fillId="0" borderId="2" xfId="2" quotePrefix="1" applyNumberFormat="1" applyFont="1" applyBorder="1" applyAlignment="1"/>
    <xf numFmtId="10" fontId="18" fillId="0" borderId="0" xfId="3" quotePrefix="1" applyNumberFormat="1" applyFont="1" applyBorder="1" applyAlignment="1"/>
    <xf numFmtId="0" fontId="1" fillId="0" borderId="0" xfId="0" applyFont="1" applyBorder="1"/>
    <xf numFmtId="170" fontId="18" fillId="0" borderId="1" xfId="2" quotePrefix="1" applyNumberFormat="1" applyFont="1" applyBorder="1" applyAlignment="1"/>
    <xf numFmtId="49" fontId="17" fillId="3" borderId="6" xfId="5" applyNumberFormat="1" applyFont="1" applyFill="1" applyBorder="1" applyAlignment="1">
      <alignment horizontal="center"/>
    </xf>
    <xf numFmtId="49" fontId="29" fillId="3" borderId="9" xfId="5" applyNumberFormat="1" applyFont="1" applyFill="1" applyBorder="1"/>
    <xf numFmtId="0" fontId="29" fillId="3" borderId="3" xfId="5" applyFont="1" applyFill="1" applyBorder="1"/>
    <xf numFmtId="0" fontId="9" fillId="4" borderId="0" xfId="5" applyFont="1" applyFill="1"/>
    <xf numFmtId="0" fontId="9" fillId="4" borderId="0" xfId="5" applyFont="1" applyFill="1" applyAlignment="1">
      <alignment horizontal="left"/>
    </xf>
    <xf numFmtId="0" fontId="29" fillId="3" borderId="3" xfId="5" applyFont="1" applyFill="1" applyBorder="1" applyAlignment="1">
      <alignment horizontal="left"/>
    </xf>
    <xf numFmtId="0" fontId="17" fillId="3" borderId="0" xfId="5" applyFont="1" applyFill="1" applyBorder="1" applyAlignment="1">
      <alignment horizontal="center"/>
    </xf>
    <xf numFmtId="0" fontId="1" fillId="4" borderId="11" xfId="5" applyFill="1" applyBorder="1" applyAlignment="1"/>
    <xf numFmtId="0" fontId="1" fillId="4" borderId="0" xfId="5" applyFill="1" applyAlignment="1"/>
    <xf numFmtId="0" fontId="9" fillId="4" borderId="0" xfId="5" applyFont="1" applyFill="1" applyAlignment="1"/>
    <xf numFmtId="0" fontId="9" fillId="4" borderId="11" xfId="5" applyFont="1" applyFill="1" applyBorder="1" applyAlignment="1">
      <alignment horizontal="centerContinuous"/>
    </xf>
    <xf numFmtId="0" fontId="10" fillId="4" borderId="11" xfId="5" applyFont="1" applyFill="1" applyBorder="1" applyAlignment="1">
      <alignment horizontal="centerContinuous"/>
    </xf>
    <xf numFmtId="0" fontId="9" fillId="4" borderId="0" xfId="5" applyFont="1" applyFill="1" applyAlignment="1">
      <alignment horizontal="centerContinuous"/>
    </xf>
    <xf numFmtId="0" fontId="12" fillId="4" borderId="0" xfId="5" applyFont="1" applyFill="1" applyAlignment="1">
      <alignment horizontal="centerContinuous"/>
    </xf>
    <xf numFmtId="0" fontId="14" fillId="4" borderId="0" xfId="5" applyFont="1" applyFill="1" applyAlignment="1">
      <alignment horizontal="centerContinuous"/>
    </xf>
    <xf numFmtId="0" fontId="15" fillId="4" borderId="0" xfId="5" applyFont="1" applyFill="1" applyAlignment="1">
      <alignment horizontal="centerContinuous"/>
    </xf>
    <xf numFmtId="0" fontId="11" fillId="4" borderId="12" xfId="5" applyFont="1" applyFill="1" applyBorder="1" applyAlignment="1">
      <alignment horizontal="right"/>
    </xf>
    <xf numFmtId="0" fontId="13" fillId="4" borderId="5" xfId="5" applyFont="1" applyFill="1" applyBorder="1" applyAlignment="1">
      <alignment horizontal="right"/>
    </xf>
    <xf numFmtId="0" fontId="1" fillId="4" borderId="5" xfId="5" applyFill="1" applyBorder="1" applyAlignment="1">
      <alignment horizontal="right"/>
    </xf>
    <xf numFmtId="0" fontId="9" fillId="4" borderId="5" xfId="5" applyFont="1" applyFill="1" applyBorder="1" applyAlignment="1">
      <alignment horizontal="right"/>
    </xf>
    <xf numFmtId="0" fontId="17" fillId="3" borderId="5" xfId="5" applyFont="1" applyFill="1" applyBorder="1" applyAlignment="1">
      <alignment horizontal="right"/>
    </xf>
    <xf numFmtId="0" fontId="29" fillId="3" borderId="10" xfId="5" applyFont="1" applyFill="1" applyBorder="1" applyAlignment="1">
      <alignment horizontal="right"/>
    </xf>
    <xf numFmtId="49" fontId="17" fillId="3" borderId="0" xfId="5" applyNumberFormat="1" applyFont="1" applyFill="1" applyBorder="1" applyAlignment="1">
      <alignment horizontal="center"/>
    </xf>
    <xf numFmtId="49" fontId="29" fillId="3" borderId="3" xfId="5" applyNumberFormat="1" applyFont="1" applyFill="1" applyBorder="1"/>
    <xf numFmtId="0" fontId="10" fillId="4" borderId="11" xfId="5" applyFont="1" applyFill="1" applyBorder="1" applyAlignment="1">
      <alignment horizontal="center"/>
    </xf>
    <xf numFmtId="0" fontId="12" fillId="4" borderId="0" xfId="5" applyFont="1" applyFill="1" applyAlignment="1">
      <alignment horizontal="center"/>
    </xf>
    <xf numFmtId="0" fontId="14" fillId="4" borderId="0" xfId="5" applyFont="1" applyFill="1" applyAlignment="1">
      <alignment horizontal="center"/>
    </xf>
    <xf numFmtId="0" fontId="15" fillId="4" borderId="0" xfId="5" applyFont="1" applyFill="1" applyAlignment="1">
      <alignment horizontal="center"/>
    </xf>
    <xf numFmtId="164" fontId="18" fillId="2" borderId="0" xfId="5" applyNumberFormat="1" applyFont="1" applyFill="1" applyAlignment="1">
      <alignment horizontal="right" vertical="top"/>
    </xf>
    <xf numFmtId="164" fontId="18" fillId="2" borderId="0" xfId="5" applyNumberFormat="1" applyFont="1" applyFill="1" applyAlignment="1">
      <alignment horizontal="left" vertical="top"/>
    </xf>
    <xf numFmtId="49" fontId="18" fillId="2" borderId="0" xfId="5" applyNumberFormat="1" applyFont="1" applyFill="1" applyBorder="1" applyAlignment="1">
      <alignment horizontal="right" vertical="top" wrapText="1"/>
    </xf>
    <xf numFmtId="49" fontId="18" fillId="2" borderId="0" xfId="5" applyNumberFormat="1" applyFont="1" applyFill="1" applyAlignment="1">
      <alignment horizontal="right" vertical="top"/>
    </xf>
    <xf numFmtId="49" fontId="18" fillId="2" borderId="6" xfId="5" applyNumberFormat="1" applyFont="1" applyFill="1" applyBorder="1" applyAlignment="1">
      <alignment horizontal="right" vertical="top" wrapText="1"/>
    </xf>
    <xf numFmtId="49" fontId="10" fillId="4" borderId="11" xfId="5" applyNumberFormat="1" applyFont="1" applyFill="1" applyBorder="1" applyAlignment="1">
      <alignment horizontal="center"/>
    </xf>
    <xf numFmtId="49" fontId="12" fillId="4" borderId="0" xfId="5" applyNumberFormat="1" applyFont="1" applyFill="1" applyAlignment="1">
      <alignment horizontal="center"/>
    </xf>
    <xf numFmtId="49" fontId="14" fillId="4" borderId="0" xfId="5" applyNumberFormat="1" applyFont="1" applyFill="1" applyAlignment="1">
      <alignment horizontal="center"/>
    </xf>
    <xf numFmtId="49" fontId="15" fillId="4" borderId="0" xfId="5" applyNumberFormat="1" applyFont="1" applyFill="1" applyAlignment="1">
      <alignment horizontal="center"/>
    </xf>
    <xf numFmtId="49" fontId="18" fillId="2" borderId="5" xfId="5" applyNumberFormat="1" applyFont="1" applyFill="1" applyBorder="1" applyAlignment="1">
      <alignment horizontal="left" vertical="top"/>
    </xf>
    <xf numFmtId="49" fontId="18" fillId="2" borderId="0" xfId="5" applyNumberFormat="1" applyFont="1" applyFill="1" applyAlignment="1">
      <alignment vertical="top"/>
    </xf>
    <xf numFmtId="171" fontId="4" fillId="0" borderId="0" xfId="2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justify"/>
    </xf>
    <xf numFmtId="175" fontId="9" fillId="0" borderId="0" xfId="0" applyNumberFormat="1" applyFont="1" applyAlignment="1">
      <alignment horizontal="justify"/>
    </xf>
    <xf numFmtId="171" fontId="4" fillId="8" borderId="0" xfId="2" quotePrefix="1" applyNumberFormat="1" applyFont="1" applyFill="1" applyBorder="1" applyAlignment="1">
      <alignment horizontal="right"/>
    </xf>
    <xf numFmtId="171" fontId="4" fillId="8" borderId="2" xfId="2" quotePrefix="1" applyNumberFormat="1" applyFont="1" applyFill="1" applyBorder="1" applyAlignment="1">
      <alignment horizontal="right"/>
    </xf>
    <xf numFmtId="171" fontId="4" fillId="0" borderId="32" xfId="2" quotePrefix="1" applyNumberFormat="1" applyFont="1" applyBorder="1" applyAlignment="1">
      <alignment horizontal="right"/>
    </xf>
    <xf numFmtId="171" fontId="4" fillId="0" borderId="30" xfId="2" quotePrefix="1" applyNumberFormat="1" applyFont="1" applyBorder="1" applyAlignment="1">
      <alignment horizontal="right"/>
    </xf>
    <xf numFmtId="171" fontId="4" fillId="0" borderId="33" xfId="2" quotePrefix="1" applyNumberFormat="1" applyFont="1" applyBorder="1" applyAlignment="1">
      <alignment horizontal="right"/>
    </xf>
    <xf numFmtId="175" fontId="9" fillId="0" borderId="0" xfId="0" applyNumberFormat="1" applyFont="1"/>
    <xf numFmtId="179" fontId="20" fillId="0" borderId="0" xfId="0" applyNumberFormat="1" applyFont="1"/>
    <xf numFmtId="16" fontId="34" fillId="0" borderId="0" xfId="0" applyNumberFormat="1" applyFont="1"/>
    <xf numFmtId="49" fontId="18" fillId="2" borderId="0" xfId="5" applyNumberFormat="1" applyFont="1" applyFill="1" applyBorder="1" applyAlignment="1">
      <alignment vertical="top"/>
    </xf>
    <xf numFmtId="49" fontId="29" fillId="3" borderId="9" xfId="5" applyNumberFormat="1" applyFont="1" applyFill="1" applyBorder="1"/>
    <xf numFmtId="0" fontId="29" fillId="3" borderId="10" xfId="5" applyNumberFormat="1" applyFont="1" applyFill="1" applyBorder="1" applyAlignment="1">
      <alignment horizontal="justify"/>
    </xf>
    <xf numFmtId="49" fontId="29" fillId="3" borderId="3" xfId="5" applyNumberFormat="1" applyFont="1" applyFill="1" applyBorder="1"/>
    <xf numFmtId="49" fontId="18" fillId="2" borderId="6" xfId="5" applyNumberFormat="1" applyFont="1" applyFill="1" applyBorder="1" applyAlignment="1">
      <alignment vertical="top"/>
    </xf>
    <xf numFmtId="49" fontId="17" fillId="3" borderId="6" xfId="5" applyNumberFormat="1" applyFont="1" applyFill="1" applyBorder="1" applyAlignment="1">
      <alignment horizontal="center"/>
    </xf>
    <xf numFmtId="0" fontId="9" fillId="4" borderId="0" xfId="5" applyFont="1" applyFill="1"/>
    <xf numFmtId="0" fontId="9" fillId="4" borderId="5" xfId="5" applyNumberFormat="1" applyFont="1" applyFill="1" applyBorder="1" applyAlignment="1">
      <alignment horizontal="justify"/>
    </xf>
    <xf numFmtId="0" fontId="17" fillId="3" borderId="5" xfId="5" applyNumberFormat="1" applyFont="1" applyFill="1" applyBorder="1" applyAlignment="1">
      <alignment horizontal="justify"/>
    </xf>
    <xf numFmtId="0" fontId="11" fillId="4" borderId="12" xfId="5" applyNumberFormat="1" applyFont="1" applyFill="1" applyBorder="1" applyAlignment="1">
      <alignment horizontal="centerContinuous"/>
    </xf>
    <xf numFmtId="0" fontId="13" fillId="4" borderId="5" xfId="5" applyNumberFormat="1" applyFont="1" applyFill="1" applyBorder="1" applyAlignment="1">
      <alignment horizontal="centerContinuous"/>
    </xf>
    <xf numFmtId="0" fontId="1" fillId="4" borderId="5" xfId="5" applyNumberFormat="1" applyFill="1" applyBorder="1" applyAlignment="1">
      <alignment horizontal="centerContinuous"/>
    </xf>
    <xf numFmtId="0" fontId="9" fillId="4" borderId="5" xfId="5" applyNumberFormat="1" applyFont="1" applyFill="1" applyBorder="1" applyAlignment="1">
      <alignment horizontal="centerContinuous"/>
    </xf>
    <xf numFmtId="49" fontId="10" fillId="4" borderId="11" xfId="5" applyNumberFormat="1" applyFont="1" applyFill="1" applyBorder="1" applyAlignment="1">
      <alignment horizontal="centerContinuous"/>
    </xf>
    <xf numFmtId="49" fontId="12" fillId="4" borderId="0" xfId="5" applyNumberFormat="1" applyFont="1" applyFill="1" applyAlignment="1">
      <alignment horizontal="centerContinuous"/>
    </xf>
    <xf numFmtId="164" fontId="18" fillId="2" borderId="5" xfId="5" applyNumberFormat="1" applyFont="1" applyFill="1" applyBorder="1" applyAlignment="1">
      <alignment horizontal="right" vertical="top" wrapText="1"/>
    </xf>
    <xf numFmtId="49" fontId="14" fillId="4" borderId="0" xfId="5" applyNumberFormat="1" applyFont="1" applyFill="1" applyAlignment="1">
      <alignment horizontal="centerContinuous"/>
    </xf>
    <xf numFmtId="49" fontId="15" fillId="4" borderId="0" xfId="5" applyNumberFormat="1" applyFont="1" applyFill="1" applyAlignment="1">
      <alignment horizontal="centerContinuous"/>
    </xf>
    <xf numFmtId="49" fontId="17" fillId="3" borderId="0" xfId="5" applyNumberFormat="1" applyFont="1" applyFill="1" applyBorder="1" applyAlignment="1">
      <alignment horizontal="center"/>
    </xf>
    <xf numFmtId="49" fontId="18" fillId="2" borderId="0" xfId="5" applyNumberFormat="1" applyFont="1" applyFill="1" applyBorder="1" applyAlignment="1">
      <alignment vertical="top" wrapText="1"/>
    </xf>
    <xf numFmtId="49" fontId="18" fillId="2" borderId="6" xfId="5" applyNumberFormat="1" applyFont="1" applyFill="1" applyBorder="1" applyAlignment="1">
      <alignment vertical="top"/>
    </xf>
    <xf numFmtId="49" fontId="17" fillId="3" borderId="6" xfId="5" applyNumberFormat="1" applyFont="1" applyFill="1" applyBorder="1" applyAlignment="1">
      <alignment horizontal="center"/>
    </xf>
    <xf numFmtId="0" fontId="9" fillId="4" borderId="0" xfId="5" applyFont="1" applyFill="1"/>
    <xf numFmtId="0" fontId="9" fillId="4" borderId="5" xfId="5" applyNumberFormat="1" applyFont="1" applyFill="1" applyBorder="1" applyAlignment="1">
      <alignment horizontal="justify"/>
    </xf>
    <xf numFmtId="0" fontId="17" fillId="3" borderId="5" xfId="5" applyNumberFormat="1" applyFont="1" applyFill="1" applyBorder="1" applyAlignment="1">
      <alignment horizontal="justify"/>
    </xf>
    <xf numFmtId="0" fontId="11" fillId="4" borderId="12" xfId="5" applyNumberFormat="1" applyFont="1" applyFill="1" applyBorder="1" applyAlignment="1">
      <alignment horizontal="centerContinuous"/>
    </xf>
    <xf numFmtId="0" fontId="13" fillId="4" borderId="5" xfId="5" applyNumberFormat="1" applyFont="1" applyFill="1" applyBorder="1" applyAlignment="1">
      <alignment horizontal="centerContinuous"/>
    </xf>
    <xf numFmtId="0" fontId="1" fillId="4" borderId="5" xfId="5" applyNumberFormat="1" applyFill="1" applyBorder="1" applyAlignment="1">
      <alignment horizontal="centerContinuous"/>
    </xf>
    <xf numFmtId="0" fontId="9" fillId="4" borderId="5" xfId="5" applyNumberFormat="1" applyFont="1" applyFill="1" applyBorder="1" applyAlignment="1">
      <alignment horizontal="centerContinuous"/>
    </xf>
    <xf numFmtId="164" fontId="18" fillId="2" borderId="5" xfId="5" applyNumberFormat="1" applyFont="1" applyFill="1" applyBorder="1" applyAlignment="1">
      <alignment vertical="top" wrapText="1"/>
    </xf>
    <xf numFmtId="49" fontId="18" fillId="2" borderId="6" xfId="5" applyNumberFormat="1" applyFont="1" applyFill="1" applyBorder="1" applyAlignment="1">
      <alignment vertical="top"/>
    </xf>
    <xf numFmtId="49" fontId="10" fillId="4" borderId="11" xfId="5" applyNumberFormat="1" applyFont="1" applyFill="1" applyBorder="1" applyAlignment="1">
      <alignment horizontal="centerContinuous"/>
    </xf>
    <xf numFmtId="49" fontId="12" fillId="4" borderId="0" xfId="5" applyNumberFormat="1" applyFont="1" applyFill="1" applyAlignment="1">
      <alignment horizontal="centerContinuous"/>
    </xf>
    <xf numFmtId="49" fontId="14" fillId="4" borderId="0" xfId="5" applyNumberFormat="1" applyFont="1" applyFill="1" applyAlignment="1">
      <alignment horizontal="centerContinuous"/>
    </xf>
    <xf numFmtId="49" fontId="15" fillId="4" borderId="0" xfId="5" applyNumberFormat="1" applyFont="1" applyFill="1" applyAlignment="1">
      <alignment horizontal="centerContinuous"/>
    </xf>
    <xf numFmtId="49" fontId="17" fillId="3" borderId="0" xfId="5" applyNumberFormat="1" applyFont="1" applyFill="1" applyBorder="1" applyAlignment="1">
      <alignment horizontal="center"/>
    </xf>
    <xf numFmtId="49" fontId="18" fillId="2" borderId="0" xfId="5" applyNumberFormat="1" applyFont="1" applyFill="1" applyBorder="1" applyAlignment="1">
      <alignment vertical="top"/>
    </xf>
    <xf numFmtId="171" fontId="2" fillId="0" borderId="0" xfId="0" applyNumberFormat="1" applyFont="1" applyBorder="1" applyAlignment="1">
      <alignment horizontal="center"/>
    </xf>
    <xf numFmtId="49" fontId="17" fillId="3" borderId="6" xfId="0" applyNumberFormat="1" applyFont="1" applyFill="1" applyBorder="1" applyAlignment="1">
      <alignment horizontal="center"/>
    </xf>
    <xf numFmtId="49" fontId="29" fillId="3" borderId="9" xfId="0" applyNumberFormat="1" applyFont="1" applyFill="1" applyBorder="1"/>
    <xf numFmtId="0" fontId="29" fillId="3" borderId="3" xfId="0" applyFont="1" applyFill="1" applyBorder="1"/>
    <xf numFmtId="0" fontId="9" fillId="4" borderId="0" xfId="0" applyFont="1" applyFill="1"/>
    <xf numFmtId="0" fontId="9" fillId="4" borderId="0" xfId="0" applyFont="1" applyFill="1" applyAlignment="1">
      <alignment horizontal="left"/>
    </xf>
    <xf numFmtId="0" fontId="29" fillId="3" borderId="3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center"/>
    </xf>
    <xf numFmtId="0" fontId="0" fillId="4" borderId="11" xfId="0" applyFill="1" applyBorder="1" applyAlignment="1"/>
    <xf numFmtId="0" fontId="0" fillId="4" borderId="0" xfId="0" applyFill="1" applyAlignment="1"/>
    <xf numFmtId="0" fontId="9" fillId="4" borderId="0" xfId="0" applyFont="1" applyFill="1" applyAlignment="1"/>
    <xf numFmtId="0" fontId="9" fillId="4" borderId="11" xfId="0" applyFont="1" applyFill="1" applyBorder="1" applyAlignment="1">
      <alignment horizontal="centerContinuous"/>
    </xf>
    <xf numFmtId="0" fontId="9" fillId="4" borderId="0" xfId="0" applyFont="1" applyFill="1" applyAlignment="1">
      <alignment horizontal="centerContinuous"/>
    </xf>
    <xf numFmtId="49" fontId="17" fillId="3" borderId="0" xfId="0" applyNumberFormat="1" applyFont="1" applyFill="1" applyBorder="1" applyAlignment="1">
      <alignment horizontal="center"/>
    </xf>
    <xf numFmtId="49" fontId="29" fillId="3" borderId="3" xfId="0" applyNumberFormat="1" applyFont="1" applyFill="1" applyBorder="1"/>
    <xf numFmtId="0" fontId="10" fillId="4" borderId="1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164" fontId="18" fillId="2" borderId="0" xfId="0" applyNumberFormat="1" applyFont="1" applyFill="1" applyAlignment="1">
      <alignment horizontal="right" vertical="top"/>
    </xf>
    <xf numFmtId="164" fontId="18" fillId="2" borderId="0" xfId="0" applyNumberFormat="1" applyFont="1" applyFill="1" applyAlignment="1">
      <alignment horizontal="left" vertical="top"/>
    </xf>
    <xf numFmtId="49" fontId="18" fillId="2" borderId="0" xfId="0" applyNumberFormat="1" applyFont="1" applyFill="1" applyBorder="1" applyAlignment="1">
      <alignment horizontal="right" vertical="top" wrapText="1"/>
    </xf>
    <xf numFmtId="49" fontId="18" fillId="2" borderId="0" xfId="0" applyNumberFormat="1" applyFont="1" applyFill="1" applyAlignment="1">
      <alignment horizontal="right" vertical="top"/>
    </xf>
    <xf numFmtId="49" fontId="18" fillId="2" borderId="6" xfId="0" applyNumberFormat="1" applyFont="1" applyFill="1" applyBorder="1" applyAlignment="1">
      <alignment horizontal="right" vertical="top" wrapText="1"/>
    </xf>
    <xf numFmtId="49" fontId="10" fillId="4" borderId="11" xfId="0" applyNumberFormat="1" applyFont="1" applyFill="1" applyBorder="1" applyAlignment="1">
      <alignment horizontal="center"/>
    </xf>
    <xf numFmtId="49" fontId="12" fillId="4" borderId="0" xfId="0" applyNumberFormat="1" applyFont="1" applyFill="1" applyAlignment="1">
      <alignment horizontal="center"/>
    </xf>
    <xf numFmtId="49" fontId="14" fillId="4" borderId="0" xfId="0" applyNumberFormat="1" applyFont="1" applyFill="1" applyAlignment="1">
      <alignment horizontal="center"/>
    </xf>
    <xf numFmtId="49" fontId="15" fillId="4" borderId="0" xfId="0" applyNumberFormat="1" applyFont="1" applyFill="1" applyAlignment="1">
      <alignment horizontal="center"/>
    </xf>
    <xf numFmtId="49" fontId="18" fillId="2" borderId="0" xfId="0" applyNumberFormat="1" applyFont="1" applyFill="1" applyAlignment="1">
      <alignment vertical="top"/>
    </xf>
  </cellXfs>
  <cellStyles count="6">
    <cellStyle name="Normal" xfId="0" builtinId="0"/>
    <cellStyle name="Normal 2" xfId="1"/>
    <cellStyle name="Normal 3" xfId="5"/>
    <cellStyle name="Normal_AASB112Tax Effect proforma worksheet" xfId="4"/>
    <cellStyle name="Normal_shares1999(1)_1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2"/>
  <sheetViews>
    <sheetView showGridLines="0" topLeftCell="A22" workbookViewId="0">
      <selection activeCell="C25" sqref="C25"/>
    </sheetView>
  </sheetViews>
  <sheetFormatPr defaultRowHeight="12.75" x14ac:dyDescent="0.2"/>
  <cols>
    <col min="1" max="1" width="39.28515625" bestFit="1" customWidth="1"/>
    <col min="3" max="3" width="10" bestFit="1" customWidth="1"/>
    <col min="5" max="5" width="9.5703125" bestFit="1" customWidth="1"/>
    <col min="10" max="10" width="29.85546875" bestFit="1" customWidth="1"/>
    <col min="11" max="11" width="12.7109375" bestFit="1" customWidth="1"/>
  </cols>
  <sheetData>
    <row r="2" spans="1:11" x14ac:dyDescent="0.2">
      <c r="A2" s="1"/>
    </row>
    <row r="3" spans="1:11" x14ac:dyDescent="0.2">
      <c r="A3" s="1"/>
    </row>
    <row r="4" spans="1:11" x14ac:dyDescent="0.2">
      <c r="A4" s="1"/>
      <c r="B4" s="3" t="s">
        <v>2</v>
      </c>
      <c r="C4" s="3">
        <v>2022</v>
      </c>
      <c r="E4" s="3">
        <v>2021</v>
      </c>
      <c r="G4" s="11"/>
    </row>
    <row r="5" spans="1:11" x14ac:dyDescent="0.2">
      <c r="A5" s="1" t="s">
        <v>3</v>
      </c>
      <c r="G5" s="12"/>
      <c r="H5" s="4"/>
    </row>
    <row r="6" spans="1:11" x14ac:dyDescent="0.2">
      <c r="B6" s="4"/>
      <c r="C6" s="4"/>
      <c r="D6" s="4"/>
      <c r="E6" s="4"/>
      <c r="F6" s="4"/>
      <c r="G6" s="188"/>
      <c r="H6" s="4"/>
    </row>
    <row r="7" spans="1:11" x14ac:dyDescent="0.2">
      <c r="A7" s="2" t="s">
        <v>399</v>
      </c>
      <c r="B7" s="46">
        <v>9</v>
      </c>
      <c r="C7" s="188">
        <f>Investments!C53</f>
        <v>2670451</v>
      </c>
      <c r="D7" s="4"/>
      <c r="E7" s="4">
        <f>Investments!E53</f>
        <v>2233702</v>
      </c>
      <c r="F7" s="4"/>
      <c r="G7" s="188"/>
      <c r="H7" s="4"/>
    </row>
    <row r="8" spans="1:11" x14ac:dyDescent="0.2">
      <c r="A8" s="2" t="s">
        <v>422</v>
      </c>
      <c r="B8" s="46">
        <v>10</v>
      </c>
      <c r="C8" s="188">
        <f>Investments!C60</f>
        <v>1475000</v>
      </c>
      <c r="D8" s="4"/>
      <c r="E8" s="4">
        <f>Investments!E60</f>
        <v>1475000</v>
      </c>
      <c r="F8" s="4"/>
      <c r="G8" s="188"/>
      <c r="H8" s="4"/>
    </row>
    <row r="9" spans="1:11" x14ac:dyDescent="0.2">
      <c r="B9" s="4"/>
      <c r="C9" s="188"/>
      <c r="D9" s="4"/>
      <c r="E9" s="4"/>
      <c r="F9" s="4"/>
      <c r="G9" s="188"/>
      <c r="H9" s="4"/>
    </row>
    <row r="10" spans="1:11" x14ac:dyDescent="0.2">
      <c r="A10" s="1" t="s">
        <v>4</v>
      </c>
      <c r="B10" s="4"/>
      <c r="C10" s="5">
        <f>SUM(C7:C9)</f>
        <v>4145451</v>
      </c>
      <c r="D10" s="4"/>
      <c r="E10" s="5">
        <f>SUM(E7:E9)</f>
        <v>3708702</v>
      </c>
      <c r="F10" s="4"/>
      <c r="G10" s="188"/>
      <c r="H10" s="4"/>
    </row>
    <row r="11" spans="1:11" x14ac:dyDescent="0.2">
      <c r="B11" s="4"/>
      <c r="C11" s="188"/>
      <c r="D11" s="4"/>
      <c r="E11" s="4"/>
      <c r="F11" s="4"/>
      <c r="G11" s="188"/>
      <c r="H11" s="4"/>
    </row>
    <row r="12" spans="1:11" x14ac:dyDescent="0.2">
      <c r="A12" s="1" t="s">
        <v>5</v>
      </c>
      <c r="B12" s="4"/>
      <c r="C12" s="188"/>
      <c r="D12" s="4"/>
      <c r="E12" s="4"/>
      <c r="F12" s="4"/>
      <c r="G12" s="188"/>
      <c r="H12" s="4"/>
    </row>
    <row r="13" spans="1:11" x14ac:dyDescent="0.2">
      <c r="B13" s="4"/>
      <c r="C13" s="188"/>
      <c r="D13" s="4"/>
      <c r="E13" s="4"/>
      <c r="F13" s="4"/>
      <c r="G13" s="188"/>
      <c r="H13" s="4"/>
      <c r="J13" s="4"/>
      <c r="K13" s="4"/>
    </row>
    <row r="14" spans="1:11" x14ac:dyDescent="0.2">
      <c r="A14" s="2" t="s">
        <v>38</v>
      </c>
      <c r="B14" s="4"/>
      <c r="C14" s="188">
        <f>SUMIF('MYOB B_S'!$C$11:$C$100,A14,'MYOB B_S'!$D$11:$D$100)</f>
        <v>1435</v>
      </c>
      <c r="D14" s="4"/>
      <c r="E14" s="4">
        <v>1435</v>
      </c>
      <c r="F14" s="4"/>
      <c r="G14" s="188"/>
      <c r="H14" s="4"/>
      <c r="J14" s="4"/>
      <c r="K14" s="4"/>
    </row>
    <row r="15" spans="1:11" x14ac:dyDescent="0.2">
      <c r="A15" s="2" t="s">
        <v>165</v>
      </c>
      <c r="B15" s="4"/>
      <c r="C15" s="188">
        <f>SUMIF('MYOB B_S'!$C$11:$C$100,A15,'MYOB B_S'!$D$11:$D$100)</f>
        <v>93250</v>
      </c>
      <c r="D15" s="4"/>
      <c r="E15" s="4">
        <v>156766</v>
      </c>
      <c r="F15" s="4"/>
      <c r="G15" s="188"/>
      <c r="H15" s="4"/>
      <c r="J15" s="4"/>
      <c r="K15" s="4"/>
    </row>
    <row r="16" spans="1:11" x14ac:dyDescent="0.2">
      <c r="A16" s="103" t="s">
        <v>286</v>
      </c>
      <c r="B16" s="104"/>
      <c r="C16" s="188">
        <f>SUMIF('MYOB B_S'!$C$11:$C$100,A16,'MYOB B_S'!$D$11:$D$100)</f>
        <v>4819</v>
      </c>
      <c r="D16" s="4"/>
      <c r="E16" s="4">
        <v>4803</v>
      </c>
      <c r="F16" s="4"/>
      <c r="G16" s="188"/>
      <c r="H16" s="4"/>
      <c r="J16" s="4"/>
      <c r="K16" s="4"/>
    </row>
    <row r="17" spans="1:11" x14ac:dyDescent="0.2">
      <c r="A17" s="103" t="s">
        <v>506</v>
      </c>
      <c r="B17" s="104"/>
      <c r="C17" s="188">
        <f>SUMIF('MYOB B_S'!$C$11:$C$100,A17,'MYOB B_S'!$D$11:$D$100)</f>
        <v>270</v>
      </c>
      <c r="D17" s="4"/>
      <c r="E17" s="4">
        <v>270</v>
      </c>
      <c r="F17" s="4"/>
      <c r="G17" s="188"/>
      <c r="H17" s="4"/>
      <c r="J17" s="4"/>
      <c r="K17" s="4"/>
    </row>
    <row r="18" spans="1:11" x14ac:dyDescent="0.2">
      <c r="A18" s="2" t="s">
        <v>322</v>
      </c>
      <c r="B18" s="4"/>
      <c r="C18" s="188">
        <f>SUMIF('MYOB B_S'!$C$11:$C$100,A18,'MYOB B_S'!$D$11:$D$100)</f>
        <v>1011</v>
      </c>
      <c r="D18" s="4"/>
      <c r="E18" s="4">
        <v>1010</v>
      </c>
      <c r="F18" s="4"/>
      <c r="G18" s="188"/>
      <c r="H18" s="4"/>
      <c r="J18" s="4"/>
      <c r="K18" s="4"/>
    </row>
    <row r="19" spans="1:11" s="182" customFormat="1" x14ac:dyDescent="0.2">
      <c r="A19" s="2" t="s">
        <v>415</v>
      </c>
      <c r="B19" s="4"/>
      <c r="C19" s="188">
        <f>SUMIF('MYOB B_S'!$C$11:$C$100,A19,'MYOB B_S'!$D$11:$D$100)</f>
        <v>267061</v>
      </c>
      <c r="D19" s="4"/>
      <c r="E19" s="4">
        <v>16524</v>
      </c>
      <c r="F19" s="4"/>
      <c r="G19" s="188"/>
      <c r="H19" s="4"/>
      <c r="J19" s="4"/>
      <c r="K19" s="4"/>
    </row>
    <row r="20" spans="1:11" x14ac:dyDescent="0.2">
      <c r="A20" s="2" t="s">
        <v>336</v>
      </c>
      <c r="B20" s="4"/>
      <c r="C20" s="188">
        <f>SUMIF('MYOB B_S'!$C$11:$C$100,A20,'MYOB B_S'!$D$11:$D$100)</f>
        <v>0</v>
      </c>
      <c r="D20" s="4"/>
      <c r="E20" s="4">
        <v>4125</v>
      </c>
      <c r="F20" s="4"/>
      <c r="G20" s="188"/>
      <c r="H20" s="4"/>
      <c r="J20" s="4"/>
      <c r="K20" s="4"/>
    </row>
    <row r="21" spans="1:11" s="285" customFormat="1" x14ac:dyDescent="0.2">
      <c r="A21" s="2" t="s">
        <v>638</v>
      </c>
      <c r="B21" s="188"/>
      <c r="C21" s="188">
        <f>SUMIF('MYOB B_S'!$C$11:$C$100,A21,'MYOB B_S'!$D$11:$D$100)</f>
        <v>50819</v>
      </c>
      <c r="D21" s="188"/>
      <c r="E21" s="188">
        <v>4237</v>
      </c>
      <c r="F21" s="188"/>
      <c r="G21" s="188"/>
      <c r="H21" s="188"/>
      <c r="J21" s="188"/>
      <c r="K21" s="188"/>
    </row>
    <row r="22" spans="1:11" x14ac:dyDescent="0.2">
      <c r="A22" s="2"/>
      <c r="B22" s="4"/>
      <c r="C22" s="188"/>
      <c r="D22" s="4"/>
      <c r="E22" s="4"/>
      <c r="F22" s="4"/>
      <c r="G22" s="188"/>
      <c r="H22" s="4"/>
      <c r="J22" s="4"/>
      <c r="K22" s="4"/>
    </row>
    <row r="23" spans="1:11" x14ac:dyDescent="0.2">
      <c r="A23" s="1" t="s">
        <v>6</v>
      </c>
      <c r="B23" s="4"/>
      <c r="C23" s="5">
        <f>SUM(C14:C22)</f>
        <v>418665</v>
      </c>
      <c r="D23" s="4"/>
      <c r="E23" s="5">
        <f>SUM(E14:E22)</f>
        <v>189170</v>
      </c>
      <c r="F23" s="4"/>
      <c r="G23" s="188"/>
      <c r="H23" s="4"/>
      <c r="J23" s="4"/>
      <c r="K23" s="4"/>
    </row>
    <row r="24" spans="1:11" x14ac:dyDescent="0.2">
      <c r="B24" s="4"/>
      <c r="C24" s="188"/>
      <c r="D24" s="4"/>
      <c r="E24" s="4"/>
      <c r="F24" s="4"/>
      <c r="G24" s="188"/>
      <c r="H24" s="4"/>
      <c r="J24" s="4"/>
      <c r="K24" s="4"/>
    </row>
    <row r="25" spans="1:11" x14ac:dyDescent="0.2">
      <c r="A25" s="1" t="s">
        <v>97</v>
      </c>
      <c r="B25" s="4"/>
      <c r="C25" s="6">
        <f>C10+C23</f>
        <v>4564116</v>
      </c>
      <c r="D25" s="4"/>
      <c r="E25" s="6">
        <f>E10+E23</f>
        <v>3897872</v>
      </c>
      <c r="F25" s="4"/>
      <c r="G25" s="188"/>
      <c r="H25" s="4"/>
      <c r="J25" s="4"/>
      <c r="K25" s="4"/>
    </row>
    <row r="26" spans="1:11" x14ac:dyDescent="0.2">
      <c r="B26" s="4"/>
      <c r="C26" s="188"/>
      <c r="D26" s="4"/>
      <c r="E26" s="4"/>
      <c r="F26" s="4"/>
      <c r="G26" s="188"/>
      <c r="H26" s="4"/>
      <c r="J26" s="4"/>
      <c r="K26" s="4"/>
    </row>
    <row r="27" spans="1:11" x14ac:dyDescent="0.2">
      <c r="A27" s="1" t="s">
        <v>7</v>
      </c>
      <c r="B27" s="4"/>
      <c r="C27" s="188"/>
      <c r="D27" s="4"/>
      <c r="E27" s="4"/>
      <c r="F27" s="4"/>
      <c r="G27" s="188"/>
      <c r="H27" s="4"/>
      <c r="J27" s="4"/>
      <c r="K27" s="4"/>
    </row>
    <row r="28" spans="1:11" x14ac:dyDescent="0.2">
      <c r="B28" s="4"/>
      <c r="C28" s="188"/>
      <c r="D28" s="4"/>
      <c r="E28" s="4"/>
      <c r="F28" s="4"/>
      <c r="G28" s="188"/>
      <c r="H28" s="4"/>
      <c r="J28" s="4"/>
      <c r="K28" s="4"/>
    </row>
    <row r="29" spans="1:11" x14ac:dyDescent="0.2">
      <c r="A29" s="2" t="s">
        <v>400</v>
      </c>
      <c r="B29" s="4"/>
      <c r="C29" s="188">
        <f>SUMIF('MYOB B_S'!$C$11:$C$100,A29,'MYOB B_S'!$D$11:$D$100)+SUMIF('MYOB B_S'!$C$11:$C$100,'MYOB B_S'!C83,'MYOB B_S'!$D$11:$D$100)-2</f>
        <v>-9017</v>
      </c>
      <c r="D29" s="65"/>
      <c r="E29" s="4">
        <v>575</v>
      </c>
      <c r="F29" s="4"/>
      <c r="G29" s="188"/>
      <c r="H29" s="4"/>
      <c r="J29" s="4"/>
      <c r="K29" s="4"/>
    </row>
    <row r="30" spans="1:11" s="285" customFormat="1" x14ac:dyDescent="0.2">
      <c r="A30" s="2" t="s">
        <v>361</v>
      </c>
      <c r="B30" s="188"/>
      <c r="C30" s="188">
        <f>SUMIF('MYOB B_S'!$C$11:$C$100,A30,'MYOB B_S'!$D$11:$D$100)+SUMIF('MYOB B_S'!$C$11:$C$100,'MYOB B_S'!C84,'MYOB B_S'!$D$11:$D$100)</f>
        <v>27500</v>
      </c>
      <c r="D30" s="65"/>
      <c r="E30" s="188">
        <v>27500</v>
      </c>
      <c r="F30" s="188"/>
      <c r="G30" s="188"/>
      <c r="H30" s="188"/>
      <c r="J30" s="188"/>
      <c r="K30" s="188"/>
    </row>
    <row r="31" spans="1:11" s="285" customFormat="1" x14ac:dyDescent="0.2">
      <c r="A31" s="2" t="s">
        <v>650</v>
      </c>
      <c r="B31" s="188"/>
      <c r="C31" s="188">
        <f>SUMIF('MYOB B_S'!$C$11:$C$100,A31,'MYOB B_S'!$D$11:$D$100)+SUMIF('MYOB B_S'!$C$11:$C$100,'MYOB B_S'!C85,'MYOB B_S'!$D$11:$D$100)</f>
        <v>0</v>
      </c>
      <c r="D31" s="65"/>
      <c r="E31" s="188">
        <v>605</v>
      </c>
      <c r="F31" s="188"/>
      <c r="G31" s="188"/>
      <c r="H31" s="188"/>
      <c r="J31" s="188"/>
      <c r="K31" s="188"/>
    </row>
    <row r="32" spans="1:11" x14ac:dyDescent="0.2">
      <c r="A32" s="2"/>
      <c r="B32" s="4"/>
      <c r="C32" s="188"/>
      <c r="D32" s="4"/>
      <c r="E32" s="4"/>
      <c r="F32" s="4"/>
      <c r="G32" s="188"/>
      <c r="H32" s="4"/>
      <c r="J32" s="4"/>
      <c r="K32" s="4"/>
    </row>
    <row r="33" spans="1:11" x14ac:dyDescent="0.2">
      <c r="A33" s="1" t="s">
        <v>8</v>
      </c>
      <c r="B33" s="4"/>
      <c r="C33" s="5">
        <f>SUM(C29:C32)</f>
        <v>18483</v>
      </c>
      <c r="D33" s="4"/>
      <c r="E33" s="66">
        <f>SUM(E29:E32)</f>
        <v>28680</v>
      </c>
      <c r="F33" s="4"/>
      <c r="G33" s="188"/>
      <c r="H33" s="4"/>
      <c r="J33" s="4"/>
      <c r="K33" s="4"/>
    </row>
    <row r="34" spans="1:11" x14ac:dyDescent="0.2">
      <c r="A34" s="2"/>
      <c r="B34" s="4"/>
      <c r="C34" s="188"/>
      <c r="D34" s="4"/>
      <c r="E34" s="4"/>
      <c r="F34" s="4"/>
      <c r="G34" s="188"/>
      <c r="H34" s="4"/>
      <c r="J34" s="4"/>
      <c r="K34" s="4"/>
    </row>
    <row r="35" spans="1:11" ht="13.5" thickBot="1" x14ac:dyDescent="0.25">
      <c r="A35" s="1" t="s">
        <v>9</v>
      </c>
      <c r="B35" s="4"/>
      <c r="C35" s="7">
        <f>C25-C33</f>
        <v>4545633</v>
      </c>
      <c r="D35" s="4"/>
      <c r="E35" s="7">
        <f>E25-E33</f>
        <v>3869192</v>
      </c>
      <c r="F35" s="4"/>
      <c r="G35" s="188"/>
      <c r="H35" s="4"/>
      <c r="J35" s="4"/>
      <c r="K35" s="4"/>
    </row>
    <row r="36" spans="1:11" ht="13.5" thickTop="1" x14ac:dyDescent="0.2">
      <c r="B36" s="4"/>
      <c r="C36" s="188"/>
      <c r="D36" s="4"/>
      <c r="E36" s="4"/>
      <c r="F36" s="4"/>
      <c r="G36" s="188"/>
    </row>
    <row r="37" spans="1:11" x14ac:dyDescent="0.2">
      <c r="A37" s="2" t="s">
        <v>0</v>
      </c>
      <c r="B37" s="4"/>
      <c r="C37" s="188"/>
      <c r="D37" s="4"/>
      <c r="E37" s="4"/>
      <c r="F37" s="4"/>
      <c r="G37" s="188"/>
    </row>
    <row r="38" spans="1:11" x14ac:dyDescent="0.2">
      <c r="B38" s="4"/>
      <c r="C38" s="188"/>
      <c r="D38" s="4"/>
      <c r="E38" s="4"/>
      <c r="F38" s="4"/>
      <c r="G38" s="188"/>
    </row>
    <row r="39" spans="1:11" x14ac:dyDescent="0.2">
      <c r="A39" s="1" t="s">
        <v>1</v>
      </c>
      <c r="B39" s="4"/>
      <c r="C39" s="188"/>
      <c r="D39" s="4"/>
      <c r="E39" s="4"/>
      <c r="F39" s="4"/>
      <c r="G39" s="188"/>
    </row>
    <row r="40" spans="1:11" x14ac:dyDescent="0.2">
      <c r="B40" s="4"/>
      <c r="C40" s="188"/>
      <c r="D40" s="4"/>
      <c r="E40" s="4"/>
      <c r="F40" s="4"/>
      <c r="G40" s="188"/>
    </row>
    <row r="41" spans="1:11" x14ac:dyDescent="0.2">
      <c r="A41" s="2" t="s">
        <v>10</v>
      </c>
      <c r="B41" s="46">
        <v>8</v>
      </c>
      <c r="C41" s="188">
        <f ca="1">Notes!C71</f>
        <v>4545633</v>
      </c>
      <c r="D41" s="188"/>
      <c r="E41" s="188">
        <f>Notes!E71</f>
        <v>3869192</v>
      </c>
      <c r="F41" s="4"/>
      <c r="G41" s="188"/>
    </row>
    <row r="42" spans="1:11" x14ac:dyDescent="0.2">
      <c r="B42" s="4"/>
      <c r="C42" s="188"/>
      <c r="D42" s="4"/>
      <c r="E42" s="4"/>
      <c r="F42" s="4"/>
      <c r="G42" s="188"/>
    </row>
    <row r="43" spans="1:11" ht="13.5" thickBot="1" x14ac:dyDescent="0.25">
      <c r="A43" s="1" t="s">
        <v>11</v>
      </c>
      <c r="B43" s="4"/>
      <c r="C43" s="8">
        <f ca="1">SUM(C41:C42)</f>
        <v>4545633</v>
      </c>
      <c r="D43" s="4"/>
      <c r="E43" s="8">
        <f>SUM(E41:E42)</f>
        <v>3869192</v>
      </c>
      <c r="F43" s="4"/>
      <c r="G43" s="188"/>
    </row>
    <row r="44" spans="1:11" ht="13.5" thickTop="1" x14ac:dyDescent="0.2">
      <c r="A44" s="1"/>
      <c r="B44" s="4"/>
      <c r="C44" s="188"/>
      <c r="D44" s="4"/>
      <c r="E44" s="4"/>
      <c r="F44" s="4"/>
      <c r="G44" s="188"/>
    </row>
    <row r="45" spans="1:11" x14ac:dyDescent="0.2">
      <c r="B45" s="4"/>
      <c r="C45" s="188">
        <f ca="1">C35-C43</f>
        <v>0</v>
      </c>
      <c r="D45" s="4"/>
      <c r="E45" s="4">
        <f>E35-E43</f>
        <v>0</v>
      </c>
      <c r="F45" s="4"/>
    </row>
    <row r="46" spans="1:11" x14ac:dyDescent="0.2">
      <c r="B46" s="4" t="s">
        <v>12</v>
      </c>
      <c r="C46" s="188"/>
      <c r="D46" s="4"/>
      <c r="E46" s="4"/>
      <c r="F46" s="4"/>
      <c r="G46" s="4"/>
    </row>
    <row r="47" spans="1:11" x14ac:dyDescent="0.2">
      <c r="C47" s="188">
        <f ca="1">C43-'Member Accounts'!C11-'Member Accounts'!C22-'Member Accounts'!C32-'Member Accounts'!C42-'Member Accounts'!C52</f>
        <v>0</v>
      </c>
      <c r="D47" s="4"/>
      <c r="E47" s="4">
        <f>E43-'Member Accounts'!E11-'Member Accounts'!E22-'Member Accounts'!E32-'Member Accounts'!E42</f>
        <v>0</v>
      </c>
      <c r="F47" s="4"/>
      <c r="G47" s="4"/>
    </row>
    <row r="48" spans="1:11" x14ac:dyDescent="0.2">
      <c r="B48" s="4"/>
      <c r="C48" s="188"/>
      <c r="D48" s="4"/>
      <c r="E48" s="4"/>
      <c r="F48" s="4"/>
      <c r="G48" s="4"/>
    </row>
    <row r="49" spans="1:11" x14ac:dyDescent="0.2">
      <c r="C49" s="188"/>
      <c r="D49" s="4"/>
      <c r="E49" s="4"/>
      <c r="F49" s="4"/>
      <c r="G49" s="4"/>
    </row>
    <row r="50" spans="1:11" x14ac:dyDescent="0.2">
      <c r="B50" s="4"/>
      <c r="C50" s="188"/>
      <c r="D50" s="4"/>
      <c r="E50" s="4"/>
      <c r="F50" s="4"/>
      <c r="G50" s="4"/>
    </row>
    <row r="51" spans="1:11" x14ac:dyDescent="0.2">
      <c r="A51" s="2" t="s">
        <v>684</v>
      </c>
      <c r="B51" s="4"/>
      <c r="C51" s="188"/>
      <c r="D51" s="4"/>
      <c r="E51" s="4"/>
      <c r="F51" s="4"/>
      <c r="G51" s="4"/>
    </row>
    <row r="52" spans="1:11" x14ac:dyDescent="0.2">
      <c r="A52" s="2" t="s">
        <v>791</v>
      </c>
      <c r="B52" s="4"/>
      <c r="C52" s="188">
        <f>C10+C23-C20</f>
        <v>4564116</v>
      </c>
      <c r="D52" s="188"/>
      <c r="E52" s="188">
        <f>E10+E23-E20</f>
        <v>3893747</v>
      </c>
      <c r="F52" s="4"/>
      <c r="G52" s="4"/>
    </row>
    <row r="53" spans="1:11" x14ac:dyDescent="0.2">
      <c r="B53" s="4"/>
      <c r="C53" s="4"/>
      <c r="D53" s="4"/>
      <c r="E53" s="4"/>
      <c r="F53" s="4"/>
      <c r="G53" s="4"/>
      <c r="H53" s="4"/>
      <c r="J53" s="4"/>
      <c r="K53" s="4"/>
    </row>
    <row r="54" spans="1:11" x14ac:dyDescent="0.2">
      <c r="B54" s="4"/>
      <c r="C54" s="4"/>
      <c r="D54" s="4"/>
      <c r="E54" s="4"/>
      <c r="F54" s="4"/>
      <c r="G54" s="4"/>
      <c r="H54" s="4"/>
      <c r="J54" s="4"/>
      <c r="K54" s="4"/>
    </row>
    <row r="55" spans="1:11" x14ac:dyDescent="0.2">
      <c r="B55" s="4"/>
      <c r="C55" s="4"/>
      <c r="D55" s="4"/>
      <c r="E55" s="4"/>
      <c r="F55" s="4"/>
      <c r="G55" s="4"/>
      <c r="H55" s="4"/>
      <c r="J55" s="4"/>
      <c r="K55" s="4"/>
    </row>
    <row r="56" spans="1:11" x14ac:dyDescent="0.2">
      <c r="B56" s="4"/>
      <c r="C56" s="4"/>
      <c r="D56" s="4"/>
      <c r="E56" s="4"/>
      <c r="F56" s="4"/>
      <c r="G56" s="4"/>
      <c r="H56" s="4"/>
      <c r="J56" s="4"/>
      <c r="K56" s="4"/>
    </row>
    <row r="57" spans="1:11" x14ac:dyDescent="0.2">
      <c r="B57" s="4"/>
      <c r="C57" s="4"/>
      <c r="D57" s="4"/>
      <c r="E57" s="4"/>
      <c r="F57" s="4"/>
      <c r="G57" s="4"/>
      <c r="H57" s="4"/>
      <c r="J57" s="4"/>
      <c r="K57" s="4"/>
    </row>
    <row r="58" spans="1:11" x14ac:dyDescent="0.2">
      <c r="B58" s="4"/>
      <c r="C58" s="4"/>
      <c r="D58" s="4"/>
      <c r="E58" s="4"/>
      <c r="F58" s="4"/>
      <c r="G58" s="4"/>
      <c r="H58" s="4"/>
      <c r="J58" s="4"/>
      <c r="K58" s="4"/>
    </row>
    <row r="59" spans="1:11" x14ac:dyDescent="0.2">
      <c r="B59" s="4"/>
      <c r="C59" s="4"/>
      <c r="D59" s="4"/>
      <c r="E59" s="4"/>
      <c r="F59" s="4"/>
      <c r="G59" s="4"/>
      <c r="H59" s="4"/>
      <c r="J59" s="4"/>
      <c r="K59" s="4"/>
    </row>
    <row r="60" spans="1:11" x14ac:dyDescent="0.2">
      <c r="B60" s="4"/>
      <c r="C60" s="4"/>
      <c r="D60" s="4"/>
      <c r="E60" s="4"/>
      <c r="F60" s="4"/>
      <c r="G60" s="4"/>
      <c r="H60" s="4"/>
      <c r="J60" s="4"/>
      <c r="K60" s="4"/>
    </row>
    <row r="61" spans="1:11" x14ac:dyDescent="0.2">
      <c r="B61" s="4"/>
      <c r="C61" s="4"/>
      <c r="D61" s="4"/>
      <c r="E61" s="4"/>
      <c r="F61" s="4"/>
      <c r="G61" s="4"/>
      <c r="H61" s="4"/>
    </row>
    <row r="62" spans="1:11" x14ac:dyDescent="0.2">
      <c r="B62" s="4"/>
      <c r="C62" s="4"/>
      <c r="D62" s="4"/>
      <c r="E62" s="4"/>
      <c r="F62" s="4"/>
      <c r="G62" s="4"/>
      <c r="H62" s="4"/>
    </row>
    <row r="63" spans="1:11" x14ac:dyDescent="0.2">
      <c r="B63" s="4"/>
      <c r="C63" s="4"/>
      <c r="D63" s="4"/>
      <c r="E63" s="4"/>
      <c r="F63" s="4"/>
      <c r="G63" s="4"/>
      <c r="H63" s="4"/>
    </row>
    <row r="64" spans="1:11" x14ac:dyDescent="0.2">
      <c r="B64" s="4"/>
      <c r="C64" s="4"/>
      <c r="D64" s="4"/>
      <c r="E64" s="4"/>
      <c r="F64" s="4"/>
      <c r="G64" s="4"/>
      <c r="H64" s="4"/>
    </row>
    <row r="65" spans="2:8" x14ac:dyDescent="0.2">
      <c r="B65" s="4"/>
      <c r="C65" s="4"/>
      <c r="D65" s="4"/>
      <c r="E65" s="4"/>
      <c r="F65" s="4"/>
      <c r="G65" s="4"/>
      <c r="H65" s="4"/>
    </row>
    <row r="66" spans="2:8" x14ac:dyDescent="0.2">
      <c r="B66" s="4"/>
      <c r="C66" s="4"/>
      <c r="D66" s="4"/>
      <c r="E66" s="4"/>
      <c r="F66" s="4"/>
      <c r="G66" s="4"/>
      <c r="H66" s="4"/>
    </row>
    <row r="67" spans="2:8" x14ac:dyDescent="0.2">
      <c r="B67" s="4"/>
      <c r="C67" s="4"/>
      <c r="D67" s="4"/>
      <c r="E67" s="4"/>
      <c r="F67" s="4"/>
      <c r="G67" s="4"/>
      <c r="H67" s="4"/>
    </row>
    <row r="68" spans="2:8" x14ac:dyDescent="0.2">
      <c r="B68" s="4"/>
      <c r="C68" s="4"/>
      <c r="D68" s="4"/>
      <c r="E68" s="4"/>
      <c r="F68" s="4"/>
      <c r="G68" s="4"/>
      <c r="H68" s="4"/>
    </row>
    <row r="69" spans="2:8" x14ac:dyDescent="0.2">
      <c r="B69" s="4"/>
      <c r="C69" s="4"/>
      <c r="D69" s="4"/>
      <c r="E69" s="4"/>
      <c r="F69" s="4"/>
      <c r="G69" s="4"/>
      <c r="H69" s="4"/>
    </row>
    <row r="70" spans="2:8" x14ac:dyDescent="0.2">
      <c r="B70" s="4"/>
      <c r="C70" s="4"/>
      <c r="D70" s="4"/>
      <c r="E70" s="4"/>
      <c r="F70" s="4"/>
      <c r="G70" s="4"/>
      <c r="H70" s="4"/>
    </row>
    <row r="71" spans="2:8" x14ac:dyDescent="0.2">
      <c r="B71" s="4"/>
      <c r="C71" s="4"/>
      <c r="D71" s="4"/>
      <c r="E71" s="4"/>
      <c r="F71" s="4"/>
      <c r="G71" s="4"/>
      <c r="H71" s="4"/>
    </row>
    <row r="72" spans="2:8" x14ac:dyDescent="0.2">
      <c r="B72" s="4"/>
      <c r="C72" s="4"/>
      <c r="D72" s="4"/>
      <c r="E72" s="4"/>
      <c r="F72" s="4"/>
      <c r="G72" s="4"/>
      <c r="H72" s="4"/>
    </row>
    <row r="73" spans="2:8" x14ac:dyDescent="0.2">
      <c r="B73" s="4"/>
      <c r="C73" s="4"/>
      <c r="D73" s="4"/>
      <c r="E73" s="4"/>
      <c r="F73" s="4"/>
      <c r="G73" s="4"/>
      <c r="H73" s="4"/>
    </row>
    <row r="74" spans="2:8" x14ac:dyDescent="0.2">
      <c r="B74" s="4"/>
      <c r="C74" s="4"/>
      <c r="D74" s="4"/>
      <c r="E74" s="4"/>
      <c r="F74" s="4"/>
      <c r="G74" s="4"/>
      <c r="H74" s="4"/>
    </row>
    <row r="75" spans="2:8" x14ac:dyDescent="0.2">
      <c r="B75" s="4"/>
      <c r="C75" s="4"/>
      <c r="D75" s="4"/>
      <c r="E75" s="4"/>
      <c r="F75" s="4"/>
      <c r="G75" s="4"/>
      <c r="H75" s="4"/>
    </row>
    <row r="76" spans="2:8" x14ac:dyDescent="0.2">
      <c r="B76" s="4"/>
      <c r="C76" s="4"/>
      <c r="D76" s="4"/>
      <c r="E76" s="4"/>
      <c r="F76" s="4"/>
      <c r="G76" s="4"/>
      <c r="H76" s="4"/>
    </row>
    <row r="77" spans="2:8" x14ac:dyDescent="0.2">
      <c r="B77" s="4"/>
      <c r="C77" s="4"/>
      <c r="D77" s="4"/>
      <c r="E77" s="4"/>
      <c r="F77" s="4"/>
      <c r="G77" s="4"/>
      <c r="H77" s="4"/>
    </row>
    <row r="78" spans="2:8" x14ac:dyDescent="0.2">
      <c r="B78" s="4"/>
      <c r="C78" s="4"/>
      <c r="D78" s="4"/>
      <c r="E78" s="4"/>
      <c r="F78" s="4"/>
      <c r="G78" s="4"/>
      <c r="H78" s="4"/>
    </row>
    <row r="79" spans="2:8" x14ac:dyDescent="0.2">
      <c r="B79" s="4"/>
      <c r="C79" s="4"/>
      <c r="D79" s="4"/>
      <c r="E79" s="4"/>
      <c r="F79" s="4"/>
      <c r="G79" s="4"/>
      <c r="H79" s="4"/>
    </row>
    <row r="80" spans="2:8" x14ac:dyDescent="0.2">
      <c r="B80" s="4"/>
      <c r="C80" s="4"/>
      <c r="D80" s="4"/>
      <c r="E80" s="4"/>
      <c r="F80" s="4"/>
      <c r="G80" s="4"/>
      <c r="H80" s="4"/>
    </row>
    <row r="81" spans="2:8" x14ac:dyDescent="0.2">
      <c r="B81" s="4"/>
      <c r="C81" s="4"/>
      <c r="D81" s="4"/>
      <c r="E81" s="4"/>
      <c r="F81" s="4"/>
      <c r="G81" s="4"/>
      <c r="H81" s="4"/>
    </row>
    <row r="82" spans="2:8" x14ac:dyDescent="0.2">
      <c r="B82" s="4"/>
      <c r="C82" s="4"/>
      <c r="D82" s="4"/>
      <c r="E82" s="4"/>
      <c r="F82" s="4"/>
      <c r="G82" s="4"/>
      <c r="H82" s="4"/>
    </row>
    <row r="83" spans="2:8" x14ac:dyDescent="0.2">
      <c r="B83" s="4"/>
      <c r="C83" s="4"/>
      <c r="D83" s="4"/>
      <c r="E83" s="4"/>
      <c r="F83" s="4"/>
      <c r="G83" s="4"/>
      <c r="H83" s="4"/>
    </row>
    <row r="84" spans="2:8" x14ac:dyDescent="0.2">
      <c r="B84" s="4"/>
      <c r="C84" s="4"/>
      <c r="D84" s="4"/>
      <c r="E84" s="4"/>
      <c r="F84" s="4"/>
      <c r="G84" s="4"/>
      <c r="H84" s="4"/>
    </row>
    <row r="85" spans="2:8" x14ac:dyDescent="0.2">
      <c r="B85" s="4"/>
      <c r="C85" s="4"/>
      <c r="D85" s="4"/>
      <c r="E85" s="4"/>
      <c r="F85" s="4"/>
      <c r="G85" s="4"/>
      <c r="H85" s="4"/>
    </row>
    <row r="86" spans="2:8" x14ac:dyDescent="0.2">
      <c r="B86" s="4"/>
      <c r="C86" s="4"/>
      <c r="D86" s="4"/>
      <c r="E86" s="4"/>
      <c r="F86" s="4"/>
      <c r="G86" s="4"/>
      <c r="H86" s="4"/>
    </row>
    <row r="87" spans="2:8" x14ac:dyDescent="0.2">
      <c r="B87" s="4"/>
      <c r="C87" s="4"/>
      <c r="D87" s="4"/>
      <c r="E87" s="4"/>
      <c r="F87" s="4"/>
      <c r="G87" s="4"/>
      <c r="H87" s="4"/>
    </row>
    <row r="88" spans="2:8" x14ac:dyDescent="0.2">
      <c r="B88" s="4"/>
      <c r="C88" s="4"/>
      <c r="D88" s="4"/>
      <c r="E88" s="4"/>
      <c r="F88" s="4"/>
      <c r="G88" s="4"/>
      <c r="H88" s="4"/>
    </row>
    <row r="89" spans="2:8" x14ac:dyDescent="0.2">
      <c r="B89" s="4"/>
      <c r="C89" s="4"/>
      <c r="D89" s="4"/>
      <c r="E89" s="4"/>
      <c r="F89" s="4"/>
      <c r="G89" s="4"/>
      <c r="H89" s="4"/>
    </row>
    <row r="90" spans="2:8" x14ac:dyDescent="0.2">
      <c r="B90" s="4"/>
      <c r="C90" s="4"/>
      <c r="D90" s="4"/>
      <c r="E90" s="4"/>
      <c r="F90" s="4"/>
      <c r="G90" s="4"/>
      <c r="H90" s="4"/>
    </row>
    <row r="91" spans="2:8" x14ac:dyDescent="0.2">
      <c r="B91" s="4"/>
      <c r="C91" s="4"/>
      <c r="D91" s="4"/>
      <c r="E91" s="4"/>
      <c r="F91" s="4"/>
      <c r="G91" s="4"/>
      <c r="H91" s="4"/>
    </row>
    <row r="92" spans="2:8" x14ac:dyDescent="0.2">
      <c r="B92" s="4"/>
      <c r="C92" s="4"/>
      <c r="D92" s="4"/>
      <c r="E92" s="4"/>
      <c r="F92" s="4"/>
      <c r="G92" s="4"/>
      <c r="H92" s="4"/>
    </row>
    <row r="93" spans="2:8" x14ac:dyDescent="0.2">
      <c r="B93" s="4"/>
      <c r="C93" s="4"/>
      <c r="D93" s="4"/>
      <c r="E93" s="4"/>
      <c r="F93" s="4"/>
      <c r="G93" s="4"/>
      <c r="H93" s="4"/>
    </row>
    <row r="94" spans="2:8" x14ac:dyDescent="0.2">
      <c r="B94" s="4"/>
      <c r="C94" s="4"/>
      <c r="D94" s="4"/>
      <c r="E94" s="4"/>
      <c r="F94" s="4"/>
      <c r="G94" s="4"/>
      <c r="H94" s="4"/>
    </row>
    <row r="95" spans="2:8" x14ac:dyDescent="0.2">
      <c r="B95" s="4"/>
      <c r="C95" s="4"/>
      <c r="D95" s="4"/>
      <c r="E95" s="4"/>
      <c r="F95" s="4"/>
      <c r="G95" s="4"/>
      <c r="H95" s="4"/>
    </row>
    <row r="96" spans="2:8" x14ac:dyDescent="0.2">
      <c r="B96" s="4"/>
      <c r="C96" s="4"/>
      <c r="D96" s="4"/>
      <c r="E96" s="4"/>
      <c r="F96" s="4"/>
      <c r="G96" s="4"/>
      <c r="H96" s="4"/>
    </row>
    <row r="97" spans="2:8" x14ac:dyDescent="0.2">
      <c r="B97" s="4"/>
      <c r="C97" s="4"/>
      <c r="D97" s="4"/>
      <c r="E97" s="4"/>
      <c r="F97" s="4"/>
      <c r="G97" s="4"/>
      <c r="H97" s="4"/>
    </row>
    <row r="98" spans="2:8" x14ac:dyDescent="0.2">
      <c r="B98" s="4"/>
      <c r="C98" s="4"/>
      <c r="D98" s="4"/>
      <c r="E98" s="4"/>
      <c r="F98" s="4"/>
      <c r="G98" s="4"/>
      <c r="H98" s="4"/>
    </row>
    <row r="99" spans="2:8" x14ac:dyDescent="0.2">
      <c r="B99" s="4"/>
      <c r="C99" s="4"/>
      <c r="D99" s="4"/>
      <c r="E99" s="4"/>
      <c r="F99" s="4"/>
      <c r="G99" s="4"/>
      <c r="H99" s="4"/>
    </row>
    <row r="100" spans="2:8" x14ac:dyDescent="0.2">
      <c r="B100" s="4"/>
      <c r="C100" s="4"/>
      <c r="D100" s="4"/>
      <c r="E100" s="4"/>
      <c r="F100" s="4"/>
      <c r="G100" s="4"/>
      <c r="H100" s="4"/>
    </row>
    <row r="101" spans="2:8" x14ac:dyDescent="0.2">
      <c r="B101" s="4"/>
      <c r="C101" s="4"/>
      <c r="D101" s="4"/>
      <c r="E101" s="4"/>
      <c r="F101" s="4"/>
      <c r="G101" s="4"/>
      <c r="H101" s="4"/>
    </row>
    <row r="102" spans="2:8" x14ac:dyDescent="0.2">
      <c r="B102" s="4"/>
      <c r="C102" s="4"/>
      <c r="D102" s="4"/>
      <c r="E102" s="4"/>
      <c r="F102" s="4"/>
      <c r="G102" s="4"/>
      <c r="H102" s="4"/>
    </row>
    <row r="103" spans="2:8" x14ac:dyDescent="0.2">
      <c r="B103" s="4"/>
      <c r="C103" s="4"/>
      <c r="D103" s="4"/>
      <c r="E103" s="4"/>
      <c r="F103" s="4"/>
      <c r="G103" s="4"/>
      <c r="H103" s="4"/>
    </row>
    <row r="104" spans="2:8" x14ac:dyDescent="0.2">
      <c r="B104" s="4"/>
      <c r="C104" s="4"/>
      <c r="D104" s="4"/>
      <c r="E104" s="4"/>
      <c r="F104" s="4"/>
      <c r="G104" s="4"/>
      <c r="H104" s="4"/>
    </row>
    <row r="105" spans="2:8" x14ac:dyDescent="0.2">
      <c r="B105" s="4"/>
      <c r="C105" s="4"/>
      <c r="D105" s="4"/>
      <c r="E105" s="4"/>
      <c r="F105" s="4"/>
      <c r="G105" s="4"/>
      <c r="H105" s="4"/>
    </row>
    <row r="106" spans="2:8" x14ac:dyDescent="0.2">
      <c r="B106" s="4"/>
      <c r="C106" s="4"/>
      <c r="D106" s="4"/>
      <c r="E106" s="4"/>
      <c r="F106" s="4"/>
      <c r="G106" s="4"/>
      <c r="H106" s="4"/>
    </row>
    <row r="107" spans="2:8" x14ac:dyDescent="0.2">
      <c r="B107" s="4"/>
      <c r="C107" s="4"/>
      <c r="D107" s="4"/>
      <c r="E107" s="4"/>
      <c r="F107" s="4"/>
      <c r="G107" s="4"/>
      <c r="H107" s="4"/>
    </row>
    <row r="108" spans="2:8" x14ac:dyDescent="0.2">
      <c r="B108" s="4"/>
      <c r="C108" s="4"/>
      <c r="D108" s="4"/>
      <c r="E108" s="4"/>
      <c r="F108" s="4"/>
      <c r="G108" s="4"/>
      <c r="H108" s="4"/>
    </row>
    <row r="109" spans="2:8" x14ac:dyDescent="0.2">
      <c r="B109" s="4"/>
      <c r="C109" s="4"/>
      <c r="D109" s="4"/>
      <c r="E109" s="4"/>
      <c r="F109" s="4"/>
      <c r="G109" s="4"/>
      <c r="H109" s="4"/>
    </row>
    <row r="110" spans="2:8" x14ac:dyDescent="0.2">
      <c r="B110" s="4"/>
      <c r="C110" s="4"/>
      <c r="D110" s="4"/>
      <c r="E110" s="4"/>
      <c r="F110" s="4"/>
      <c r="G110" s="4"/>
      <c r="H110" s="4"/>
    </row>
    <row r="111" spans="2:8" x14ac:dyDescent="0.2">
      <c r="B111" s="4"/>
      <c r="C111" s="4"/>
      <c r="D111" s="4"/>
      <c r="E111" s="4"/>
      <c r="F111" s="4"/>
      <c r="G111" s="4"/>
      <c r="H111" s="4"/>
    </row>
    <row r="112" spans="2:8" x14ac:dyDescent="0.2">
      <c r="B112" s="4"/>
      <c r="C112" s="4"/>
      <c r="D112" s="4"/>
      <c r="E112" s="4"/>
      <c r="F112" s="4"/>
      <c r="G112" s="4"/>
      <c r="H112" s="4"/>
    </row>
    <row r="113" spans="2:8" x14ac:dyDescent="0.2">
      <c r="B113" s="4"/>
      <c r="C113" s="4"/>
      <c r="D113" s="4"/>
      <c r="E113" s="4"/>
      <c r="F113" s="4"/>
      <c r="G113" s="4"/>
      <c r="H113" s="4"/>
    </row>
    <row r="114" spans="2:8" x14ac:dyDescent="0.2">
      <c r="B114" s="4"/>
      <c r="C114" s="4"/>
      <c r="D114" s="4"/>
      <c r="E114" s="4"/>
      <c r="F114" s="4"/>
      <c r="G114" s="4"/>
      <c r="H114" s="4"/>
    </row>
    <row r="115" spans="2:8" x14ac:dyDescent="0.2">
      <c r="B115" s="4"/>
      <c r="C115" s="4"/>
      <c r="D115" s="4"/>
      <c r="E115" s="4"/>
      <c r="F115" s="4"/>
      <c r="G115" s="4"/>
      <c r="H115" s="4"/>
    </row>
    <row r="116" spans="2:8" x14ac:dyDescent="0.2">
      <c r="B116" s="4"/>
      <c r="C116" s="4"/>
      <c r="D116" s="4"/>
      <c r="E116" s="4"/>
      <c r="F116" s="4"/>
      <c r="G116" s="4"/>
      <c r="H116" s="4"/>
    </row>
    <row r="117" spans="2:8" x14ac:dyDescent="0.2">
      <c r="B117" s="4"/>
      <c r="C117" s="4"/>
      <c r="D117" s="4"/>
      <c r="E117" s="4"/>
      <c r="F117" s="4"/>
      <c r="G117" s="4"/>
      <c r="H117" s="4"/>
    </row>
    <row r="118" spans="2:8" x14ac:dyDescent="0.2">
      <c r="B118" s="4"/>
      <c r="C118" s="4"/>
      <c r="D118" s="4"/>
      <c r="E118" s="4"/>
      <c r="F118" s="4"/>
      <c r="G118" s="4"/>
      <c r="H118" s="4"/>
    </row>
    <row r="119" spans="2:8" x14ac:dyDescent="0.2">
      <c r="B119" s="4"/>
      <c r="C119" s="4"/>
      <c r="D119" s="4"/>
      <c r="E119" s="4"/>
      <c r="F119" s="4"/>
      <c r="G119" s="4"/>
      <c r="H119" s="4"/>
    </row>
    <row r="120" spans="2:8" x14ac:dyDescent="0.2">
      <c r="B120" s="4"/>
      <c r="C120" s="4"/>
      <c r="D120" s="4"/>
      <c r="E120" s="4"/>
      <c r="F120" s="4"/>
      <c r="G120" s="4"/>
      <c r="H120" s="4"/>
    </row>
    <row r="121" spans="2:8" x14ac:dyDescent="0.2">
      <c r="B121" s="4"/>
      <c r="C121" s="4"/>
      <c r="D121" s="4"/>
      <c r="E121" s="4"/>
      <c r="F121" s="4"/>
      <c r="G121" s="4"/>
      <c r="H121" s="4"/>
    </row>
    <row r="122" spans="2:8" x14ac:dyDescent="0.2">
      <c r="B122" s="4"/>
      <c r="C122" s="4"/>
      <c r="D122" s="4"/>
      <c r="E122" s="4"/>
      <c r="F122" s="4"/>
      <c r="G122" s="4"/>
      <c r="H122" s="4"/>
    </row>
    <row r="123" spans="2:8" x14ac:dyDescent="0.2">
      <c r="B123" s="4"/>
      <c r="C123" s="4"/>
      <c r="D123" s="4"/>
      <c r="E123" s="4"/>
      <c r="F123" s="4"/>
      <c r="G123" s="4"/>
      <c r="H123" s="4"/>
    </row>
    <row r="124" spans="2:8" x14ac:dyDescent="0.2">
      <c r="B124" s="4"/>
      <c r="C124" s="4"/>
      <c r="D124" s="4"/>
      <c r="E124" s="4"/>
      <c r="F124" s="4"/>
      <c r="G124" s="4"/>
      <c r="H124" s="4"/>
    </row>
    <row r="125" spans="2:8" x14ac:dyDescent="0.2">
      <c r="B125" s="4"/>
      <c r="C125" s="4"/>
      <c r="D125" s="4"/>
      <c r="E125" s="4"/>
      <c r="F125" s="4"/>
      <c r="G125" s="4"/>
      <c r="H125" s="4"/>
    </row>
    <row r="126" spans="2:8" x14ac:dyDescent="0.2">
      <c r="B126" s="4"/>
      <c r="C126" s="4"/>
      <c r="D126" s="4"/>
      <c r="E126" s="4"/>
      <c r="F126" s="4"/>
      <c r="G126" s="4"/>
      <c r="H126" s="4"/>
    </row>
    <row r="127" spans="2:8" x14ac:dyDescent="0.2">
      <c r="B127" s="4"/>
      <c r="C127" s="4"/>
      <c r="D127" s="4"/>
      <c r="E127" s="4"/>
      <c r="F127" s="4"/>
      <c r="G127" s="4"/>
      <c r="H127" s="4"/>
    </row>
    <row r="128" spans="2:8" x14ac:dyDescent="0.2">
      <c r="B128" s="4"/>
      <c r="C128" s="4"/>
      <c r="D128" s="4"/>
      <c r="E128" s="4"/>
      <c r="F128" s="4"/>
      <c r="G128" s="4"/>
      <c r="H128" s="4"/>
    </row>
    <row r="129" spans="2:8" x14ac:dyDescent="0.2">
      <c r="B129" s="4"/>
      <c r="C129" s="4"/>
      <c r="D129" s="4"/>
      <c r="E129" s="4"/>
      <c r="F129" s="4"/>
      <c r="G129" s="4"/>
      <c r="H129" s="4"/>
    </row>
    <row r="130" spans="2:8" x14ac:dyDescent="0.2">
      <c r="B130" s="4"/>
      <c r="C130" s="4"/>
      <c r="D130" s="4"/>
      <c r="E130" s="4"/>
      <c r="F130" s="4"/>
      <c r="G130" s="4"/>
      <c r="H130" s="4"/>
    </row>
    <row r="131" spans="2:8" x14ac:dyDescent="0.2">
      <c r="B131" s="4"/>
      <c r="C131" s="4"/>
      <c r="D131" s="4"/>
      <c r="E131" s="4"/>
      <c r="F131" s="4"/>
      <c r="G131" s="4"/>
      <c r="H131" s="4"/>
    </row>
    <row r="132" spans="2:8" x14ac:dyDescent="0.2">
      <c r="B132" s="4"/>
      <c r="C132" s="4"/>
      <c r="D132" s="4"/>
      <c r="E132" s="4"/>
      <c r="F132" s="4"/>
      <c r="G132" s="4"/>
      <c r="H132" s="4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49"/>
  <sheetViews>
    <sheetView topLeftCell="A41" workbookViewId="0">
      <selection activeCell="B59" sqref="B59:B61"/>
    </sheetView>
  </sheetViews>
  <sheetFormatPr defaultRowHeight="12.75" x14ac:dyDescent="0.2"/>
  <cols>
    <col min="1" max="1" width="18.140625" customWidth="1"/>
    <col min="2" max="2" width="26.140625" customWidth="1"/>
    <col min="5" max="5" width="9.140625" style="195"/>
    <col min="6" max="6" width="11.5703125" style="195" customWidth="1"/>
    <col min="7" max="7" width="9.140625" style="195"/>
    <col min="8" max="8" width="10.42578125" customWidth="1"/>
    <col min="9" max="9" width="11.42578125" customWidth="1"/>
    <col min="10" max="10" width="18" bestFit="1" customWidth="1"/>
    <col min="11" max="11" width="11" bestFit="1" customWidth="1"/>
    <col min="12" max="12" width="11" customWidth="1"/>
    <col min="14" max="14" width="10.7109375" bestFit="1" customWidth="1"/>
    <col min="15" max="16" width="10.7109375" style="195" customWidth="1"/>
    <col min="17" max="17" width="10.7109375" style="318" customWidth="1"/>
    <col min="18" max="18" width="9.28515625" bestFit="1" customWidth="1"/>
  </cols>
  <sheetData>
    <row r="1" spans="1:13" x14ac:dyDescent="0.2">
      <c r="J1">
        <v>-1</v>
      </c>
    </row>
    <row r="2" spans="1:13" ht="15" x14ac:dyDescent="0.35">
      <c r="A2" s="151" t="s">
        <v>214</v>
      </c>
      <c r="B2" s="152"/>
      <c r="C2" s="70"/>
      <c r="D2" s="70"/>
      <c r="E2" s="70"/>
      <c r="F2" s="70"/>
      <c r="G2" s="70"/>
      <c r="H2" s="70"/>
      <c r="I2" s="70"/>
      <c r="J2" s="70"/>
      <c r="K2" s="70"/>
    </row>
    <row r="3" spans="1:13" x14ac:dyDescent="0.2">
      <c r="A3" s="92"/>
      <c r="B3" s="70"/>
      <c r="C3" s="93" t="s">
        <v>65</v>
      </c>
      <c r="D3" s="93" t="s">
        <v>75</v>
      </c>
      <c r="E3" s="93" t="s">
        <v>552</v>
      </c>
      <c r="F3" s="93" t="s">
        <v>528</v>
      </c>
      <c r="G3" s="93" t="s">
        <v>580</v>
      </c>
      <c r="H3" s="93" t="s">
        <v>215</v>
      </c>
      <c r="I3" s="93" t="s">
        <v>216</v>
      </c>
      <c r="J3" s="70"/>
      <c r="K3" s="70"/>
    </row>
    <row r="4" spans="1:13" x14ac:dyDescent="0.2">
      <c r="A4" s="92"/>
      <c r="B4" s="70"/>
      <c r="C4" s="93"/>
      <c r="D4" s="93"/>
      <c r="E4" s="93"/>
      <c r="F4" s="93"/>
      <c r="G4" s="93"/>
      <c r="H4" s="93"/>
      <c r="I4" s="70"/>
      <c r="J4" s="70"/>
      <c r="K4" s="70"/>
    </row>
    <row r="5" spans="1:13" x14ac:dyDescent="0.2">
      <c r="A5" s="105" t="s">
        <v>435</v>
      </c>
      <c r="B5" s="70"/>
      <c r="C5" s="188">
        <v>-2739</v>
      </c>
      <c r="D5" s="188"/>
      <c r="E5" s="188"/>
      <c r="F5" s="188"/>
      <c r="G5" s="188"/>
      <c r="H5" s="188">
        <v>-2739</v>
      </c>
      <c r="I5" s="188">
        <v>3555.54456773733</v>
      </c>
      <c r="J5" s="65"/>
      <c r="K5" s="65"/>
      <c r="L5" s="65"/>
      <c r="M5" s="118"/>
    </row>
    <row r="6" spans="1:13" x14ac:dyDescent="0.2">
      <c r="A6" s="105" t="s">
        <v>430</v>
      </c>
      <c r="B6" s="70"/>
      <c r="C6" s="188"/>
      <c r="D6" s="188"/>
      <c r="E6" s="188"/>
      <c r="F6" s="188"/>
      <c r="G6" s="188"/>
      <c r="H6" s="188">
        <f>SUM(C6:D6)</f>
        <v>0</v>
      </c>
      <c r="I6" s="188">
        <f>I5+H6</f>
        <v>3555.54456773733</v>
      </c>
      <c r="J6" s="65"/>
      <c r="K6" s="65"/>
      <c r="L6" s="65"/>
      <c r="M6" s="118"/>
    </row>
    <row r="7" spans="1:13" x14ac:dyDescent="0.2">
      <c r="A7" s="105" t="s">
        <v>436</v>
      </c>
      <c r="B7" s="70"/>
      <c r="C7" s="188">
        <v>-2713</v>
      </c>
      <c r="D7" s="188"/>
      <c r="E7" s="188"/>
      <c r="F7" s="188"/>
      <c r="G7" s="188"/>
      <c r="H7" s="188">
        <f>SUM(C7:D7)</f>
        <v>-2713</v>
      </c>
      <c r="I7" s="188">
        <f t="shared" ref="I7:I47" si="0">I6+H7</f>
        <v>842.54456773733</v>
      </c>
      <c r="J7" s="65"/>
      <c r="K7" s="65"/>
      <c r="L7" s="65"/>
      <c r="M7" s="118"/>
    </row>
    <row r="8" spans="1:13" x14ac:dyDescent="0.2">
      <c r="A8" s="105" t="s">
        <v>437</v>
      </c>
      <c r="B8" s="70" t="s">
        <v>441</v>
      </c>
      <c r="C8" s="188">
        <v>-3550.8</v>
      </c>
      <c r="D8" s="188"/>
      <c r="E8" s="188"/>
      <c r="F8" s="188"/>
      <c r="G8" s="188"/>
      <c r="H8" s="188">
        <f>C8+D8</f>
        <v>-3550.8</v>
      </c>
      <c r="I8" s="188">
        <f t="shared" si="0"/>
        <v>-2708.2554322626702</v>
      </c>
      <c r="J8" s="65"/>
      <c r="K8" s="65"/>
      <c r="L8" s="65"/>
      <c r="M8" s="118"/>
    </row>
    <row r="9" spans="1:13" x14ac:dyDescent="0.2">
      <c r="A9" s="105" t="s">
        <v>438</v>
      </c>
      <c r="B9" s="70"/>
      <c r="C9" s="188">
        <v>-2713</v>
      </c>
      <c r="D9" s="188"/>
      <c r="E9" s="188"/>
      <c r="F9" s="188"/>
      <c r="G9" s="188"/>
      <c r="H9" s="188">
        <f>C9+D9</f>
        <v>-2713</v>
      </c>
      <c r="I9" s="188">
        <f t="shared" si="0"/>
        <v>-5421.2554322626702</v>
      </c>
      <c r="J9" s="65"/>
      <c r="K9" s="65"/>
      <c r="L9" s="65"/>
      <c r="M9" s="118"/>
    </row>
    <row r="10" spans="1:13" x14ac:dyDescent="0.2">
      <c r="A10" s="105" t="s">
        <v>433</v>
      </c>
      <c r="B10" s="70"/>
      <c r="C10" s="188">
        <v>-5580</v>
      </c>
      <c r="D10" s="188"/>
      <c r="E10" s="188"/>
      <c r="F10" s="188"/>
      <c r="G10" s="188"/>
      <c r="H10" s="188">
        <f>C10+D10</f>
        <v>-5580</v>
      </c>
      <c r="I10" s="188">
        <f t="shared" si="0"/>
        <v>-11001.255432262671</v>
      </c>
      <c r="J10" s="65"/>
      <c r="K10" s="65"/>
      <c r="L10" s="65"/>
      <c r="M10" s="118"/>
    </row>
    <row r="11" spans="1:13" x14ac:dyDescent="0.2">
      <c r="A11" s="105" t="s">
        <v>439</v>
      </c>
      <c r="B11" s="70"/>
      <c r="C11" s="188">
        <v>6176.5499999999993</v>
      </c>
      <c r="D11" s="188">
        <v>8357.1</v>
      </c>
      <c r="E11" s="188"/>
      <c r="F11" s="188"/>
      <c r="G11" s="188"/>
      <c r="H11" s="188">
        <f>C11+D11</f>
        <v>14533.65</v>
      </c>
      <c r="I11" s="188">
        <f t="shared" si="0"/>
        <v>3532.3945677373285</v>
      </c>
      <c r="J11" s="65"/>
      <c r="K11" s="65"/>
      <c r="L11" s="65"/>
      <c r="M11" s="118"/>
    </row>
    <row r="12" spans="1:13" x14ac:dyDescent="0.2">
      <c r="A12" s="105" t="s">
        <v>440</v>
      </c>
      <c r="B12" s="70"/>
      <c r="C12" s="188">
        <v>259</v>
      </c>
      <c r="D12" s="188"/>
      <c r="E12" s="188"/>
      <c r="F12" s="188"/>
      <c r="G12" s="188"/>
      <c r="H12" s="188">
        <f>C12+D12</f>
        <v>259</v>
      </c>
      <c r="I12" s="188">
        <f t="shared" si="0"/>
        <v>3791.3945677373285</v>
      </c>
      <c r="J12" s="65"/>
      <c r="K12" s="65"/>
      <c r="L12" s="65"/>
      <c r="M12" s="118"/>
    </row>
    <row r="13" spans="1:13" x14ac:dyDescent="0.2">
      <c r="A13" s="105" t="s">
        <v>499</v>
      </c>
      <c r="B13" s="70"/>
      <c r="C13" s="188">
        <v>-3668</v>
      </c>
      <c r="D13" s="188"/>
      <c r="E13" s="188"/>
      <c r="F13" s="188"/>
      <c r="G13" s="188"/>
      <c r="H13" s="188">
        <f t="shared" ref="H13:H24" si="1">C13+D13</f>
        <v>-3668</v>
      </c>
      <c r="I13" s="188">
        <f t="shared" si="0"/>
        <v>123.39456773732854</v>
      </c>
      <c r="J13" s="65"/>
      <c r="K13" s="65"/>
      <c r="L13" s="65"/>
      <c r="M13" s="118"/>
    </row>
    <row r="14" spans="1:13" x14ac:dyDescent="0.2">
      <c r="A14" s="105" t="s">
        <v>500</v>
      </c>
      <c r="B14" s="70"/>
      <c r="C14" s="188">
        <v>-3633</v>
      </c>
      <c r="D14" s="188"/>
      <c r="E14" s="188"/>
      <c r="F14" s="188"/>
      <c r="G14" s="188"/>
      <c r="H14" s="188">
        <f t="shared" si="1"/>
        <v>-3633</v>
      </c>
      <c r="I14" s="188">
        <f t="shared" si="0"/>
        <v>-3509.6054322626715</v>
      </c>
      <c r="J14" s="65"/>
      <c r="K14" s="65"/>
      <c r="L14" s="65"/>
      <c r="M14" s="118"/>
    </row>
    <row r="15" spans="1:13" x14ac:dyDescent="0.2">
      <c r="A15" s="105" t="s">
        <v>496</v>
      </c>
      <c r="B15" s="70"/>
      <c r="C15" s="188">
        <v>-3633</v>
      </c>
      <c r="D15" s="188"/>
      <c r="E15" s="188"/>
      <c r="F15" s="188"/>
      <c r="G15" s="188"/>
      <c r="H15" s="188">
        <f t="shared" si="1"/>
        <v>-3633</v>
      </c>
      <c r="I15" s="188">
        <f t="shared" si="0"/>
        <v>-7142.6054322626715</v>
      </c>
      <c r="J15" s="65"/>
      <c r="K15" s="65"/>
      <c r="L15" s="65"/>
      <c r="M15" s="118"/>
    </row>
    <row r="16" spans="1:13" x14ac:dyDescent="0.2">
      <c r="A16" s="105" t="s">
        <v>501</v>
      </c>
      <c r="B16" s="70"/>
      <c r="C16" s="188">
        <v>-3633</v>
      </c>
      <c r="D16" s="188"/>
      <c r="E16" s="188"/>
      <c r="F16" s="188"/>
      <c r="G16" s="188"/>
      <c r="H16" s="188">
        <f t="shared" si="1"/>
        <v>-3633</v>
      </c>
      <c r="I16" s="188">
        <f t="shared" si="0"/>
        <v>-10775.605432262671</v>
      </c>
      <c r="J16" s="65"/>
      <c r="K16" s="65"/>
      <c r="L16" s="65"/>
      <c r="M16" s="118"/>
    </row>
    <row r="17" spans="1:17" x14ac:dyDescent="0.2">
      <c r="A17" s="105" t="s">
        <v>497</v>
      </c>
      <c r="B17" s="70"/>
      <c r="C17" s="188">
        <v>-118.65</v>
      </c>
      <c r="D17" s="188"/>
      <c r="E17" s="188"/>
      <c r="F17" s="188"/>
      <c r="G17" s="188"/>
      <c r="H17" s="188">
        <f t="shared" si="1"/>
        <v>-118.65</v>
      </c>
      <c r="I17" s="188">
        <f t="shared" si="0"/>
        <v>-10894.255432262671</v>
      </c>
      <c r="J17" s="65"/>
      <c r="K17" s="65"/>
      <c r="L17" s="65"/>
      <c r="M17" s="118"/>
    </row>
    <row r="18" spans="1:17" x14ac:dyDescent="0.2">
      <c r="A18" s="105" t="s">
        <v>502</v>
      </c>
      <c r="B18" s="70"/>
      <c r="C18" s="188">
        <v>5348.15</v>
      </c>
      <c r="D18" s="188">
        <v>8129.4</v>
      </c>
      <c r="E18" s="188"/>
      <c r="F18" s="188"/>
      <c r="G18" s="188"/>
      <c r="H18" s="188">
        <f t="shared" si="1"/>
        <v>13477.55</v>
      </c>
      <c r="I18" s="188">
        <f t="shared" si="0"/>
        <v>2583.2945677373282</v>
      </c>
      <c r="J18" s="65"/>
      <c r="K18" s="65"/>
      <c r="L18" s="65"/>
      <c r="M18" s="118"/>
    </row>
    <row r="19" spans="1:17" x14ac:dyDescent="0.2">
      <c r="A19" s="105" t="s">
        <v>503</v>
      </c>
      <c r="B19" s="70"/>
      <c r="C19" s="188">
        <v>259</v>
      </c>
      <c r="D19" s="188"/>
      <c r="E19" s="188"/>
      <c r="F19" s="188"/>
      <c r="G19" s="188"/>
      <c r="H19" s="188">
        <f t="shared" si="1"/>
        <v>259</v>
      </c>
      <c r="I19" s="188">
        <f t="shared" si="0"/>
        <v>2842.2945677373282</v>
      </c>
      <c r="J19" s="65"/>
      <c r="K19" s="65"/>
      <c r="L19" s="65"/>
      <c r="M19" s="118"/>
    </row>
    <row r="20" spans="1:17" s="178" customFormat="1" x14ac:dyDescent="0.2">
      <c r="A20" s="105" t="s">
        <v>531</v>
      </c>
      <c r="B20" s="70"/>
      <c r="C20" s="188">
        <v>-3924</v>
      </c>
      <c r="D20" s="188"/>
      <c r="E20" s="188"/>
      <c r="F20" s="188"/>
      <c r="G20" s="188"/>
      <c r="H20" s="188">
        <f t="shared" si="1"/>
        <v>-3924</v>
      </c>
      <c r="I20" s="188">
        <f t="shared" si="0"/>
        <v>-1081.7054322626718</v>
      </c>
      <c r="J20" s="65"/>
      <c r="K20" s="65"/>
      <c r="L20" s="65"/>
      <c r="M20" s="118"/>
      <c r="O20" s="195"/>
      <c r="P20" s="195"/>
      <c r="Q20" s="318"/>
    </row>
    <row r="21" spans="1:17" s="178" customFormat="1" x14ac:dyDescent="0.2">
      <c r="A21" s="105" t="s">
        <v>532</v>
      </c>
      <c r="B21" s="70"/>
      <c r="C21" s="188">
        <v>-3778</v>
      </c>
      <c r="D21" s="188"/>
      <c r="E21" s="188"/>
      <c r="F21" s="188"/>
      <c r="G21" s="188"/>
      <c r="H21" s="188">
        <f t="shared" si="1"/>
        <v>-3778</v>
      </c>
      <c r="I21" s="188">
        <f t="shared" si="0"/>
        <v>-4859.7054322626718</v>
      </c>
      <c r="J21" s="65"/>
      <c r="K21" s="65"/>
      <c r="L21" s="65"/>
      <c r="M21" s="118"/>
      <c r="O21" s="195"/>
      <c r="P21" s="195"/>
      <c r="Q21" s="318"/>
    </row>
    <row r="22" spans="1:17" s="178" customFormat="1" x14ac:dyDescent="0.2">
      <c r="A22" s="105" t="s">
        <v>529</v>
      </c>
      <c r="B22" s="70" t="s">
        <v>430</v>
      </c>
      <c r="C22" s="188">
        <v>1087.58</v>
      </c>
      <c r="D22" s="188"/>
      <c r="E22" s="188"/>
      <c r="F22" s="188"/>
      <c r="G22" s="188"/>
      <c r="H22" s="188">
        <f t="shared" si="1"/>
        <v>1087.58</v>
      </c>
      <c r="I22" s="188">
        <f t="shared" si="0"/>
        <v>-3772.1254322626719</v>
      </c>
      <c r="J22" s="65"/>
      <c r="K22" s="65"/>
      <c r="L22" s="65"/>
      <c r="M22" s="118"/>
      <c r="O22" s="195"/>
      <c r="P22" s="195"/>
      <c r="Q22" s="318"/>
    </row>
    <row r="23" spans="1:17" s="178" customFormat="1" x14ac:dyDescent="0.2">
      <c r="A23" s="105" t="s">
        <v>533</v>
      </c>
      <c r="B23" s="70"/>
      <c r="C23" s="188">
        <v>-3778</v>
      </c>
      <c r="D23" s="188"/>
      <c r="E23" s="188"/>
      <c r="F23" s="188"/>
      <c r="G23" s="188"/>
      <c r="H23" s="188">
        <f t="shared" si="1"/>
        <v>-3778</v>
      </c>
      <c r="I23" s="188">
        <f t="shared" si="0"/>
        <v>-7550.1254322626719</v>
      </c>
      <c r="J23" s="65"/>
      <c r="K23" s="65"/>
      <c r="L23" s="65"/>
      <c r="M23" s="118"/>
      <c r="O23" s="195"/>
      <c r="P23" s="195"/>
      <c r="Q23" s="318"/>
    </row>
    <row r="24" spans="1:17" x14ac:dyDescent="0.2">
      <c r="A24" s="105" t="s">
        <v>530</v>
      </c>
      <c r="B24" s="70"/>
      <c r="C24" s="188">
        <v>-2954</v>
      </c>
      <c r="D24" s="188"/>
      <c r="E24" s="188"/>
      <c r="F24" s="188"/>
      <c r="G24" s="188"/>
      <c r="H24" s="188">
        <f t="shared" si="1"/>
        <v>-2954</v>
      </c>
      <c r="I24" s="188">
        <f t="shared" si="0"/>
        <v>-10504.125432262672</v>
      </c>
      <c r="J24" s="65"/>
      <c r="K24" s="65"/>
      <c r="L24" s="65"/>
      <c r="M24" s="118"/>
    </row>
    <row r="25" spans="1:17" s="178" customFormat="1" x14ac:dyDescent="0.2">
      <c r="A25" s="105" t="s">
        <v>535</v>
      </c>
      <c r="B25" s="70"/>
      <c r="C25" s="188">
        <v>6559.1</v>
      </c>
      <c r="D25" s="188">
        <v>6994.65</v>
      </c>
      <c r="E25" s="188"/>
      <c r="F25" s="188"/>
      <c r="G25" s="188"/>
      <c r="H25" s="188">
        <f>C25+D25</f>
        <v>13553.75</v>
      </c>
      <c r="I25" s="188">
        <f t="shared" si="0"/>
        <v>3049.6245677373281</v>
      </c>
      <c r="J25" s="65"/>
      <c r="K25" s="65"/>
      <c r="L25" s="65"/>
      <c r="M25" s="118"/>
      <c r="O25" s="195"/>
      <c r="P25" s="195"/>
      <c r="Q25" s="318"/>
    </row>
    <row r="26" spans="1:17" s="178" customFormat="1" x14ac:dyDescent="0.2">
      <c r="A26" s="105" t="s">
        <v>536</v>
      </c>
      <c r="B26" s="70"/>
      <c r="C26" s="188">
        <v>259</v>
      </c>
      <c r="D26" s="188"/>
      <c r="E26" s="188"/>
      <c r="F26" s="188"/>
      <c r="G26" s="188"/>
      <c r="H26" s="188">
        <f>F26+C26+D26+E26</f>
        <v>259</v>
      </c>
      <c r="I26" s="188">
        <f t="shared" si="0"/>
        <v>3308.6245677373281</v>
      </c>
      <c r="J26" s="65"/>
      <c r="K26" s="65"/>
      <c r="L26" s="65"/>
      <c r="M26" s="118"/>
      <c r="O26" s="195"/>
      <c r="P26" s="195"/>
      <c r="Q26" s="318"/>
    </row>
    <row r="27" spans="1:17" s="195" customFormat="1" x14ac:dyDescent="0.2">
      <c r="A27" s="105" t="s">
        <v>549</v>
      </c>
      <c r="B27" s="70"/>
      <c r="C27" s="188">
        <v>-3504</v>
      </c>
      <c r="D27" s="188"/>
      <c r="E27" s="188"/>
      <c r="F27" s="188"/>
      <c r="G27" s="188"/>
      <c r="H27" s="188">
        <f t="shared" ref="H27:H32" si="2">F27+C27+D27+E27</f>
        <v>-3504</v>
      </c>
      <c r="I27" s="188">
        <f t="shared" si="0"/>
        <v>-195.37543226267189</v>
      </c>
      <c r="J27" s="65"/>
      <c r="K27" s="65"/>
      <c r="L27" s="65"/>
      <c r="M27" s="118"/>
      <c r="Q27" s="318"/>
    </row>
    <row r="28" spans="1:17" s="195" customFormat="1" x14ac:dyDescent="0.2">
      <c r="A28" s="105" t="s">
        <v>548</v>
      </c>
      <c r="B28" s="70"/>
      <c r="C28" s="188">
        <v>-3571</v>
      </c>
      <c r="D28" s="188"/>
      <c r="E28" s="188"/>
      <c r="F28" s="188"/>
      <c r="G28" s="188"/>
      <c r="H28" s="188">
        <f t="shared" si="2"/>
        <v>-3571</v>
      </c>
      <c r="I28" s="188">
        <f t="shared" si="0"/>
        <v>-3766.3754322626719</v>
      </c>
      <c r="J28" s="65"/>
      <c r="K28" s="65"/>
      <c r="L28" s="65"/>
      <c r="M28" s="118"/>
      <c r="Q28" s="318"/>
    </row>
    <row r="29" spans="1:17" s="195" customFormat="1" x14ac:dyDescent="0.2">
      <c r="A29" s="105" t="s">
        <v>550</v>
      </c>
      <c r="B29" s="70"/>
      <c r="C29" s="188">
        <v>203.07</v>
      </c>
      <c r="D29" s="188"/>
      <c r="E29" s="188"/>
      <c r="F29" s="188"/>
      <c r="G29" s="188"/>
      <c r="H29" s="188">
        <f t="shared" si="2"/>
        <v>203.07</v>
      </c>
      <c r="I29" s="188">
        <f t="shared" si="0"/>
        <v>-3563.3054322626717</v>
      </c>
      <c r="J29" s="65"/>
      <c r="K29" s="65"/>
      <c r="L29" s="65"/>
      <c r="M29" s="118"/>
      <c r="Q29" s="318"/>
    </row>
    <row r="30" spans="1:17" s="195" customFormat="1" x14ac:dyDescent="0.2">
      <c r="A30" s="105" t="s">
        <v>547</v>
      </c>
      <c r="B30" s="70"/>
      <c r="C30" s="188">
        <v>-3571</v>
      </c>
      <c r="D30" s="188"/>
      <c r="E30" s="188"/>
      <c r="F30" s="188"/>
      <c r="G30" s="188"/>
      <c r="H30" s="188">
        <f t="shared" si="2"/>
        <v>-3571</v>
      </c>
      <c r="I30" s="188">
        <f t="shared" si="0"/>
        <v>-7134.3054322626722</v>
      </c>
      <c r="J30" s="65"/>
      <c r="K30" s="65"/>
      <c r="L30" s="65"/>
      <c r="M30" s="118"/>
      <c r="Q30" s="318"/>
    </row>
    <row r="31" spans="1:17" s="195" customFormat="1" x14ac:dyDescent="0.2">
      <c r="A31" s="105" t="s">
        <v>551</v>
      </c>
      <c r="B31" s="70"/>
      <c r="C31" s="188">
        <v>-3632</v>
      </c>
      <c r="D31" s="188"/>
      <c r="E31" s="188"/>
      <c r="F31" s="188"/>
      <c r="G31" s="188"/>
      <c r="H31" s="188">
        <f t="shared" si="2"/>
        <v>-3632</v>
      </c>
      <c r="I31" s="188">
        <f t="shared" si="0"/>
        <v>-10766.305432262672</v>
      </c>
      <c r="J31" s="65"/>
      <c r="K31" s="65"/>
      <c r="L31" s="65"/>
      <c r="M31" s="118"/>
      <c r="Q31" s="318"/>
    </row>
    <row r="32" spans="1:17" s="195" customFormat="1" x14ac:dyDescent="0.2">
      <c r="A32" s="105" t="s">
        <v>553</v>
      </c>
      <c r="B32" s="70"/>
      <c r="C32" s="188">
        <v>259</v>
      </c>
      <c r="D32" s="188"/>
      <c r="E32" s="188"/>
      <c r="F32" s="188"/>
      <c r="G32" s="188"/>
      <c r="H32" s="188">
        <f t="shared" si="2"/>
        <v>259</v>
      </c>
      <c r="I32" s="188">
        <f t="shared" si="0"/>
        <v>-10507.305432262672</v>
      </c>
      <c r="J32" s="65"/>
      <c r="K32" s="65"/>
      <c r="L32" s="65"/>
      <c r="M32" s="118"/>
      <c r="Q32" s="318"/>
    </row>
    <row r="33" spans="1:17" s="178" customFormat="1" x14ac:dyDescent="0.2">
      <c r="A33" s="105" t="s">
        <v>554</v>
      </c>
      <c r="B33" s="70"/>
      <c r="C33" s="188">
        <v>3785</v>
      </c>
      <c r="D33" s="188">
        <v>4010.25</v>
      </c>
      <c r="E33" s="188">
        <v>102.14999999999999</v>
      </c>
      <c r="F33" s="188">
        <v>112.8</v>
      </c>
      <c r="G33" s="188"/>
      <c r="H33" s="188">
        <f>F33+C33+D33+E33+G33</f>
        <v>8010.2</v>
      </c>
      <c r="I33" s="188">
        <f>I32+H33</f>
        <v>-2497.1054322626724</v>
      </c>
      <c r="J33" s="65"/>
      <c r="K33" s="65"/>
      <c r="L33" s="65"/>
      <c r="M33" s="118"/>
      <c r="O33" s="195"/>
      <c r="P33" s="195"/>
      <c r="Q33" s="318"/>
    </row>
    <row r="34" spans="1:17" s="195" customFormat="1" x14ac:dyDescent="0.2">
      <c r="A34" s="105" t="s">
        <v>584</v>
      </c>
      <c r="B34" s="70"/>
      <c r="C34" s="188">
        <v>-3591</v>
      </c>
      <c r="D34" s="188"/>
      <c r="E34" s="188"/>
      <c r="F34" s="188"/>
      <c r="G34" s="188"/>
      <c r="H34" s="188">
        <f t="shared" ref="H34:H39" si="3">F34+C34+D34+E34+G34</f>
        <v>-3591</v>
      </c>
      <c r="I34" s="188">
        <f t="shared" si="0"/>
        <v>-6088.1054322626724</v>
      </c>
      <c r="J34" s="65"/>
      <c r="K34" s="65"/>
      <c r="L34" s="65"/>
      <c r="M34" s="118"/>
      <c r="Q34" s="318"/>
    </row>
    <row r="35" spans="1:17" s="195" customFormat="1" x14ac:dyDescent="0.2">
      <c r="A35" s="105" t="s">
        <v>585</v>
      </c>
      <c r="B35" s="70"/>
      <c r="C35" s="188">
        <v>-3557</v>
      </c>
      <c r="D35" s="188"/>
      <c r="E35" s="188"/>
      <c r="F35" s="188"/>
      <c r="G35" s="188"/>
      <c r="H35" s="188">
        <f t="shared" si="3"/>
        <v>-3557</v>
      </c>
      <c r="I35" s="188">
        <f t="shared" si="0"/>
        <v>-9645.1054322626733</v>
      </c>
      <c r="J35" s="65"/>
      <c r="K35" s="65"/>
      <c r="L35" s="65"/>
      <c r="M35" s="118"/>
      <c r="Q35" s="318"/>
    </row>
    <row r="36" spans="1:17" s="195" customFormat="1" x14ac:dyDescent="0.2">
      <c r="A36" s="105" t="s">
        <v>582</v>
      </c>
      <c r="B36" s="70" t="s">
        <v>430</v>
      </c>
      <c r="C36" s="188">
        <v>4712.12</v>
      </c>
      <c r="D36" s="188">
        <v>1383.68</v>
      </c>
      <c r="E36" s="188"/>
      <c r="F36" s="188"/>
      <c r="G36" s="188"/>
      <c r="H36" s="188">
        <f>F36+C36+D36+E36+G36</f>
        <v>6095.8</v>
      </c>
      <c r="I36" s="188">
        <f t="shared" si="0"/>
        <v>-3549.3054322626731</v>
      </c>
      <c r="J36" s="65"/>
      <c r="K36" s="65"/>
      <c r="L36" s="65"/>
      <c r="M36" s="118"/>
      <c r="Q36" s="318"/>
    </row>
    <row r="37" spans="1:17" s="195" customFormat="1" x14ac:dyDescent="0.2">
      <c r="A37" s="255">
        <v>43892</v>
      </c>
      <c r="B37" s="70"/>
      <c r="C37" s="188">
        <v>-3557</v>
      </c>
      <c r="D37" s="188"/>
      <c r="E37" s="188"/>
      <c r="F37" s="188"/>
      <c r="G37" s="188"/>
      <c r="H37" s="188">
        <f t="shared" si="3"/>
        <v>-3557</v>
      </c>
      <c r="I37" s="188">
        <f t="shared" si="0"/>
        <v>-7106.3054322626731</v>
      </c>
      <c r="J37" s="65"/>
      <c r="K37" s="65"/>
      <c r="L37" s="65"/>
      <c r="M37" s="118"/>
      <c r="Q37" s="318"/>
    </row>
    <row r="38" spans="1:17" s="195" customFormat="1" x14ac:dyDescent="0.2">
      <c r="A38" s="105"/>
      <c r="B38" s="70"/>
      <c r="C38" s="188"/>
      <c r="D38" s="188"/>
      <c r="E38" s="188"/>
      <c r="F38" s="188"/>
      <c r="G38" s="188"/>
      <c r="H38" s="188">
        <f t="shared" si="3"/>
        <v>0</v>
      </c>
      <c r="I38" s="188">
        <f t="shared" si="0"/>
        <v>-7106.3054322626731</v>
      </c>
      <c r="J38" s="65"/>
      <c r="K38" s="65"/>
      <c r="L38" s="65"/>
      <c r="M38" s="118"/>
      <c r="Q38" s="318"/>
    </row>
    <row r="39" spans="1:17" s="195" customFormat="1" x14ac:dyDescent="0.2">
      <c r="A39" s="105" t="s">
        <v>586</v>
      </c>
      <c r="B39" s="70"/>
      <c r="C39" s="188">
        <v>259</v>
      </c>
      <c r="D39" s="188"/>
      <c r="E39" s="188"/>
      <c r="F39" s="188"/>
      <c r="G39" s="188"/>
      <c r="H39" s="188">
        <f t="shared" si="3"/>
        <v>259</v>
      </c>
      <c r="I39" s="188">
        <f t="shared" si="0"/>
        <v>-6847.3054322626731</v>
      </c>
      <c r="J39" s="65"/>
      <c r="K39" s="65"/>
      <c r="L39" s="65"/>
      <c r="M39" s="118"/>
      <c r="Q39" s="318"/>
    </row>
    <row r="40" spans="1:17" s="195" customFormat="1" x14ac:dyDescent="0.2">
      <c r="A40" s="105" t="s">
        <v>602</v>
      </c>
      <c r="B40" s="70"/>
      <c r="C40" s="188">
        <v>13662.45</v>
      </c>
      <c r="D40" s="188">
        <v>6339.75</v>
      </c>
      <c r="E40" s="188">
        <v>221.1</v>
      </c>
      <c r="F40" s="188">
        <v>76.349999999999994</v>
      </c>
      <c r="G40" s="188">
        <v>0</v>
      </c>
      <c r="H40" s="188">
        <f>F40+C40+D40+E40+G40</f>
        <v>20299.650000000001</v>
      </c>
      <c r="I40" s="188">
        <f t="shared" si="0"/>
        <v>13452.344567737327</v>
      </c>
      <c r="J40" s="65"/>
      <c r="K40" s="65"/>
      <c r="L40" s="65"/>
      <c r="M40" s="118"/>
      <c r="Q40" s="318"/>
    </row>
    <row r="41" spans="1:17" s="274" customFormat="1" x14ac:dyDescent="0.2">
      <c r="A41" s="255">
        <v>44057</v>
      </c>
      <c r="B41" s="70"/>
      <c r="C41" s="188">
        <v>-1294</v>
      </c>
      <c r="D41" s="188"/>
      <c r="E41" s="188"/>
      <c r="F41" s="188"/>
      <c r="G41" s="188"/>
      <c r="H41" s="188">
        <f t="shared" ref="H41:H46" si="4">F41+C41+D41+E41+G41</f>
        <v>-1294</v>
      </c>
      <c r="I41" s="188">
        <f t="shared" si="0"/>
        <v>12158.344567737327</v>
      </c>
      <c r="J41" s="65"/>
      <c r="K41" s="65"/>
      <c r="L41" s="65"/>
      <c r="M41" s="118"/>
      <c r="Q41" s="318"/>
    </row>
    <row r="42" spans="1:17" s="285" customFormat="1" x14ac:dyDescent="0.2">
      <c r="A42" s="255">
        <v>44125</v>
      </c>
      <c r="B42" s="70" t="s">
        <v>659</v>
      </c>
      <c r="C42" s="188">
        <v>-12150.65</v>
      </c>
      <c r="D42" s="188"/>
      <c r="E42" s="188"/>
      <c r="F42" s="188"/>
      <c r="G42" s="188"/>
      <c r="H42" s="188">
        <f t="shared" si="4"/>
        <v>-12150.65</v>
      </c>
      <c r="I42" s="188">
        <f t="shared" si="0"/>
        <v>7.6945677373278158</v>
      </c>
      <c r="J42" s="65"/>
      <c r="K42" s="65"/>
      <c r="L42" s="65"/>
      <c r="M42" s="118"/>
      <c r="Q42" s="318"/>
    </row>
    <row r="43" spans="1:17" s="274" customFormat="1" x14ac:dyDescent="0.2">
      <c r="A43" s="255" t="s">
        <v>651</v>
      </c>
      <c r="B43" s="70"/>
      <c r="C43" s="188">
        <v>-2002</v>
      </c>
      <c r="D43" s="188"/>
      <c r="E43" s="188"/>
      <c r="F43" s="188"/>
      <c r="G43" s="188"/>
      <c r="H43" s="188">
        <f t="shared" si="4"/>
        <v>-2002</v>
      </c>
      <c r="I43" s="188">
        <f t="shared" si="0"/>
        <v>-1994.3054322626722</v>
      </c>
      <c r="J43" s="65"/>
      <c r="K43" s="65"/>
      <c r="L43" s="65"/>
      <c r="M43" s="118"/>
      <c r="Q43" s="318"/>
    </row>
    <row r="44" spans="1:17" s="274" customFormat="1" x14ac:dyDescent="0.2">
      <c r="A44" s="255">
        <v>44336</v>
      </c>
      <c r="B44" s="70"/>
      <c r="C44" s="188">
        <v>-13221</v>
      </c>
      <c r="D44" s="188"/>
      <c r="E44" s="188"/>
      <c r="F44" s="188"/>
      <c r="G44" s="188"/>
      <c r="H44" s="188">
        <f t="shared" si="4"/>
        <v>-13221</v>
      </c>
      <c r="I44" s="188">
        <f t="shared" si="0"/>
        <v>-15215.305432262672</v>
      </c>
      <c r="J44" s="65"/>
      <c r="K44" s="65"/>
      <c r="L44" s="65"/>
      <c r="M44" s="118"/>
      <c r="Q44" s="318"/>
    </row>
    <row r="45" spans="1:17" s="195" customFormat="1" x14ac:dyDescent="0.2">
      <c r="A45" s="255" t="s">
        <v>656</v>
      </c>
      <c r="B45" s="70"/>
      <c r="C45" s="188">
        <v>-417</v>
      </c>
      <c r="D45" s="188"/>
      <c r="E45" s="188"/>
      <c r="F45" s="188"/>
      <c r="G45" s="188"/>
      <c r="H45" s="188">
        <f t="shared" si="4"/>
        <v>-417</v>
      </c>
      <c r="I45" s="188">
        <f t="shared" si="0"/>
        <v>-15632.305432262672</v>
      </c>
      <c r="J45" s="91"/>
      <c r="K45" s="65"/>
      <c r="L45" s="65"/>
      <c r="M45" s="118"/>
      <c r="Q45" s="318"/>
    </row>
    <row r="46" spans="1:17" s="195" customFormat="1" x14ac:dyDescent="0.2">
      <c r="A46" s="255" t="s">
        <v>652</v>
      </c>
      <c r="B46" s="70"/>
      <c r="C46" s="188">
        <v>259</v>
      </c>
      <c r="D46" s="188"/>
      <c r="E46" s="188"/>
      <c r="F46" s="188"/>
      <c r="G46" s="188"/>
      <c r="H46" s="188">
        <f t="shared" si="4"/>
        <v>259</v>
      </c>
      <c r="I46" s="188">
        <f t="shared" si="0"/>
        <v>-15373.305432262672</v>
      </c>
      <c r="J46" s="91"/>
      <c r="K46" s="65"/>
      <c r="L46" s="65"/>
      <c r="M46" s="118"/>
      <c r="Q46" s="318"/>
    </row>
    <row r="47" spans="1:17" s="195" customFormat="1" x14ac:dyDescent="0.2">
      <c r="A47" s="255" t="s">
        <v>653</v>
      </c>
      <c r="B47" s="70"/>
      <c r="C47" s="188">
        <v>6808.1</v>
      </c>
      <c r="D47" s="188">
        <v>3264.2999999999997</v>
      </c>
      <c r="E47" s="188">
        <v>976.8</v>
      </c>
      <c r="F47" s="188">
        <v>779.1</v>
      </c>
      <c r="G47" s="188">
        <v>0</v>
      </c>
      <c r="H47" s="188">
        <f>F47+C47+D47+E47+G47</f>
        <v>11828.3</v>
      </c>
      <c r="I47" s="188">
        <f t="shared" si="0"/>
        <v>-3545.0054322626729</v>
      </c>
      <c r="J47" s="91"/>
      <c r="K47" s="65"/>
      <c r="L47" s="65"/>
      <c r="M47" s="118"/>
      <c r="Q47" s="318"/>
    </row>
    <row r="48" spans="1:17" s="318" customFormat="1" x14ac:dyDescent="0.2">
      <c r="A48" s="255" t="s">
        <v>756</v>
      </c>
      <c r="B48" s="70"/>
      <c r="C48" s="188">
        <v>-5074</v>
      </c>
      <c r="D48" s="188"/>
      <c r="E48" s="188"/>
      <c r="F48" s="188"/>
      <c r="G48" s="188"/>
      <c r="H48" s="188">
        <f t="shared" ref="H48:H55" si="5">F48+C48+D48+E48+G48</f>
        <v>-5074</v>
      </c>
      <c r="I48" s="188">
        <f>I47+H48</f>
        <v>-8619.0054322626729</v>
      </c>
      <c r="J48" s="91"/>
      <c r="K48" s="65"/>
      <c r="L48" s="65"/>
      <c r="M48" s="118"/>
    </row>
    <row r="49" spans="1:18" s="318" customFormat="1" x14ac:dyDescent="0.2">
      <c r="A49" s="255" t="s">
        <v>758</v>
      </c>
      <c r="B49" s="70"/>
      <c r="C49" s="188">
        <v>-5074</v>
      </c>
      <c r="D49" s="188"/>
      <c r="E49" s="188"/>
      <c r="F49" s="188"/>
      <c r="G49" s="188"/>
      <c r="H49" s="188">
        <f t="shared" si="5"/>
        <v>-5074</v>
      </c>
      <c r="I49" s="188">
        <f t="shared" ref="I49:I55" si="6">I48+H49</f>
        <v>-13693.005432262673</v>
      </c>
      <c r="J49" s="91"/>
      <c r="K49" s="65"/>
      <c r="L49" s="65"/>
      <c r="M49" s="118"/>
    </row>
    <row r="50" spans="1:18" s="318" customFormat="1" x14ac:dyDescent="0.2">
      <c r="A50" s="255" t="s">
        <v>760</v>
      </c>
      <c r="B50" s="70"/>
      <c r="C50" s="188">
        <v>-5074</v>
      </c>
      <c r="D50" s="188"/>
      <c r="E50" s="188"/>
      <c r="F50" s="188"/>
      <c r="G50" s="188"/>
      <c r="H50" s="188">
        <f>F50+C50+D50+E50+G50</f>
        <v>-5074</v>
      </c>
      <c r="I50" s="188">
        <f t="shared" si="6"/>
        <v>-18767.005432262675</v>
      </c>
      <c r="J50" s="91"/>
      <c r="K50" s="65"/>
      <c r="L50" s="65"/>
      <c r="M50" s="118"/>
    </row>
    <row r="51" spans="1:18" s="318" customFormat="1" x14ac:dyDescent="0.2">
      <c r="A51" s="255" t="s">
        <v>762</v>
      </c>
      <c r="B51" s="70"/>
      <c r="C51" s="188">
        <v>-5074</v>
      </c>
      <c r="D51" s="188"/>
      <c r="E51" s="188"/>
      <c r="F51" s="188"/>
      <c r="G51" s="188"/>
      <c r="H51" s="188">
        <f>F51+C51+D51+E51+G51</f>
        <v>-5074</v>
      </c>
      <c r="I51" s="188">
        <f t="shared" si="6"/>
        <v>-23841.005432262675</v>
      </c>
      <c r="J51" s="91"/>
      <c r="K51" s="65"/>
      <c r="L51" s="65"/>
      <c r="M51" s="118"/>
    </row>
    <row r="52" spans="1:18" s="318" customFormat="1" x14ac:dyDescent="0.2">
      <c r="A52" s="255" t="s">
        <v>764</v>
      </c>
      <c r="B52" s="255" t="s">
        <v>430</v>
      </c>
      <c r="C52" s="188">
        <v>8626.7000000000007</v>
      </c>
      <c r="D52" s="188"/>
      <c r="E52" s="188"/>
      <c r="F52" s="188"/>
      <c r="G52" s="188"/>
      <c r="H52" s="188">
        <f t="shared" si="5"/>
        <v>8626.7000000000007</v>
      </c>
      <c r="I52" s="188">
        <f t="shared" si="6"/>
        <v>-15214.305432262674</v>
      </c>
      <c r="J52" s="91"/>
      <c r="K52" s="65"/>
      <c r="L52" s="65"/>
      <c r="M52" s="118"/>
    </row>
    <row r="53" spans="1:18" s="318" customFormat="1" x14ac:dyDescent="0.2">
      <c r="A53" s="255" t="s">
        <v>766</v>
      </c>
      <c r="B53" s="70"/>
      <c r="C53" s="188">
        <v>259</v>
      </c>
      <c r="D53" s="188"/>
      <c r="E53" s="188"/>
      <c r="F53" s="188"/>
      <c r="G53" s="188"/>
      <c r="H53" s="188">
        <f t="shared" si="5"/>
        <v>259</v>
      </c>
      <c r="I53" s="188">
        <f t="shared" si="6"/>
        <v>-14955.305432262674</v>
      </c>
      <c r="J53" s="91"/>
      <c r="K53" s="65"/>
      <c r="L53" s="65"/>
      <c r="M53" s="118"/>
    </row>
    <row r="54" spans="1:18" ht="15" x14ac:dyDescent="0.35">
      <c r="A54" s="255" t="s">
        <v>767</v>
      </c>
      <c r="B54" s="70"/>
      <c r="C54" s="385">
        <f ca="1">'MYOB P_L Tax Calc'!C158</f>
        <v>5945.1500000000015</v>
      </c>
      <c r="D54" s="294"/>
      <c r="E54" s="294"/>
      <c r="F54" s="294"/>
      <c r="G54" s="294"/>
      <c r="H54" s="188">
        <f t="shared" ca="1" si="5"/>
        <v>5945.1500000000015</v>
      </c>
      <c r="I54" s="188">
        <f t="shared" ca="1" si="6"/>
        <v>-9010.1554322626725</v>
      </c>
      <c r="J54" s="91"/>
      <c r="K54" s="65"/>
      <c r="L54" s="65"/>
      <c r="M54" s="118"/>
    </row>
    <row r="55" spans="1:18" ht="13.5" thickBot="1" x14ac:dyDescent="0.25">
      <c r="A55" s="91" t="s">
        <v>768</v>
      </c>
      <c r="B55" s="84"/>
      <c r="C55" s="147"/>
      <c r="D55" s="147"/>
      <c r="E55" s="147"/>
      <c r="F55" s="147"/>
      <c r="G55" s="147"/>
      <c r="H55" s="188">
        <f t="shared" si="5"/>
        <v>0</v>
      </c>
      <c r="I55" s="188">
        <f t="shared" ca="1" si="6"/>
        <v>-9010.1554322626725</v>
      </c>
      <c r="J55" s="70"/>
    </row>
    <row r="56" spans="1:18" x14ac:dyDescent="0.2">
      <c r="A56" s="92"/>
      <c r="B56" s="70"/>
      <c r="C56" s="95" t="s">
        <v>218</v>
      </c>
      <c r="D56" s="70"/>
      <c r="E56" s="70"/>
      <c r="F56" s="70"/>
      <c r="G56" s="70"/>
      <c r="H56" s="70"/>
      <c r="I56" s="70"/>
      <c r="J56" s="70"/>
    </row>
    <row r="57" spans="1:18" x14ac:dyDescent="0.2">
      <c r="A57" s="91" t="s">
        <v>654</v>
      </c>
      <c r="B57" s="70"/>
      <c r="C57" s="96"/>
      <c r="D57" s="96"/>
      <c r="E57" s="96"/>
      <c r="F57" s="96"/>
      <c r="G57" s="96"/>
      <c r="H57" s="92" t="s">
        <v>219</v>
      </c>
      <c r="I57" s="70"/>
      <c r="J57" s="70"/>
    </row>
    <row r="58" spans="1:18" x14ac:dyDescent="0.2">
      <c r="A58" s="92"/>
      <c r="B58" s="70"/>
      <c r="C58" s="70"/>
      <c r="D58" s="70"/>
      <c r="E58" s="70"/>
      <c r="F58" s="70"/>
      <c r="G58" s="70"/>
      <c r="H58" s="70"/>
      <c r="I58" s="70"/>
      <c r="J58" s="70"/>
    </row>
    <row r="59" spans="1:18" x14ac:dyDescent="0.2">
      <c r="A59" s="92" t="s">
        <v>769</v>
      </c>
      <c r="B59" s="188">
        <f>C51+C49+C50</f>
        <v>-15222</v>
      </c>
      <c r="C59" s="188">
        <f>C57*$B$59</f>
        <v>0</v>
      </c>
      <c r="D59" s="188">
        <f>D57*$B$59</f>
        <v>0</v>
      </c>
      <c r="E59" s="188">
        <f>E57*$B$59</f>
        <v>0</v>
      </c>
      <c r="F59" s="188">
        <f>F57*$B$59</f>
        <v>0</v>
      </c>
      <c r="G59" s="188"/>
      <c r="H59" s="188">
        <f>SUM(C59:G59)</f>
        <v>0</v>
      </c>
      <c r="I59" s="70"/>
      <c r="J59" s="70"/>
      <c r="K59" s="70"/>
    </row>
    <row r="60" spans="1:18" x14ac:dyDescent="0.2">
      <c r="A60" s="92"/>
      <c r="B60" s="188"/>
      <c r="C60" s="188"/>
      <c r="D60" s="188"/>
      <c r="E60" s="188"/>
      <c r="F60" s="188"/>
      <c r="G60" s="188"/>
      <c r="H60" s="188"/>
      <c r="I60" s="70"/>
      <c r="J60" s="70"/>
      <c r="K60" s="70"/>
    </row>
    <row r="61" spans="1:18" x14ac:dyDescent="0.2">
      <c r="A61" s="92" t="s">
        <v>770</v>
      </c>
      <c r="B61" s="188">
        <v>-5074</v>
      </c>
      <c r="C61" s="92" t="s">
        <v>771</v>
      </c>
      <c r="D61" s="70"/>
      <c r="E61" s="70"/>
      <c r="F61" s="70"/>
      <c r="G61" s="70"/>
      <c r="H61" s="70"/>
      <c r="I61" s="70"/>
      <c r="J61" s="70"/>
      <c r="K61" s="70"/>
    </row>
    <row r="62" spans="1:18" x14ac:dyDescent="0.2">
      <c r="A62" s="92"/>
      <c r="B62" s="70"/>
      <c r="C62" s="70"/>
      <c r="D62" s="70"/>
      <c r="E62" s="70"/>
      <c r="F62" s="70"/>
      <c r="G62" s="70"/>
      <c r="H62" s="70"/>
      <c r="I62" s="70"/>
      <c r="J62" s="70"/>
      <c r="K62" s="70"/>
    </row>
    <row r="63" spans="1:18" x14ac:dyDescent="0.2">
      <c r="M63" s="91" t="s">
        <v>65</v>
      </c>
      <c r="N63" s="91" t="s">
        <v>75</v>
      </c>
      <c r="O63" s="91" t="s">
        <v>527</v>
      </c>
      <c r="P63" s="91" t="s">
        <v>528</v>
      </c>
      <c r="Q63" s="91" t="s">
        <v>580</v>
      </c>
      <c r="R63" s="91" t="s">
        <v>105</v>
      </c>
    </row>
    <row r="64" spans="1:18" x14ac:dyDescent="0.2">
      <c r="J64" s="99" t="s">
        <v>409</v>
      </c>
      <c r="M64" s="70">
        <f>-K106</f>
        <v>0</v>
      </c>
      <c r="N64" s="70">
        <f>K111</f>
        <v>0</v>
      </c>
      <c r="O64" s="70">
        <v>0</v>
      </c>
      <c r="P64" s="70">
        <v>0</v>
      </c>
      <c r="Q64" s="70"/>
      <c r="R64" s="70">
        <f>SUM(M64:N64)</f>
        <v>0</v>
      </c>
    </row>
    <row r="65" spans="1:19" x14ac:dyDescent="0.2">
      <c r="A65" s="99" t="s">
        <v>232</v>
      </c>
      <c r="B65" s="94" t="s">
        <v>773</v>
      </c>
      <c r="C65" s="70"/>
      <c r="D65" s="70"/>
      <c r="E65" s="70"/>
      <c r="F65" s="70"/>
      <c r="G65" s="70"/>
      <c r="H65" s="188">
        <f ca="1">I54</f>
        <v>-9010.1554322626725</v>
      </c>
      <c r="J65" s="92" t="s">
        <v>789</v>
      </c>
      <c r="M65" s="70">
        <f ca="1">D76</f>
        <v>-1052</v>
      </c>
      <c r="N65" s="70">
        <f>E76</f>
        <v>4125</v>
      </c>
      <c r="O65" s="70">
        <f>F76</f>
        <v>1484</v>
      </c>
      <c r="P65" s="70">
        <f>G76</f>
        <v>917</v>
      </c>
      <c r="Q65" s="70">
        <f>H76</f>
        <v>471</v>
      </c>
      <c r="R65" s="70">
        <f ca="1">SUM(M65:Q65)</f>
        <v>5945</v>
      </c>
    </row>
    <row r="66" spans="1:19" x14ac:dyDescent="0.2">
      <c r="A66" s="70"/>
      <c r="B66" s="92" t="s">
        <v>772</v>
      </c>
      <c r="C66" s="70"/>
      <c r="D66" s="70"/>
      <c r="E66" s="70"/>
      <c r="F66" s="70"/>
      <c r="G66" s="70"/>
      <c r="H66" s="6">
        <f>B61</f>
        <v>-5074</v>
      </c>
      <c r="J66" s="92" t="s">
        <v>766</v>
      </c>
      <c r="M66" s="85"/>
      <c r="N66" s="85"/>
      <c r="O66" s="85"/>
      <c r="P66" s="85"/>
      <c r="Q66" s="85"/>
      <c r="R66" s="85">
        <f>SUM(M66:N66)</f>
        <v>0</v>
      </c>
    </row>
    <row r="67" spans="1:19" x14ac:dyDescent="0.2">
      <c r="B67" s="92" t="s">
        <v>774</v>
      </c>
      <c r="H67" s="188">
        <f ca="1">SUM(H65:H66)</f>
        <v>-14084.155432262673</v>
      </c>
      <c r="J67" s="92"/>
      <c r="M67" s="70">
        <f t="shared" ref="M67:R67" ca="1" si="7">SUM(M64:M66)</f>
        <v>-1052</v>
      </c>
      <c r="N67" s="70">
        <f t="shared" si="7"/>
        <v>4125</v>
      </c>
      <c r="O67" s="70">
        <f t="shared" si="7"/>
        <v>1484</v>
      </c>
      <c r="P67" s="70">
        <f t="shared" si="7"/>
        <v>917</v>
      </c>
      <c r="Q67" s="70">
        <f t="shared" si="7"/>
        <v>471</v>
      </c>
      <c r="R67" s="70">
        <f t="shared" ca="1" si="7"/>
        <v>5945</v>
      </c>
    </row>
    <row r="68" spans="1:19" x14ac:dyDescent="0.2">
      <c r="H68" s="188"/>
      <c r="J68" s="92"/>
      <c r="M68" s="70"/>
      <c r="N68" s="70"/>
      <c r="O68" s="70"/>
      <c r="P68" s="70"/>
      <c r="Q68" s="70"/>
      <c r="R68" s="70"/>
    </row>
    <row r="69" spans="1:19" x14ac:dyDescent="0.2">
      <c r="B69" s="92" t="s">
        <v>775</v>
      </c>
      <c r="H69" s="188">
        <f ca="1">'MYOB P_L Tax Calc'!C164</f>
        <v>-14091.849999999999</v>
      </c>
      <c r="J69" s="92"/>
      <c r="M69" s="122"/>
      <c r="N69" s="122"/>
      <c r="O69" s="122"/>
      <c r="P69" s="122"/>
      <c r="Q69" s="122"/>
      <c r="R69" s="122"/>
    </row>
    <row r="70" spans="1:19" x14ac:dyDescent="0.2">
      <c r="H70" s="188"/>
      <c r="J70" s="92"/>
      <c r="M70" s="70"/>
      <c r="R70" s="70"/>
    </row>
    <row r="71" spans="1:19" ht="13.5" thickBot="1" x14ac:dyDescent="0.25">
      <c r="B71" s="98" t="s">
        <v>113</v>
      </c>
      <c r="H71" s="188">
        <f ca="1">H67-H69</f>
        <v>7.6945677373259969</v>
      </c>
      <c r="J71" s="92"/>
      <c r="M71" s="72"/>
      <c r="N71" s="72"/>
      <c r="O71" s="72"/>
      <c r="P71" s="72"/>
      <c r="Q71" s="72"/>
      <c r="R71" s="72"/>
    </row>
    <row r="72" spans="1:19" x14ac:dyDescent="0.2">
      <c r="B72" s="98"/>
      <c r="H72" s="70"/>
      <c r="J72" s="92"/>
      <c r="M72" s="70"/>
      <c r="N72" s="70"/>
      <c r="O72" s="70"/>
      <c r="P72" s="70"/>
      <c r="Q72" s="70"/>
      <c r="R72" s="70"/>
    </row>
    <row r="73" spans="1:19" x14ac:dyDescent="0.2">
      <c r="J73" s="127"/>
      <c r="K73" s="128"/>
      <c r="L73" s="128"/>
      <c r="M73" s="129" t="s">
        <v>410</v>
      </c>
      <c r="N73" s="130" t="s">
        <v>145</v>
      </c>
      <c r="O73" s="214"/>
      <c r="P73" s="214"/>
      <c r="Q73" s="214"/>
    </row>
    <row r="74" spans="1:19" x14ac:dyDescent="0.2">
      <c r="B74" s="91" t="s">
        <v>413</v>
      </c>
      <c r="C74" s="92"/>
      <c r="D74" s="91" t="s">
        <v>65</v>
      </c>
      <c r="E74" s="91" t="s">
        <v>75</v>
      </c>
      <c r="F74" s="91" t="s">
        <v>527</v>
      </c>
      <c r="G74" s="91" t="s">
        <v>528</v>
      </c>
      <c r="H74" s="91" t="s">
        <v>580</v>
      </c>
      <c r="I74" s="91" t="s">
        <v>105</v>
      </c>
      <c r="J74" s="131" t="s">
        <v>666</v>
      </c>
      <c r="K74" s="12"/>
      <c r="L74" s="12"/>
      <c r="M74" s="12"/>
      <c r="N74" s="132">
        <f ca="1">I76</f>
        <v>5945</v>
      </c>
      <c r="O74" s="70"/>
      <c r="P74" s="70"/>
      <c r="Q74" s="70"/>
      <c r="R74" s="70"/>
      <c r="S74" s="70"/>
    </row>
    <row r="75" spans="1:19" x14ac:dyDescent="0.2">
      <c r="B75" s="92"/>
      <c r="C75" s="92"/>
      <c r="D75" s="92"/>
      <c r="E75" s="92"/>
      <c r="F75" s="92"/>
      <c r="G75" s="92"/>
      <c r="H75" s="92"/>
      <c r="I75" s="92"/>
      <c r="J75" s="131"/>
      <c r="K75" s="12"/>
      <c r="L75" s="12"/>
      <c r="M75" s="70"/>
      <c r="N75" s="132"/>
      <c r="O75" s="70"/>
      <c r="P75" s="70"/>
      <c r="Q75" s="70"/>
      <c r="R75" s="70"/>
      <c r="S75" s="70"/>
    </row>
    <row r="76" spans="1:19" x14ac:dyDescent="0.2">
      <c r="B76" s="92" t="s">
        <v>782</v>
      </c>
      <c r="C76" s="92"/>
      <c r="D76" s="70">
        <f ca="1">Allocation!B30</f>
        <v>-1052</v>
      </c>
      <c r="E76" s="70">
        <f>Allocation!C30</f>
        <v>4125</v>
      </c>
      <c r="F76" s="70">
        <f>Allocation!D30</f>
        <v>1484</v>
      </c>
      <c r="G76" s="70">
        <f>Allocation!E30</f>
        <v>917</v>
      </c>
      <c r="H76" s="70">
        <f>Allocation!F30</f>
        <v>471</v>
      </c>
      <c r="I76" s="188">
        <f ca="1">SUM(D76:H76)</f>
        <v>5945</v>
      </c>
      <c r="J76" s="131" t="s">
        <v>411</v>
      </c>
      <c r="K76" s="12"/>
      <c r="L76" s="12"/>
      <c r="M76" s="70">
        <f ca="1">D76</f>
        <v>-1052</v>
      </c>
      <c r="N76" s="132"/>
      <c r="O76" s="70"/>
      <c r="P76" s="70"/>
      <c r="Q76" s="70"/>
      <c r="R76" s="70"/>
      <c r="S76" s="70"/>
    </row>
    <row r="77" spans="1:19" x14ac:dyDescent="0.2">
      <c r="B77" s="92" t="s">
        <v>658</v>
      </c>
      <c r="C77" s="92"/>
      <c r="D77" s="302"/>
      <c r="E77" s="70">
        <f>E59</f>
        <v>0</v>
      </c>
      <c r="F77" s="70">
        <f>F59</f>
        <v>0</v>
      </c>
      <c r="G77" s="70"/>
      <c r="H77" s="70">
        <f>D59</f>
        <v>0</v>
      </c>
      <c r="I77" s="188">
        <f>B59</f>
        <v>-15222</v>
      </c>
      <c r="J77" s="131" t="s">
        <v>412</v>
      </c>
      <c r="K77" s="12"/>
      <c r="L77" s="12"/>
      <c r="M77" s="70">
        <f>E76</f>
        <v>4125</v>
      </c>
      <c r="N77" s="132"/>
      <c r="O77" s="70"/>
      <c r="P77" s="70"/>
      <c r="Q77" s="70"/>
      <c r="R77" s="70"/>
      <c r="S77" s="70"/>
    </row>
    <row r="78" spans="1:19" x14ac:dyDescent="0.2">
      <c r="B78" s="92"/>
      <c r="C78" s="92"/>
      <c r="D78" s="70"/>
      <c r="E78" s="70"/>
      <c r="F78" s="70"/>
      <c r="G78" s="70"/>
      <c r="H78" s="70"/>
      <c r="I78" s="188">
        <f>SUM(D78:H78)</f>
        <v>0</v>
      </c>
      <c r="J78" s="131" t="s">
        <v>555</v>
      </c>
      <c r="M78" s="70">
        <f>F76</f>
        <v>1484</v>
      </c>
      <c r="O78" s="70"/>
      <c r="P78" s="70"/>
      <c r="Q78" s="70"/>
      <c r="R78" s="70"/>
      <c r="S78" s="70"/>
    </row>
    <row r="79" spans="1:19" x14ac:dyDescent="0.2">
      <c r="B79" s="105" t="s">
        <v>652</v>
      </c>
      <c r="C79" s="92"/>
      <c r="D79" s="70">
        <f>C19</f>
        <v>259</v>
      </c>
      <c r="E79" s="70"/>
      <c r="F79" s="70"/>
      <c r="G79" s="70"/>
      <c r="H79" s="70"/>
      <c r="I79" s="188">
        <f>SUM(D79:H79)</f>
        <v>259</v>
      </c>
      <c r="J79" s="131" t="s">
        <v>556</v>
      </c>
      <c r="M79" s="70">
        <f>G76</f>
        <v>917</v>
      </c>
      <c r="O79" s="70"/>
      <c r="P79" s="70"/>
      <c r="Q79" s="70"/>
      <c r="R79" s="70"/>
      <c r="S79" s="70"/>
    </row>
    <row r="80" spans="1:19" x14ac:dyDescent="0.2">
      <c r="B80" s="92" t="s">
        <v>656</v>
      </c>
      <c r="C80" s="92"/>
      <c r="D80" s="70"/>
      <c r="E80" s="70"/>
      <c r="F80" s="70"/>
      <c r="G80" s="70"/>
      <c r="H80" s="70"/>
      <c r="I80" s="188">
        <f>SUM(D80:H80)</f>
        <v>0</v>
      </c>
      <c r="J80" s="131" t="s">
        <v>788</v>
      </c>
      <c r="K80" s="133"/>
      <c r="L80" s="12"/>
      <c r="M80" s="70">
        <f>H76</f>
        <v>471</v>
      </c>
      <c r="N80" s="132"/>
      <c r="O80" s="70"/>
      <c r="P80" s="70"/>
      <c r="Q80" s="70"/>
      <c r="R80" s="70"/>
      <c r="S80" s="70"/>
    </row>
    <row r="81" spans="1:19" x14ac:dyDescent="0.2">
      <c r="D81" s="126"/>
      <c r="E81" s="126"/>
      <c r="F81" s="126"/>
      <c r="G81" s="126"/>
      <c r="H81" s="126"/>
      <c r="I81" s="137">
        <f>SUM(D81:H81)</f>
        <v>0</v>
      </c>
      <c r="J81" s="131"/>
      <c r="K81" s="12"/>
      <c r="L81" s="12"/>
      <c r="M81" s="70"/>
      <c r="N81" s="132"/>
      <c r="O81" s="70"/>
      <c r="P81" s="70"/>
      <c r="Q81" s="70"/>
      <c r="R81" s="70"/>
      <c r="S81" s="70"/>
    </row>
    <row r="82" spans="1:19" x14ac:dyDescent="0.2">
      <c r="D82" s="122">
        <f t="shared" ref="D82:I82" ca="1" si="8">SUM(D76:D81)</f>
        <v>-793</v>
      </c>
      <c r="E82" s="122">
        <f t="shared" si="8"/>
        <v>4125</v>
      </c>
      <c r="F82" s="122">
        <f t="shared" si="8"/>
        <v>1484</v>
      </c>
      <c r="G82" s="122">
        <f t="shared" si="8"/>
        <v>917</v>
      </c>
      <c r="H82" s="122">
        <f t="shared" si="8"/>
        <v>471</v>
      </c>
      <c r="I82" s="122">
        <f t="shared" ca="1" si="8"/>
        <v>-9018</v>
      </c>
      <c r="J82" s="131"/>
      <c r="K82" s="12"/>
      <c r="L82" s="12"/>
      <c r="N82" s="70"/>
      <c r="O82" s="70"/>
      <c r="P82" s="70"/>
      <c r="Q82" s="70"/>
      <c r="R82" s="70"/>
      <c r="S82" s="70"/>
    </row>
    <row r="83" spans="1:19" x14ac:dyDescent="0.2">
      <c r="D83" s="70"/>
      <c r="E83" s="70"/>
      <c r="F83" s="70"/>
      <c r="G83" s="70"/>
      <c r="H83" s="70"/>
      <c r="I83" s="70"/>
      <c r="J83" s="131"/>
      <c r="K83" s="131"/>
      <c r="L83" s="12"/>
      <c r="M83" s="70"/>
      <c r="N83" s="132"/>
      <c r="O83" s="70"/>
      <c r="P83" s="70"/>
      <c r="Q83" s="70"/>
      <c r="R83" s="70"/>
      <c r="S83" s="70"/>
    </row>
    <row r="84" spans="1:19" x14ac:dyDescent="0.2">
      <c r="D84" s="70"/>
      <c r="E84" s="70"/>
      <c r="F84" s="70"/>
      <c r="G84" s="70"/>
      <c r="H84" s="70"/>
      <c r="I84" s="70">
        <f ca="1">I55-I82</f>
        <v>7.8445677373274521</v>
      </c>
      <c r="J84" s="131"/>
      <c r="K84" s="12"/>
      <c r="L84" s="12"/>
      <c r="M84" s="70"/>
      <c r="N84" s="132"/>
      <c r="O84" s="70"/>
      <c r="P84" s="70"/>
      <c r="Q84" s="70"/>
      <c r="R84" s="70"/>
      <c r="S84" s="70"/>
    </row>
    <row r="85" spans="1:19" x14ac:dyDescent="0.2">
      <c r="J85" s="131"/>
      <c r="K85" s="12"/>
      <c r="L85" s="12"/>
      <c r="M85" s="70"/>
      <c r="N85" s="132"/>
      <c r="O85" s="70"/>
      <c r="P85" s="70"/>
      <c r="Q85" s="70"/>
      <c r="R85" s="70"/>
      <c r="S85" s="70"/>
    </row>
    <row r="86" spans="1:19" ht="13.5" thickBot="1" x14ac:dyDescent="0.25">
      <c r="A86" s="106"/>
      <c r="B86" s="109"/>
      <c r="C86" s="107"/>
      <c r="D86" s="110"/>
      <c r="E86" s="179"/>
      <c r="F86" s="179"/>
      <c r="G86" s="179"/>
      <c r="H86" s="110"/>
      <c r="I86" s="110"/>
      <c r="J86" s="134"/>
      <c r="K86" s="12"/>
      <c r="L86" s="12"/>
      <c r="M86" s="72">
        <f ca="1">SUM(M74:M85)</f>
        <v>5945</v>
      </c>
      <c r="N86" s="135">
        <f ca="1">SUM(N74:N85)</f>
        <v>5945</v>
      </c>
      <c r="O86" s="215"/>
      <c r="P86" s="215"/>
      <c r="Q86" s="215"/>
    </row>
    <row r="87" spans="1:19" ht="14.25" thickTop="1" thickBot="1" x14ac:dyDescent="0.25">
      <c r="J87" s="136"/>
      <c r="K87" s="126"/>
      <c r="L87" s="126"/>
      <c r="M87" s="85"/>
      <c r="N87" s="137">
        <f ca="1">M86-N86</f>
        <v>0</v>
      </c>
    </row>
    <row r="88" spans="1:19" ht="13.5" thickTop="1" x14ac:dyDescent="0.2">
      <c r="B88" s="353"/>
      <c r="C88" s="353"/>
      <c r="D88" s="356"/>
      <c r="E88" s="370"/>
      <c r="F88" s="379" t="s">
        <v>29</v>
      </c>
      <c r="G88" s="370"/>
      <c r="H88" s="370"/>
      <c r="I88" s="370"/>
      <c r="J88" s="370"/>
      <c r="K88" s="357"/>
      <c r="L88" s="362"/>
      <c r="M88" s="241"/>
      <c r="N88" s="199"/>
      <c r="O88" s="203"/>
    </row>
    <row r="89" spans="1:19" x14ac:dyDescent="0.2">
      <c r="B89" s="354"/>
      <c r="C89" s="354"/>
      <c r="D89" s="358"/>
      <c r="E89" s="371"/>
      <c r="F89" s="380" t="s">
        <v>270</v>
      </c>
      <c r="G89" s="371"/>
      <c r="H89" s="371"/>
      <c r="I89" s="371"/>
      <c r="J89" s="371"/>
      <c r="K89" s="359"/>
      <c r="L89" s="363"/>
      <c r="M89" s="242"/>
      <c r="N89" s="200"/>
      <c r="O89" s="204"/>
    </row>
    <row r="90" spans="1:19" x14ac:dyDescent="0.2">
      <c r="B90" s="354"/>
      <c r="C90" s="354"/>
      <c r="D90" s="358"/>
      <c r="E90" s="371"/>
      <c r="F90" s="380" t="s">
        <v>30</v>
      </c>
      <c r="G90" s="371"/>
      <c r="H90" s="371"/>
      <c r="I90" s="371"/>
      <c r="J90" s="371"/>
      <c r="K90" s="359"/>
      <c r="L90" s="363"/>
      <c r="M90" s="242"/>
      <c r="N90" s="200"/>
      <c r="O90" s="204"/>
    </row>
    <row r="91" spans="1:19" x14ac:dyDescent="0.2">
      <c r="B91" s="354"/>
      <c r="C91" s="354"/>
      <c r="D91" s="358"/>
      <c r="E91" s="371"/>
      <c r="F91" s="380" t="s">
        <v>31</v>
      </c>
      <c r="G91" s="371"/>
      <c r="H91" s="371"/>
      <c r="I91" s="371"/>
      <c r="J91" s="371"/>
      <c r="K91" s="359"/>
      <c r="L91" s="363"/>
      <c r="M91" s="242"/>
      <c r="N91" s="200"/>
      <c r="O91" s="204"/>
    </row>
    <row r="92" spans="1:19" x14ac:dyDescent="0.2">
      <c r="B92" s="354"/>
      <c r="C92" s="354"/>
      <c r="D92" s="358"/>
      <c r="E92" s="371"/>
      <c r="F92" s="380" t="s">
        <v>32</v>
      </c>
      <c r="G92" s="371"/>
      <c r="H92" s="371"/>
      <c r="I92" s="371"/>
      <c r="J92" s="371"/>
      <c r="K92" s="359"/>
      <c r="L92" s="363"/>
      <c r="M92" s="242"/>
      <c r="N92" s="200"/>
      <c r="O92" s="204"/>
    </row>
    <row r="93" spans="1:19" ht="20.25" x14ac:dyDescent="0.3">
      <c r="B93" s="355"/>
      <c r="C93" s="355"/>
      <c r="D93" s="358"/>
      <c r="E93" s="372"/>
      <c r="F93" s="381" t="s">
        <v>135</v>
      </c>
      <c r="G93" s="372"/>
      <c r="H93" s="372"/>
      <c r="I93" s="372"/>
      <c r="J93" s="372"/>
      <c r="K93" s="360"/>
      <c r="L93" s="364"/>
      <c r="M93" s="243"/>
      <c r="N93" s="201"/>
      <c r="O93" s="205"/>
    </row>
    <row r="94" spans="1:19" x14ac:dyDescent="0.2">
      <c r="B94" s="355"/>
      <c r="C94" s="355"/>
      <c r="D94" s="358"/>
      <c r="E94" s="373"/>
      <c r="F94" s="382" t="s">
        <v>750</v>
      </c>
      <c r="G94" s="373"/>
      <c r="H94" s="373"/>
      <c r="I94" s="373"/>
      <c r="J94" s="373"/>
      <c r="K94" s="361"/>
      <c r="L94" s="365"/>
      <c r="M94" s="244"/>
      <c r="N94" s="202"/>
      <c r="O94" s="206"/>
    </row>
    <row r="95" spans="1:19" x14ac:dyDescent="0.2">
      <c r="B95" s="349"/>
      <c r="C95" s="349"/>
      <c r="D95" s="350"/>
      <c r="E95" s="349"/>
      <c r="F95" s="349"/>
      <c r="G95" s="349"/>
      <c r="H95" s="349"/>
      <c r="I95" s="349"/>
      <c r="J95" s="349"/>
      <c r="K95" s="349"/>
      <c r="L95" s="365"/>
      <c r="M95" s="244"/>
      <c r="N95" s="197"/>
      <c r="O95" s="206"/>
    </row>
    <row r="96" spans="1:19" x14ac:dyDescent="0.2">
      <c r="B96" s="346" t="s">
        <v>136</v>
      </c>
      <c r="C96" s="368" t="s">
        <v>137</v>
      </c>
      <c r="D96" s="352" t="s">
        <v>104</v>
      </c>
      <c r="E96" s="352" t="s">
        <v>138</v>
      </c>
      <c r="F96" s="352" t="s">
        <v>139</v>
      </c>
      <c r="G96" s="352" t="s">
        <v>140</v>
      </c>
      <c r="H96" s="352" t="s">
        <v>228</v>
      </c>
      <c r="I96" s="352" t="s">
        <v>141</v>
      </c>
      <c r="J96" s="352" t="s">
        <v>142</v>
      </c>
      <c r="K96" s="352"/>
      <c r="L96" s="366"/>
      <c r="M96" s="245"/>
      <c r="N96" s="198"/>
      <c r="O96" s="207"/>
    </row>
    <row r="97" spans="2:15" ht="24" x14ac:dyDescent="0.2">
      <c r="B97" s="378" t="s">
        <v>230</v>
      </c>
      <c r="C97" s="376" t="s">
        <v>400</v>
      </c>
      <c r="D97" s="384" t="s">
        <v>34</v>
      </c>
      <c r="E97" s="375"/>
      <c r="F97" s="374"/>
      <c r="G97" s="374"/>
      <c r="H97" s="377" t="s">
        <v>34</v>
      </c>
      <c r="I97" s="374"/>
      <c r="J97" s="375"/>
      <c r="K97" s="374"/>
      <c r="L97" s="383" t="s">
        <v>34</v>
      </c>
      <c r="M97" s="253" t="s">
        <v>34</v>
      </c>
      <c r="N97" s="209"/>
      <c r="O97" s="210" t="s">
        <v>34</v>
      </c>
    </row>
    <row r="98" spans="2:15" x14ac:dyDescent="0.2">
      <c r="B98" s="378" t="s">
        <v>144</v>
      </c>
      <c r="C98" s="376" t="s">
        <v>751</v>
      </c>
      <c r="D98" s="384" t="s">
        <v>34</v>
      </c>
      <c r="E98" s="375"/>
      <c r="F98" s="374"/>
      <c r="G98" s="374"/>
      <c r="H98" s="377" t="s">
        <v>34</v>
      </c>
      <c r="I98" s="374"/>
      <c r="J98" s="375"/>
      <c r="K98" s="374"/>
      <c r="L98" s="383" t="s">
        <v>34</v>
      </c>
      <c r="M98" s="253" t="s">
        <v>34</v>
      </c>
      <c r="N98" s="209"/>
      <c r="O98" s="210" t="s">
        <v>34</v>
      </c>
    </row>
    <row r="99" spans="2:15" x14ac:dyDescent="0.2">
      <c r="B99" s="378" t="s">
        <v>752</v>
      </c>
      <c r="C99" s="376" t="s">
        <v>434</v>
      </c>
      <c r="D99" s="384" t="s">
        <v>753</v>
      </c>
      <c r="E99" s="375" t="s">
        <v>754</v>
      </c>
      <c r="F99" s="374">
        <v>4125</v>
      </c>
      <c r="G99" s="374"/>
      <c r="H99" s="377" t="s">
        <v>74</v>
      </c>
      <c r="I99" s="374"/>
      <c r="J99" s="375">
        <v>3549.9</v>
      </c>
      <c r="K99" s="374"/>
      <c r="L99" s="383" t="s">
        <v>34</v>
      </c>
      <c r="M99" s="253" t="s">
        <v>34</v>
      </c>
      <c r="N99" s="209"/>
      <c r="O99" s="210" t="s">
        <v>34</v>
      </c>
    </row>
    <row r="100" spans="2:15" x14ac:dyDescent="0.2">
      <c r="B100" s="378" t="s">
        <v>755</v>
      </c>
      <c r="C100" s="376" t="s">
        <v>284</v>
      </c>
      <c r="D100" s="384" t="s">
        <v>756</v>
      </c>
      <c r="E100" s="375" t="s">
        <v>217</v>
      </c>
      <c r="F100" s="374">
        <v>5074</v>
      </c>
      <c r="G100" s="374"/>
      <c r="H100" s="377" t="s">
        <v>64</v>
      </c>
      <c r="I100" s="374"/>
      <c r="J100" s="375">
        <v>8623.9</v>
      </c>
      <c r="K100" s="374"/>
      <c r="L100" s="383" t="s">
        <v>34</v>
      </c>
      <c r="M100" s="253" t="s">
        <v>34</v>
      </c>
      <c r="N100" s="209"/>
      <c r="O100" s="210" t="s">
        <v>34</v>
      </c>
    </row>
    <row r="101" spans="2:15" x14ac:dyDescent="0.2">
      <c r="B101" s="378" t="s">
        <v>757</v>
      </c>
      <c r="C101" s="376" t="s">
        <v>284</v>
      </c>
      <c r="D101" s="384" t="s">
        <v>758</v>
      </c>
      <c r="E101" s="375" t="s">
        <v>217</v>
      </c>
      <c r="F101" s="374">
        <v>5074</v>
      </c>
      <c r="G101" s="374"/>
      <c r="H101" s="377" t="s">
        <v>64</v>
      </c>
      <c r="I101" s="374"/>
      <c r="J101" s="375">
        <v>13697.9</v>
      </c>
      <c r="K101" s="374"/>
      <c r="L101" s="383" t="s">
        <v>34</v>
      </c>
      <c r="M101" s="253" t="s">
        <v>34</v>
      </c>
      <c r="N101" s="209"/>
      <c r="O101" s="210" t="s">
        <v>34</v>
      </c>
    </row>
    <row r="102" spans="2:15" x14ac:dyDescent="0.2">
      <c r="B102" s="378" t="s">
        <v>759</v>
      </c>
      <c r="C102" s="376" t="s">
        <v>284</v>
      </c>
      <c r="D102" s="384" t="s">
        <v>760</v>
      </c>
      <c r="E102" s="375" t="s">
        <v>217</v>
      </c>
      <c r="F102" s="374">
        <v>5074</v>
      </c>
      <c r="G102" s="374"/>
      <c r="H102" s="377" t="s">
        <v>64</v>
      </c>
      <c r="I102" s="374"/>
      <c r="J102" s="375">
        <v>18771.900000000001</v>
      </c>
      <c r="K102" s="374"/>
      <c r="L102" s="383" t="s">
        <v>34</v>
      </c>
      <c r="M102" s="253" t="s">
        <v>34</v>
      </c>
      <c r="N102" s="209"/>
      <c r="O102" s="210" t="s">
        <v>34</v>
      </c>
    </row>
    <row r="103" spans="2:15" x14ac:dyDescent="0.2">
      <c r="B103" s="378" t="s">
        <v>761</v>
      </c>
      <c r="C103" s="376" t="s">
        <v>284</v>
      </c>
      <c r="D103" s="384" t="s">
        <v>762</v>
      </c>
      <c r="E103" s="375" t="s">
        <v>217</v>
      </c>
      <c r="F103" s="374">
        <v>5074</v>
      </c>
      <c r="G103" s="374"/>
      <c r="H103" s="377" t="s">
        <v>64</v>
      </c>
      <c r="I103" s="374"/>
      <c r="J103" s="375">
        <v>23845.9</v>
      </c>
      <c r="K103" s="374"/>
      <c r="L103" s="383" t="s">
        <v>34</v>
      </c>
      <c r="M103" s="253" t="s">
        <v>34</v>
      </c>
      <c r="N103" s="209"/>
      <c r="O103" s="210" t="s">
        <v>34</v>
      </c>
    </row>
    <row r="104" spans="2:15" x14ac:dyDescent="0.2">
      <c r="B104" s="378" t="s">
        <v>763</v>
      </c>
      <c r="C104" s="376" t="s">
        <v>145</v>
      </c>
      <c r="D104" s="384" t="s">
        <v>764</v>
      </c>
      <c r="E104" s="375" t="s">
        <v>765</v>
      </c>
      <c r="F104" s="374"/>
      <c r="G104" s="374">
        <v>8626.7000000000007</v>
      </c>
      <c r="H104" s="377" t="s">
        <v>64</v>
      </c>
      <c r="I104" s="374"/>
      <c r="J104" s="375">
        <v>15219.2</v>
      </c>
      <c r="K104" s="374"/>
      <c r="L104" s="383" t="s">
        <v>34</v>
      </c>
      <c r="M104" s="253" t="s">
        <v>34</v>
      </c>
      <c r="N104" s="209"/>
      <c r="O104" s="210" t="s">
        <v>34</v>
      </c>
    </row>
    <row r="105" spans="2:15" x14ac:dyDescent="0.2">
      <c r="B105" s="378" t="s">
        <v>34</v>
      </c>
      <c r="C105" s="376" t="s">
        <v>34</v>
      </c>
      <c r="D105" s="384" t="s">
        <v>34</v>
      </c>
      <c r="E105" s="375"/>
      <c r="F105" s="374"/>
      <c r="G105" s="374"/>
      <c r="H105" s="377" t="s">
        <v>34</v>
      </c>
      <c r="I105" s="374"/>
      <c r="J105" s="375"/>
      <c r="K105" s="374"/>
      <c r="L105" s="383" t="s">
        <v>34</v>
      </c>
      <c r="M105" s="253" t="s">
        <v>34</v>
      </c>
      <c r="N105" s="209"/>
      <c r="O105" s="210" t="s">
        <v>34</v>
      </c>
    </row>
    <row r="106" spans="2:15" x14ac:dyDescent="0.2">
      <c r="B106" s="378" t="s">
        <v>34</v>
      </c>
      <c r="C106" s="376" t="s">
        <v>34</v>
      </c>
      <c r="D106" s="384" t="s">
        <v>34</v>
      </c>
      <c r="E106" s="375" t="s">
        <v>146</v>
      </c>
      <c r="F106" s="374">
        <v>24421</v>
      </c>
      <c r="G106" s="374">
        <v>8626.7000000000007</v>
      </c>
      <c r="H106" s="377" t="s">
        <v>34</v>
      </c>
      <c r="I106" s="374">
        <v>15794.3</v>
      </c>
      <c r="J106" s="375">
        <v>15219.2</v>
      </c>
      <c r="K106" s="374"/>
      <c r="L106" s="383" t="s">
        <v>34</v>
      </c>
      <c r="M106" s="253" t="s">
        <v>34</v>
      </c>
      <c r="N106" s="209"/>
      <c r="O106" s="210" t="s">
        <v>34</v>
      </c>
    </row>
    <row r="107" spans="2:15" x14ac:dyDescent="0.2">
      <c r="B107" s="378" t="s">
        <v>34</v>
      </c>
      <c r="C107" s="376" t="s">
        <v>34</v>
      </c>
      <c r="D107" s="384" t="s">
        <v>34</v>
      </c>
      <c r="E107" s="375"/>
      <c r="F107" s="374"/>
      <c r="G107" s="374"/>
      <c r="H107" s="377" t="s">
        <v>34</v>
      </c>
      <c r="I107" s="374"/>
      <c r="J107" s="375"/>
      <c r="K107" s="374"/>
      <c r="L107" s="383" t="s">
        <v>34</v>
      </c>
      <c r="M107" s="253" t="s">
        <v>34</v>
      </c>
      <c r="N107" s="209"/>
      <c r="O107" s="210" t="s">
        <v>34</v>
      </c>
    </row>
    <row r="108" spans="2:15" x14ac:dyDescent="0.2">
      <c r="B108" s="378" t="s">
        <v>34</v>
      </c>
      <c r="C108" s="376" t="s">
        <v>34</v>
      </c>
      <c r="D108" s="384" t="s">
        <v>34</v>
      </c>
      <c r="E108" s="375"/>
      <c r="F108" s="374"/>
      <c r="G108" s="374"/>
      <c r="H108" s="377" t="s">
        <v>34</v>
      </c>
      <c r="I108" s="374"/>
      <c r="J108" s="375"/>
      <c r="K108" s="374"/>
      <c r="L108" s="383" t="s">
        <v>34</v>
      </c>
      <c r="M108" s="253" t="s">
        <v>34</v>
      </c>
      <c r="N108" s="209"/>
      <c r="O108" s="210" t="s">
        <v>34</v>
      </c>
    </row>
    <row r="109" spans="2:15" x14ac:dyDescent="0.2">
      <c r="B109" s="378" t="s">
        <v>34</v>
      </c>
      <c r="C109" s="376" t="s">
        <v>34</v>
      </c>
      <c r="D109" s="384" t="s">
        <v>34</v>
      </c>
      <c r="E109" s="375" t="s">
        <v>285</v>
      </c>
      <c r="F109" s="374">
        <v>24421</v>
      </c>
      <c r="G109" s="374">
        <v>8626.7000000000007</v>
      </c>
      <c r="H109" s="377" t="s">
        <v>34</v>
      </c>
      <c r="I109" s="374"/>
      <c r="J109" s="375"/>
      <c r="K109" s="374"/>
      <c r="L109" s="383" t="s">
        <v>34</v>
      </c>
      <c r="M109" s="253" t="s">
        <v>34</v>
      </c>
      <c r="N109" s="209"/>
      <c r="O109" s="210" t="s">
        <v>34</v>
      </c>
    </row>
    <row r="110" spans="2:15" x14ac:dyDescent="0.2">
      <c r="B110" s="378" t="s">
        <v>34</v>
      </c>
      <c r="C110" s="376" t="s">
        <v>34</v>
      </c>
      <c r="D110" s="384" t="s">
        <v>34</v>
      </c>
      <c r="E110" s="375"/>
      <c r="F110" s="374"/>
      <c r="G110" s="374"/>
      <c r="H110" s="377" t="s">
        <v>34</v>
      </c>
      <c r="I110" s="374"/>
      <c r="J110" s="375"/>
      <c r="K110" s="374"/>
      <c r="L110" s="383" t="s">
        <v>34</v>
      </c>
      <c r="M110" s="253" t="s">
        <v>34</v>
      </c>
      <c r="N110" s="209"/>
      <c r="O110" s="210" t="s">
        <v>34</v>
      </c>
    </row>
    <row r="111" spans="2:15" x14ac:dyDescent="0.2">
      <c r="B111" s="378" t="s">
        <v>34</v>
      </c>
      <c r="C111" s="376" t="s">
        <v>34</v>
      </c>
      <c r="D111" s="384" t="s">
        <v>34</v>
      </c>
      <c r="E111" s="375"/>
      <c r="F111" s="374"/>
      <c r="G111" s="374"/>
      <c r="H111" s="377" t="s">
        <v>34</v>
      </c>
      <c r="I111" s="374"/>
      <c r="J111" s="375"/>
      <c r="K111" s="374"/>
      <c r="L111" s="383" t="s">
        <v>34</v>
      </c>
      <c r="M111" s="253" t="s">
        <v>34</v>
      </c>
      <c r="N111" s="209"/>
      <c r="O111" s="210" t="s">
        <v>34</v>
      </c>
    </row>
    <row r="112" spans="2:15" x14ac:dyDescent="0.2">
      <c r="B112" s="378" t="s">
        <v>34</v>
      </c>
      <c r="C112" s="376" t="s">
        <v>34</v>
      </c>
      <c r="D112" s="384" t="s">
        <v>34</v>
      </c>
      <c r="E112" s="375"/>
      <c r="F112" s="374"/>
      <c r="G112" s="374"/>
      <c r="H112" s="377" t="s">
        <v>34</v>
      </c>
      <c r="I112" s="374"/>
      <c r="J112" s="375"/>
      <c r="K112" s="374"/>
      <c r="L112" s="383" t="s">
        <v>34</v>
      </c>
      <c r="M112" s="253" t="s">
        <v>34</v>
      </c>
      <c r="N112" s="209"/>
      <c r="O112" s="210" t="s">
        <v>34</v>
      </c>
    </row>
    <row r="113" spans="1:17" ht="13.5" thickBot="1" x14ac:dyDescent="0.25">
      <c r="B113" s="347"/>
      <c r="C113" s="369"/>
      <c r="D113" s="351"/>
      <c r="E113" s="348"/>
      <c r="F113" s="348"/>
      <c r="G113" s="348"/>
      <c r="H113" s="348"/>
      <c r="I113" s="348"/>
      <c r="J113" s="348"/>
      <c r="K113" s="348"/>
      <c r="L113" s="367"/>
      <c r="M113" s="253" t="s">
        <v>34</v>
      </c>
      <c r="N113" s="209"/>
      <c r="O113" s="210" t="s">
        <v>34</v>
      </c>
    </row>
    <row r="114" spans="1:17" ht="13.5" thickTop="1" x14ac:dyDescent="0.2">
      <c r="B114" s="292" t="s">
        <v>34</v>
      </c>
      <c r="C114" s="290" t="s">
        <v>34</v>
      </c>
      <c r="D114" s="293" t="s">
        <v>34</v>
      </c>
      <c r="E114" s="289" t="s">
        <v>285</v>
      </c>
      <c r="F114" s="288">
        <v>29084.65</v>
      </c>
      <c r="G114" s="288">
        <v>259</v>
      </c>
      <c r="H114" s="291" t="s">
        <v>34</v>
      </c>
      <c r="I114" s="288"/>
      <c r="J114" s="289"/>
      <c r="K114" s="249"/>
      <c r="L114" s="248"/>
      <c r="M114" s="253" t="s">
        <v>34</v>
      </c>
      <c r="N114" s="209"/>
      <c r="O114" s="210" t="s">
        <v>34</v>
      </c>
    </row>
    <row r="115" spans="1:17" x14ac:dyDescent="0.2">
      <c r="B115" s="252" t="s">
        <v>34</v>
      </c>
      <c r="C115" s="250" t="s">
        <v>34</v>
      </c>
      <c r="D115" s="254" t="s">
        <v>34</v>
      </c>
      <c r="E115" s="249" t="s">
        <v>285</v>
      </c>
      <c r="F115" s="248">
        <v>10705</v>
      </c>
      <c r="G115" s="248">
        <v>6354.8</v>
      </c>
      <c r="H115" s="248"/>
      <c r="I115" s="251" t="s">
        <v>34</v>
      </c>
      <c r="J115" s="248"/>
      <c r="K115" s="249"/>
      <c r="L115" s="248"/>
      <c r="M115" s="253" t="s">
        <v>34</v>
      </c>
      <c r="N115" s="209"/>
      <c r="O115" s="210" t="s">
        <v>34</v>
      </c>
    </row>
    <row r="116" spans="1:17" x14ac:dyDescent="0.2">
      <c r="B116" s="252" t="s">
        <v>34</v>
      </c>
      <c r="C116" s="250" t="s">
        <v>34</v>
      </c>
      <c r="D116" s="254" t="s">
        <v>34</v>
      </c>
      <c r="E116" s="249"/>
      <c r="F116" s="248"/>
      <c r="G116" s="248"/>
      <c r="H116" s="248"/>
      <c r="I116" s="251" t="s">
        <v>34</v>
      </c>
      <c r="J116" s="248"/>
      <c r="K116" s="249"/>
      <c r="L116" s="248"/>
      <c r="M116" s="253" t="s">
        <v>34</v>
      </c>
      <c r="N116" s="209"/>
      <c r="O116" s="210" t="s">
        <v>34</v>
      </c>
    </row>
    <row r="117" spans="1:17" ht="13.5" thickBot="1" x14ac:dyDescent="0.25">
      <c r="B117" s="252" t="s">
        <v>34</v>
      </c>
      <c r="C117" s="250" t="s">
        <v>34</v>
      </c>
      <c r="D117" s="254" t="s">
        <v>34</v>
      </c>
      <c r="E117" s="249"/>
      <c r="F117" s="248"/>
      <c r="G117" s="248"/>
      <c r="H117" s="248"/>
      <c r="I117" s="251" t="s">
        <v>34</v>
      </c>
      <c r="J117" s="248"/>
      <c r="K117" s="249"/>
      <c r="L117" s="248"/>
      <c r="M117" s="253" t="s">
        <v>34</v>
      </c>
      <c r="N117" s="196"/>
      <c r="O117" s="208"/>
    </row>
    <row r="118" spans="1:17" ht="14.25" thickTop="1" thickBot="1" x14ac:dyDescent="0.25">
      <c r="B118" s="252" t="s">
        <v>34</v>
      </c>
      <c r="C118" s="250" t="s">
        <v>34</v>
      </c>
      <c r="D118" s="254" t="s">
        <v>34</v>
      </c>
      <c r="E118" s="249"/>
      <c r="F118" s="248"/>
      <c r="G118" s="248"/>
      <c r="H118" s="248"/>
      <c r="I118" s="251" t="s">
        <v>34</v>
      </c>
      <c r="J118" s="248"/>
      <c r="K118" s="249"/>
      <c r="L118" s="248"/>
      <c r="M118" s="253" t="s">
        <v>34</v>
      </c>
      <c r="N118" s="179"/>
      <c r="O118" s="180"/>
    </row>
    <row r="119" spans="1:17" ht="14.25" thickTop="1" thickBot="1" x14ac:dyDescent="0.25">
      <c r="B119" s="238"/>
      <c r="C119" s="247"/>
      <c r="D119" s="240"/>
      <c r="E119" s="239"/>
      <c r="F119" s="239"/>
      <c r="G119" s="239"/>
      <c r="H119" s="239"/>
      <c r="I119" s="239"/>
      <c r="J119" s="239"/>
      <c r="K119" s="239"/>
      <c r="L119" s="239"/>
      <c r="M119" s="246"/>
      <c r="N119" s="110"/>
      <c r="O119" s="108"/>
    </row>
    <row r="120" spans="1:17" ht="13.5" thickTop="1" x14ac:dyDescent="0.2">
      <c r="A120" s="141" t="s">
        <v>34</v>
      </c>
      <c r="B120" s="181" t="s">
        <v>534</v>
      </c>
      <c r="C120" s="143" t="s">
        <v>34</v>
      </c>
      <c r="D120" s="62"/>
      <c r="E120" s="184"/>
      <c r="F120" s="184"/>
      <c r="G120" s="184"/>
      <c r="H120" s="138"/>
      <c r="I120" s="138"/>
      <c r="J120" s="140" t="s">
        <v>34</v>
      </c>
      <c r="K120" s="138"/>
      <c r="L120" s="62"/>
      <c r="M120" s="138"/>
      <c r="N120" s="142" t="s">
        <v>34</v>
      </c>
      <c r="O120" s="216"/>
      <c r="P120" s="216"/>
      <c r="Q120" s="216"/>
    </row>
    <row r="121" spans="1:17" x14ac:dyDescent="0.2">
      <c r="A121" s="141" t="s">
        <v>34</v>
      </c>
      <c r="B121" s="139" t="s">
        <v>34</v>
      </c>
      <c r="C121" s="143"/>
      <c r="D121" s="62"/>
      <c r="E121" s="184"/>
      <c r="F121" s="184"/>
      <c r="G121" s="184"/>
      <c r="H121" s="138"/>
      <c r="I121" s="138"/>
      <c r="J121" s="140"/>
      <c r="K121" s="138"/>
      <c r="L121" s="62"/>
      <c r="M121" s="138"/>
      <c r="N121" s="142" t="s">
        <v>34</v>
      </c>
      <c r="O121" s="216"/>
      <c r="P121" s="216"/>
      <c r="Q121" s="216"/>
    </row>
    <row r="122" spans="1:17" x14ac:dyDescent="0.2">
      <c r="A122" s="141" t="s">
        <v>34</v>
      </c>
      <c r="B122" s="139" t="s">
        <v>34</v>
      </c>
      <c r="C122" s="143"/>
      <c r="D122" s="62"/>
      <c r="E122" s="184"/>
      <c r="F122" s="184"/>
      <c r="G122" s="184"/>
      <c r="H122" s="138"/>
      <c r="I122" s="138"/>
      <c r="J122" s="140"/>
      <c r="K122" s="138"/>
      <c r="L122" s="62"/>
      <c r="M122" s="138"/>
      <c r="N122" s="142" t="s">
        <v>34</v>
      </c>
      <c r="O122" s="216"/>
      <c r="P122" s="216"/>
      <c r="Q122" s="216"/>
    </row>
    <row r="123" spans="1:17" x14ac:dyDescent="0.2">
      <c r="A123" s="141" t="s">
        <v>34</v>
      </c>
      <c r="B123" s="139" t="s">
        <v>34</v>
      </c>
      <c r="C123" s="143"/>
      <c r="D123" s="62"/>
      <c r="E123" s="184"/>
      <c r="F123" s="184"/>
      <c r="G123" s="184"/>
      <c r="H123" s="138"/>
      <c r="I123" s="138"/>
      <c r="J123" s="140"/>
      <c r="K123" s="138"/>
      <c r="L123" s="62"/>
      <c r="M123" s="138"/>
      <c r="N123" s="142" t="s">
        <v>34</v>
      </c>
      <c r="O123" s="216"/>
      <c r="P123" s="216"/>
      <c r="Q123" s="216"/>
    </row>
    <row r="124" spans="1:17" x14ac:dyDescent="0.2">
      <c r="A124" s="141" t="s">
        <v>34</v>
      </c>
      <c r="B124" s="139" t="s">
        <v>34</v>
      </c>
      <c r="C124" s="143"/>
      <c r="D124" s="62"/>
      <c r="E124" s="184"/>
      <c r="F124" s="184"/>
      <c r="G124" s="184"/>
      <c r="H124" s="138"/>
      <c r="I124" s="138"/>
      <c r="J124" s="140"/>
      <c r="K124" s="138"/>
      <c r="L124" s="62"/>
      <c r="M124" s="138"/>
      <c r="N124" s="142" t="s">
        <v>34</v>
      </c>
      <c r="O124" s="216"/>
      <c r="P124" s="216"/>
      <c r="Q124" s="216"/>
    </row>
    <row r="125" spans="1:17" x14ac:dyDescent="0.2">
      <c r="A125" s="141" t="s">
        <v>34</v>
      </c>
      <c r="B125" s="139" t="s">
        <v>34</v>
      </c>
      <c r="C125" s="143" t="s">
        <v>34</v>
      </c>
      <c r="D125" s="62"/>
      <c r="E125" s="184"/>
      <c r="F125" s="184"/>
      <c r="G125" s="184"/>
      <c r="H125" s="138"/>
      <c r="I125" s="138"/>
      <c r="J125" s="140" t="s">
        <v>34</v>
      </c>
      <c r="K125" s="138"/>
      <c r="L125" s="62"/>
      <c r="M125" s="138"/>
      <c r="N125" s="142" t="s">
        <v>34</v>
      </c>
      <c r="O125" s="216"/>
      <c r="P125" s="216"/>
      <c r="Q125" s="216"/>
    </row>
    <row r="126" spans="1:17" x14ac:dyDescent="0.2">
      <c r="A126" s="141" t="s">
        <v>34</v>
      </c>
      <c r="B126" s="139" t="s">
        <v>34</v>
      </c>
      <c r="C126" s="143" t="s">
        <v>34</v>
      </c>
      <c r="D126" s="62"/>
      <c r="E126" s="184"/>
      <c r="F126" s="184"/>
      <c r="G126" s="184"/>
      <c r="H126" s="138"/>
      <c r="I126" s="138"/>
      <c r="J126" s="140" t="s">
        <v>34</v>
      </c>
      <c r="K126" s="138"/>
      <c r="L126" s="62"/>
      <c r="M126" s="138"/>
      <c r="N126" s="142" t="s">
        <v>34</v>
      </c>
      <c r="O126" s="216"/>
      <c r="P126" s="216"/>
      <c r="Q126" s="216"/>
    </row>
    <row r="127" spans="1:17" x14ac:dyDescent="0.2">
      <c r="A127" s="141" t="s">
        <v>34</v>
      </c>
      <c r="B127" s="139" t="s">
        <v>34</v>
      </c>
      <c r="C127" s="143" t="s">
        <v>34</v>
      </c>
      <c r="D127" s="62"/>
      <c r="E127" s="184"/>
      <c r="F127" s="184"/>
      <c r="G127" s="184"/>
      <c r="H127" s="138"/>
      <c r="I127" s="138"/>
      <c r="J127" s="140" t="s">
        <v>34</v>
      </c>
      <c r="K127" s="138"/>
      <c r="L127" s="62"/>
      <c r="M127" s="138"/>
      <c r="N127" s="142" t="s">
        <v>34</v>
      </c>
      <c r="O127" s="216"/>
      <c r="P127" s="216"/>
      <c r="Q127" s="216"/>
    </row>
    <row r="128" spans="1:17" ht="13.5" thickBot="1" x14ac:dyDescent="0.25">
      <c r="A128" s="106"/>
      <c r="B128" s="109"/>
      <c r="C128" s="107"/>
      <c r="D128" s="110"/>
      <c r="E128" s="179"/>
      <c r="F128" s="179"/>
      <c r="G128" s="179"/>
      <c r="H128" s="110"/>
      <c r="I128" s="110"/>
      <c r="J128" s="110"/>
      <c r="K128" s="110"/>
      <c r="L128" s="110"/>
      <c r="M128" s="110"/>
      <c r="N128" s="108"/>
      <c r="O128" s="215"/>
      <c r="P128" s="215"/>
      <c r="Q128" s="215"/>
    </row>
    <row r="129" spans="2:9" ht="13.5" thickTop="1" x14ac:dyDescent="0.2"/>
    <row r="130" spans="2:9" ht="24.75" x14ac:dyDescent="0.25">
      <c r="B130" s="301" t="s">
        <v>660</v>
      </c>
      <c r="C130" s="164" t="s">
        <v>588</v>
      </c>
      <c r="D130" s="164" t="s">
        <v>661</v>
      </c>
      <c r="E130" s="164" t="s">
        <v>662</v>
      </c>
      <c r="F130" s="164" t="s">
        <v>663</v>
      </c>
      <c r="G130" s="299" t="s">
        <v>656</v>
      </c>
      <c r="H130" s="299" t="s">
        <v>665</v>
      </c>
      <c r="I130" s="164" t="s">
        <v>664</v>
      </c>
    </row>
    <row r="132" spans="2:9" x14ac:dyDescent="0.2">
      <c r="B132" s="298">
        <v>2021</v>
      </c>
      <c r="C132" s="188">
        <v>13452</v>
      </c>
      <c r="D132" s="188">
        <f>C41+C43+C44</f>
        <v>-16517</v>
      </c>
      <c r="E132" s="188">
        <f>C42</f>
        <v>-12150.65</v>
      </c>
      <c r="F132" s="188">
        <v>11828.3</v>
      </c>
      <c r="G132" s="188">
        <v>-417</v>
      </c>
      <c r="H132" s="188">
        <v>259</v>
      </c>
      <c r="I132" s="188">
        <f>SUM(C132:H132)</f>
        <v>-3545.3500000000004</v>
      </c>
    </row>
    <row r="133" spans="2:9" x14ac:dyDescent="0.2">
      <c r="B133" s="298">
        <v>2022</v>
      </c>
      <c r="C133" s="188">
        <f>I132</f>
        <v>-3545.3500000000004</v>
      </c>
      <c r="D133" s="188"/>
      <c r="E133" s="188"/>
      <c r="F133" s="188"/>
      <c r="G133" s="188"/>
    </row>
    <row r="134" spans="2:9" x14ac:dyDescent="0.2">
      <c r="C134" s="188"/>
      <c r="D134" s="188"/>
      <c r="E134" s="188"/>
      <c r="F134" s="188"/>
      <c r="G134" s="188"/>
    </row>
    <row r="135" spans="2:9" x14ac:dyDescent="0.2">
      <c r="C135" s="188"/>
      <c r="D135" s="188"/>
      <c r="E135" s="188"/>
      <c r="F135" s="188"/>
      <c r="G135" s="188"/>
    </row>
    <row r="136" spans="2:9" x14ac:dyDescent="0.2">
      <c r="C136" s="188"/>
      <c r="D136" s="188"/>
      <c r="E136" s="188"/>
      <c r="F136" s="188"/>
      <c r="G136" s="188"/>
    </row>
    <row r="137" spans="2:9" x14ac:dyDescent="0.2">
      <c r="C137" s="188"/>
      <c r="D137" s="188"/>
      <c r="E137" s="188"/>
      <c r="F137" s="188"/>
      <c r="G137" s="188"/>
    </row>
    <row r="138" spans="2:9" x14ac:dyDescent="0.2">
      <c r="C138" s="188"/>
      <c r="D138" s="188"/>
      <c r="E138" s="188"/>
      <c r="F138" s="188"/>
      <c r="G138" s="188"/>
    </row>
    <row r="139" spans="2:9" x14ac:dyDescent="0.2">
      <c r="C139" s="188"/>
      <c r="D139" s="188"/>
      <c r="E139" s="188"/>
      <c r="F139" s="188"/>
      <c r="G139" s="188"/>
    </row>
    <row r="140" spans="2:9" x14ac:dyDescent="0.2">
      <c r="C140" s="188"/>
      <c r="D140" s="188"/>
      <c r="E140" s="188"/>
      <c r="F140" s="188"/>
      <c r="G140" s="188"/>
    </row>
    <row r="141" spans="2:9" x14ac:dyDescent="0.2">
      <c r="C141" s="188"/>
      <c r="D141" s="188"/>
      <c r="E141" s="188"/>
      <c r="F141" s="188"/>
      <c r="G141" s="188"/>
    </row>
    <row r="142" spans="2:9" x14ac:dyDescent="0.2">
      <c r="C142" s="188"/>
      <c r="D142" s="188"/>
      <c r="E142" s="188"/>
      <c r="F142" s="188"/>
      <c r="G142" s="188"/>
    </row>
    <row r="143" spans="2:9" x14ac:dyDescent="0.2">
      <c r="C143" s="188"/>
      <c r="D143" s="188"/>
      <c r="E143" s="188"/>
      <c r="F143" s="188"/>
      <c r="G143" s="188"/>
    </row>
    <row r="144" spans="2:9" x14ac:dyDescent="0.2">
      <c r="C144" s="188"/>
      <c r="D144" s="188"/>
      <c r="E144" s="188"/>
      <c r="F144" s="188"/>
      <c r="G144" s="188"/>
    </row>
    <row r="145" spans="3:7" x14ac:dyDescent="0.2">
      <c r="C145" s="188"/>
      <c r="D145" s="188"/>
      <c r="E145" s="188"/>
      <c r="F145" s="188"/>
      <c r="G145" s="188"/>
    </row>
    <row r="146" spans="3:7" x14ac:dyDescent="0.2">
      <c r="C146" s="188"/>
      <c r="D146" s="188"/>
      <c r="E146" s="188"/>
      <c r="F146" s="188"/>
      <c r="G146" s="188"/>
    </row>
    <row r="147" spans="3:7" x14ac:dyDescent="0.2">
      <c r="C147" s="188"/>
      <c r="D147" s="188"/>
      <c r="E147" s="188"/>
      <c r="F147" s="188"/>
      <c r="G147" s="188"/>
    </row>
    <row r="148" spans="3:7" x14ac:dyDescent="0.2">
      <c r="C148" s="188"/>
      <c r="D148" s="188"/>
      <c r="E148" s="188"/>
      <c r="F148" s="188"/>
      <c r="G148" s="188"/>
    </row>
    <row r="149" spans="3:7" x14ac:dyDescent="0.2">
      <c r="C149" s="188"/>
      <c r="D149" s="188"/>
      <c r="E149" s="188"/>
      <c r="F149" s="188"/>
      <c r="G149" s="188"/>
    </row>
    <row r="150" spans="3:7" x14ac:dyDescent="0.2">
      <c r="C150" s="188"/>
      <c r="D150" s="188"/>
      <c r="E150" s="188"/>
      <c r="F150" s="188"/>
      <c r="G150" s="188"/>
    </row>
    <row r="151" spans="3:7" x14ac:dyDescent="0.2">
      <c r="C151" s="188"/>
      <c r="D151" s="188"/>
      <c r="E151" s="188"/>
      <c r="F151" s="188"/>
      <c r="G151" s="188"/>
    </row>
    <row r="152" spans="3:7" x14ac:dyDescent="0.2">
      <c r="C152" s="188"/>
      <c r="D152" s="188"/>
      <c r="E152" s="188"/>
      <c r="F152" s="188"/>
      <c r="G152" s="188"/>
    </row>
    <row r="153" spans="3:7" x14ac:dyDescent="0.2">
      <c r="C153" s="188"/>
      <c r="D153" s="188"/>
      <c r="E153" s="188"/>
      <c r="F153" s="188"/>
      <c r="G153" s="188"/>
    </row>
    <row r="154" spans="3:7" x14ac:dyDescent="0.2">
      <c r="C154" s="188"/>
      <c r="D154" s="188"/>
      <c r="E154" s="188"/>
      <c r="F154" s="188"/>
      <c r="G154" s="188"/>
    </row>
    <row r="155" spans="3:7" x14ac:dyDescent="0.2">
      <c r="C155" s="188"/>
      <c r="D155" s="188"/>
      <c r="E155" s="188"/>
      <c r="F155" s="188"/>
      <c r="G155" s="188"/>
    </row>
    <row r="156" spans="3:7" x14ac:dyDescent="0.2">
      <c r="C156" s="188"/>
      <c r="D156" s="188"/>
      <c r="E156" s="188"/>
      <c r="F156" s="188"/>
      <c r="G156" s="188"/>
    </row>
    <row r="157" spans="3:7" x14ac:dyDescent="0.2">
      <c r="C157" s="188"/>
      <c r="D157" s="188"/>
      <c r="E157" s="188"/>
      <c r="F157" s="188"/>
      <c r="G157" s="188"/>
    </row>
    <row r="158" spans="3:7" x14ac:dyDescent="0.2">
      <c r="C158" s="188"/>
      <c r="D158" s="188"/>
      <c r="E158" s="188"/>
      <c r="F158" s="188"/>
      <c r="G158" s="188"/>
    </row>
    <row r="159" spans="3:7" x14ac:dyDescent="0.2">
      <c r="C159" s="188"/>
      <c r="D159" s="188"/>
      <c r="E159" s="188"/>
      <c r="F159" s="188"/>
      <c r="G159" s="188"/>
    </row>
    <row r="160" spans="3:7" x14ac:dyDescent="0.2">
      <c r="C160" s="188"/>
      <c r="D160" s="188"/>
      <c r="E160" s="188"/>
      <c r="F160" s="188"/>
      <c r="G160" s="188"/>
    </row>
    <row r="161" spans="3:7" x14ac:dyDescent="0.2">
      <c r="C161" s="188"/>
      <c r="D161" s="188"/>
      <c r="E161" s="188"/>
      <c r="F161" s="188"/>
      <c r="G161" s="188"/>
    </row>
    <row r="162" spans="3:7" x14ac:dyDescent="0.2">
      <c r="C162" s="188"/>
      <c r="D162" s="188"/>
      <c r="E162" s="188"/>
      <c r="F162" s="188"/>
      <c r="G162" s="188"/>
    </row>
    <row r="163" spans="3:7" x14ac:dyDescent="0.2">
      <c r="C163" s="188"/>
      <c r="D163" s="188"/>
      <c r="E163" s="188"/>
      <c r="F163" s="188"/>
      <c r="G163" s="188"/>
    </row>
    <row r="164" spans="3:7" x14ac:dyDescent="0.2">
      <c r="C164" s="188"/>
      <c r="D164" s="188"/>
      <c r="E164" s="188"/>
      <c r="F164" s="188"/>
      <c r="G164" s="188"/>
    </row>
    <row r="165" spans="3:7" x14ac:dyDescent="0.2">
      <c r="C165" s="188"/>
      <c r="D165" s="188"/>
      <c r="E165" s="188"/>
      <c r="F165" s="188"/>
      <c r="G165" s="188"/>
    </row>
    <row r="166" spans="3:7" x14ac:dyDescent="0.2">
      <c r="C166" s="188"/>
      <c r="D166" s="188"/>
      <c r="E166" s="188"/>
      <c r="F166" s="188"/>
      <c r="G166" s="188"/>
    </row>
    <row r="167" spans="3:7" x14ac:dyDescent="0.2">
      <c r="C167" s="188"/>
      <c r="D167" s="188"/>
      <c r="E167" s="188"/>
      <c r="F167" s="188"/>
      <c r="G167" s="188"/>
    </row>
    <row r="168" spans="3:7" x14ac:dyDescent="0.2">
      <c r="C168" s="188"/>
      <c r="D168" s="188"/>
      <c r="E168" s="188"/>
      <c r="F168" s="188"/>
      <c r="G168" s="188"/>
    </row>
    <row r="169" spans="3:7" x14ac:dyDescent="0.2">
      <c r="C169" s="188"/>
      <c r="D169" s="188"/>
      <c r="E169" s="188"/>
      <c r="F169" s="188"/>
      <c r="G169" s="188"/>
    </row>
    <row r="170" spans="3:7" x14ac:dyDescent="0.2">
      <c r="C170" s="188"/>
      <c r="D170" s="188"/>
      <c r="E170" s="188"/>
      <c r="F170" s="188"/>
      <c r="G170" s="188"/>
    </row>
    <row r="171" spans="3:7" x14ac:dyDescent="0.2">
      <c r="C171" s="188"/>
      <c r="D171" s="188"/>
      <c r="E171" s="188"/>
      <c r="F171" s="188"/>
      <c r="G171" s="188"/>
    </row>
    <row r="172" spans="3:7" x14ac:dyDescent="0.2">
      <c r="C172" s="188"/>
      <c r="D172" s="188"/>
      <c r="E172" s="188"/>
      <c r="F172" s="188"/>
      <c r="G172" s="188"/>
    </row>
    <row r="173" spans="3:7" x14ac:dyDescent="0.2">
      <c r="C173" s="188"/>
      <c r="D173" s="188"/>
      <c r="E173" s="188"/>
      <c r="F173" s="188"/>
      <c r="G173" s="188"/>
    </row>
    <row r="174" spans="3:7" x14ac:dyDescent="0.2">
      <c r="C174" s="188"/>
      <c r="D174" s="188"/>
      <c r="E174" s="188"/>
      <c r="F174" s="188"/>
      <c r="G174" s="188"/>
    </row>
    <row r="175" spans="3:7" x14ac:dyDescent="0.2">
      <c r="C175" s="188"/>
      <c r="D175" s="188"/>
      <c r="E175" s="188"/>
      <c r="F175" s="188"/>
      <c r="G175" s="188"/>
    </row>
    <row r="176" spans="3:7" x14ac:dyDescent="0.2">
      <c r="C176" s="188"/>
      <c r="D176" s="188"/>
      <c r="E176" s="188"/>
      <c r="F176" s="188"/>
      <c r="G176" s="188"/>
    </row>
    <row r="177" spans="3:7" x14ac:dyDescent="0.2">
      <c r="C177" s="188"/>
      <c r="D177" s="188"/>
      <c r="E177" s="188"/>
      <c r="F177" s="188"/>
      <c r="G177" s="188"/>
    </row>
    <row r="178" spans="3:7" x14ac:dyDescent="0.2">
      <c r="C178" s="188"/>
      <c r="D178" s="188"/>
      <c r="E178" s="188"/>
      <c r="F178" s="188"/>
      <c r="G178" s="188"/>
    </row>
    <row r="179" spans="3:7" x14ac:dyDescent="0.2">
      <c r="C179" s="188"/>
      <c r="D179" s="188"/>
      <c r="E179" s="188"/>
      <c r="F179" s="188"/>
      <c r="G179" s="188"/>
    </row>
    <row r="180" spans="3:7" x14ac:dyDescent="0.2">
      <c r="C180" s="188"/>
      <c r="D180" s="188"/>
      <c r="E180" s="188"/>
      <c r="F180" s="188"/>
      <c r="G180" s="188"/>
    </row>
    <row r="181" spans="3:7" x14ac:dyDescent="0.2">
      <c r="C181" s="188"/>
      <c r="D181" s="188"/>
      <c r="E181" s="188"/>
      <c r="F181" s="188"/>
      <c r="G181" s="188"/>
    </row>
    <row r="182" spans="3:7" x14ac:dyDescent="0.2">
      <c r="C182" s="188"/>
      <c r="D182" s="188"/>
      <c r="E182" s="188"/>
      <c r="F182" s="188"/>
      <c r="G182" s="188"/>
    </row>
    <row r="183" spans="3:7" x14ac:dyDescent="0.2">
      <c r="C183" s="188"/>
      <c r="D183" s="188"/>
      <c r="E183" s="188"/>
      <c r="F183" s="188"/>
      <c r="G183" s="188"/>
    </row>
    <row r="184" spans="3:7" x14ac:dyDescent="0.2">
      <c r="C184" s="188"/>
      <c r="D184" s="188"/>
      <c r="E184" s="188"/>
      <c r="F184" s="188"/>
      <c r="G184" s="188"/>
    </row>
    <row r="185" spans="3:7" x14ac:dyDescent="0.2">
      <c r="C185" s="188"/>
      <c r="D185" s="188"/>
      <c r="E185" s="188"/>
      <c r="F185" s="188"/>
      <c r="G185" s="188"/>
    </row>
    <row r="186" spans="3:7" x14ac:dyDescent="0.2">
      <c r="C186" s="188"/>
      <c r="D186" s="188"/>
      <c r="E186" s="188"/>
      <c r="F186" s="188"/>
      <c r="G186" s="188"/>
    </row>
    <row r="187" spans="3:7" x14ac:dyDescent="0.2">
      <c r="C187" s="188"/>
      <c r="D187" s="188"/>
      <c r="E187" s="188"/>
      <c r="F187" s="188"/>
      <c r="G187" s="188"/>
    </row>
    <row r="188" spans="3:7" x14ac:dyDescent="0.2">
      <c r="C188" s="188"/>
      <c r="D188" s="188"/>
      <c r="E188" s="188"/>
      <c r="F188" s="188"/>
      <c r="G188" s="188"/>
    </row>
    <row r="189" spans="3:7" x14ac:dyDescent="0.2">
      <c r="C189" s="188"/>
      <c r="D189" s="188"/>
      <c r="E189" s="188"/>
      <c r="F189" s="188"/>
      <c r="G189" s="188"/>
    </row>
    <row r="190" spans="3:7" x14ac:dyDescent="0.2">
      <c r="C190" s="188"/>
      <c r="D190" s="188"/>
      <c r="E190" s="188"/>
      <c r="F190" s="188"/>
      <c r="G190" s="188"/>
    </row>
    <row r="191" spans="3:7" x14ac:dyDescent="0.2">
      <c r="C191" s="188"/>
      <c r="D191" s="188"/>
      <c r="E191" s="188"/>
      <c r="F191" s="188"/>
      <c r="G191" s="188"/>
    </row>
    <row r="192" spans="3:7" x14ac:dyDescent="0.2">
      <c r="C192" s="188"/>
      <c r="D192" s="188"/>
      <c r="E192" s="188"/>
      <c r="F192" s="188"/>
      <c r="G192" s="188"/>
    </row>
    <row r="193" spans="3:7" x14ac:dyDescent="0.2">
      <c r="C193" s="188"/>
      <c r="D193" s="188"/>
      <c r="E193" s="188"/>
      <c r="F193" s="188"/>
      <c r="G193" s="188"/>
    </row>
    <row r="194" spans="3:7" x14ac:dyDescent="0.2">
      <c r="C194" s="188"/>
      <c r="D194" s="188"/>
      <c r="E194" s="188"/>
      <c r="F194" s="188"/>
      <c r="G194" s="188"/>
    </row>
    <row r="195" spans="3:7" x14ac:dyDescent="0.2">
      <c r="C195" s="188"/>
      <c r="D195" s="188"/>
      <c r="E195" s="188"/>
      <c r="F195" s="188"/>
      <c r="G195" s="188"/>
    </row>
    <row r="196" spans="3:7" x14ac:dyDescent="0.2">
      <c r="C196" s="188"/>
      <c r="D196" s="188"/>
      <c r="E196" s="188"/>
      <c r="F196" s="188"/>
      <c r="G196" s="188"/>
    </row>
    <row r="197" spans="3:7" x14ac:dyDescent="0.2">
      <c r="C197" s="188"/>
      <c r="D197" s="188"/>
      <c r="E197" s="188"/>
      <c r="F197" s="188"/>
      <c r="G197" s="188"/>
    </row>
    <row r="198" spans="3:7" x14ac:dyDescent="0.2">
      <c r="C198" s="188"/>
      <c r="D198" s="188"/>
      <c r="E198" s="188"/>
      <c r="F198" s="188"/>
      <c r="G198" s="188"/>
    </row>
    <row r="199" spans="3:7" x14ac:dyDescent="0.2">
      <c r="C199" s="188"/>
      <c r="D199" s="188"/>
      <c r="E199" s="188"/>
      <c r="F199" s="188"/>
      <c r="G199" s="188"/>
    </row>
    <row r="200" spans="3:7" x14ac:dyDescent="0.2">
      <c r="C200" s="188"/>
      <c r="D200" s="188"/>
      <c r="E200" s="188"/>
      <c r="F200" s="188"/>
      <c r="G200" s="188"/>
    </row>
    <row r="201" spans="3:7" x14ac:dyDescent="0.2">
      <c r="C201" s="188"/>
      <c r="D201" s="188"/>
      <c r="E201" s="188"/>
      <c r="F201" s="188"/>
      <c r="G201" s="188"/>
    </row>
    <row r="202" spans="3:7" x14ac:dyDescent="0.2">
      <c r="C202" s="188"/>
      <c r="D202" s="188"/>
      <c r="E202" s="188"/>
      <c r="F202" s="188"/>
      <c r="G202" s="188"/>
    </row>
    <row r="203" spans="3:7" x14ac:dyDescent="0.2">
      <c r="C203" s="188"/>
      <c r="D203" s="188"/>
      <c r="E203" s="188"/>
      <c r="F203" s="188"/>
      <c r="G203" s="188"/>
    </row>
    <row r="204" spans="3:7" x14ac:dyDescent="0.2">
      <c r="C204" s="188"/>
      <c r="D204" s="188"/>
      <c r="E204" s="188"/>
      <c r="F204" s="188"/>
      <c r="G204" s="188"/>
    </row>
    <row r="205" spans="3:7" x14ac:dyDescent="0.2">
      <c r="C205" s="188"/>
      <c r="D205" s="188"/>
      <c r="E205" s="188"/>
      <c r="F205" s="188"/>
      <c r="G205" s="188"/>
    </row>
    <row r="206" spans="3:7" x14ac:dyDescent="0.2">
      <c r="C206" s="188"/>
      <c r="D206" s="188"/>
      <c r="E206" s="188"/>
      <c r="F206" s="188"/>
      <c r="G206" s="188"/>
    </row>
    <row r="207" spans="3:7" x14ac:dyDescent="0.2">
      <c r="C207" s="188"/>
      <c r="D207" s="188"/>
      <c r="E207" s="188"/>
      <c r="F207" s="188"/>
      <c r="G207" s="188"/>
    </row>
    <row r="208" spans="3:7" x14ac:dyDescent="0.2">
      <c r="C208" s="188"/>
      <c r="D208" s="188"/>
      <c r="E208" s="188"/>
      <c r="F208" s="188"/>
      <c r="G208" s="188"/>
    </row>
    <row r="209" spans="3:7" x14ac:dyDescent="0.2">
      <c r="C209" s="188"/>
      <c r="D209" s="188"/>
      <c r="E209" s="188"/>
      <c r="F209" s="188"/>
      <c r="G209" s="188"/>
    </row>
    <row r="210" spans="3:7" x14ac:dyDescent="0.2">
      <c r="C210" s="188"/>
      <c r="D210" s="188"/>
      <c r="E210" s="188"/>
      <c r="F210" s="188"/>
      <c r="G210" s="188"/>
    </row>
    <row r="211" spans="3:7" x14ac:dyDescent="0.2">
      <c r="C211" s="188"/>
      <c r="D211" s="188"/>
      <c r="E211" s="188"/>
      <c r="F211" s="188"/>
      <c r="G211" s="188"/>
    </row>
    <row r="212" spans="3:7" x14ac:dyDescent="0.2">
      <c r="C212" s="188"/>
      <c r="D212" s="188"/>
      <c r="E212" s="188"/>
      <c r="F212" s="188"/>
      <c r="G212" s="188"/>
    </row>
    <row r="213" spans="3:7" x14ac:dyDescent="0.2">
      <c r="C213" s="188"/>
      <c r="D213" s="188"/>
      <c r="E213" s="188"/>
      <c r="F213" s="188"/>
      <c r="G213" s="188"/>
    </row>
    <row r="214" spans="3:7" x14ac:dyDescent="0.2">
      <c r="C214" s="188"/>
      <c r="D214" s="188"/>
      <c r="E214" s="188"/>
      <c r="F214" s="188"/>
      <c r="G214" s="188"/>
    </row>
    <row r="215" spans="3:7" x14ac:dyDescent="0.2">
      <c r="C215" s="188"/>
      <c r="D215" s="188"/>
      <c r="E215" s="188"/>
      <c r="F215" s="188"/>
      <c r="G215" s="188"/>
    </row>
    <row r="216" spans="3:7" x14ac:dyDescent="0.2">
      <c r="C216" s="188"/>
      <c r="D216" s="188"/>
      <c r="E216" s="188"/>
      <c r="F216" s="188"/>
      <c r="G216" s="188"/>
    </row>
    <row r="217" spans="3:7" x14ac:dyDescent="0.2">
      <c r="C217" s="188"/>
      <c r="D217" s="188"/>
      <c r="E217" s="188"/>
      <c r="F217" s="188"/>
      <c r="G217" s="188"/>
    </row>
    <row r="218" spans="3:7" x14ac:dyDescent="0.2">
      <c r="C218" s="188"/>
      <c r="D218" s="188"/>
      <c r="E218" s="188"/>
      <c r="F218" s="188"/>
      <c r="G218" s="188"/>
    </row>
    <row r="219" spans="3:7" x14ac:dyDescent="0.2">
      <c r="C219" s="188"/>
      <c r="D219" s="188"/>
      <c r="E219" s="188"/>
      <c r="F219" s="188"/>
      <c r="G219" s="188"/>
    </row>
    <row r="220" spans="3:7" x14ac:dyDescent="0.2">
      <c r="C220" s="188"/>
      <c r="D220" s="188"/>
      <c r="E220" s="188"/>
      <c r="F220" s="188"/>
      <c r="G220" s="188"/>
    </row>
    <row r="221" spans="3:7" x14ac:dyDescent="0.2">
      <c r="C221" s="188"/>
      <c r="D221" s="188"/>
      <c r="E221" s="188"/>
      <c r="F221" s="188"/>
      <c r="G221" s="188"/>
    </row>
    <row r="222" spans="3:7" x14ac:dyDescent="0.2">
      <c r="C222" s="188"/>
      <c r="D222" s="188"/>
      <c r="E222" s="188"/>
      <c r="F222" s="188"/>
      <c r="G222" s="188"/>
    </row>
    <row r="223" spans="3:7" x14ac:dyDescent="0.2">
      <c r="C223" s="188"/>
      <c r="D223" s="188"/>
      <c r="E223" s="188"/>
      <c r="F223" s="188"/>
      <c r="G223" s="188"/>
    </row>
    <row r="224" spans="3:7" x14ac:dyDescent="0.2">
      <c r="C224" s="188"/>
      <c r="D224" s="188"/>
      <c r="E224" s="188"/>
      <c r="F224" s="188"/>
      <c r="G224" s="188"/>
    </row>
    <row r="225" spans="3:7" x14ac:dyDescent="0.2">
      <c r="C225" s="188"/>
      <c r="D225" s="188"/>
      <c r="E225" s="188"/>
      <c r="F225" s="188"/>
      <c r="G225" s="188"/>
    </row>
    <row r="226" spans="3:7" x14ac:dyDescent="0.2">
      <c r="C226" s="188"/>
      <c r="D226" s="188"/>
      <c r="E226" s="188"/>
      <c r="F226" s="188"/>
      <c r="G226" s="188"/>
    </row>
    <row r="227" spans="3:7" x14ac:dyDescent="0.2">
      <c r="C227" s="188"/>
      <c r="D227" s="188"/>
      <c r="E227" s="188"/>
      <c r="F227" s="188"/>
      <c r="G227" s="188"/>
    </row>
    <row r="228" spans="3:7" x14ac:dyDescent="0.2">
      <c r="C228" s="188"/>
      <c r="D228" s="188"/>
      <c r="E228" s="188"/>
      <c r="F228" s="188"/>
      <c r="G228" s="188"/>
    </row>
    <row r="229" spans="3:7" x14ac:dyDescent="0.2">
      <c r="C229" s="188"/>
      <c r="D229" s="188"/>
      <c r="E229" s="188"/>
      <c r="F229" s="188"/>
      <c r="G229" s="188"/>
    </row>
    <row r="230" spans="3:7" x14ac:dyDescent="0.2">
      <c r="C230" s="188"/>
      <c r="D230" s="188"/>
      <c r="E230" s="188"/>
      <c r="F230" s="188"/>
      <c r="G230" s="188"/>
    </row>
    <row r="231" spans="3:7" x14ac:dyDescent="0.2">
      <c r="C231" s="188"/>
      <c r="D231" s="188"/>
      <c r="E231" s="188"/>
      <c r="F231" s="188"/>
      <c r="G231" s="188"/>
    </row>
    <row r="232" spans="3:7" x14ac:dyDescent="0.2">
      <c r="C232" s="188"/>
      <c r="D232" s="188"/>
      <c r="E232" s="188"/>
      <c r="F232" s="188"/>
      <c r="G232" s="188"/>
    </row>
    <row r="233" spans="3:7" x14ac:dyDescent="0.2">
      <c r="C233" s="188"/>
      <c r="D233" s="188"/>
      <c r="E233" s="188"/>
      <c r="F233" s="188"/>
      <c r="G233" s="188"/>
    </row>
    <row r="234" spans="3:7" x14ac:dyDescent="0.2">
      <c r="C234" s="188"/>
      <c r="D234" s="188"/>
      <c r="E234" s="188"/>
      <c r="F234" s="188"/>
      <c r="G234" s="188"/>
    </row>
    <row r="235" spans="3:7" x14ac:dyDescent="0.2">
      <c r="C235" s="188"/>
      <c r="D235" s="188"/>
      <c r="E235" s="188"/>
      <c r="F235" s="188"/>
      <c r="G235" s="188"/>
    </row>
    <row r="236" spans="3:7" x14ac:dyDescent="0.2">
      <c r="C236" s="188"/>
      <c r="D236" s="188"/>
      <c r="E236" s="188"/>
      <c r="F236" s="188"/>
      <c r="G236" s="188"/>
    </row>
    <row r="237" spans="3:7" x14ac:dyDescent="0.2">
      <c r="C237" s="188"/>
      <c r="D237" s="188"/>
      <c r="E237" s="188"/>
      <c r="F237" s="188"/>
      <c r="G237" s="188"/>
    </row>
    <row r="238" spans="3:7" x14ac:dyDescent="0.2">
      <c r="C238" s="188"/>
      <c r="D238" s="188"/>
      <c r="E238" s="188"/>
      <c r="F238" s="188"/>
      <c r="G238" s="188"/>
    </row>
    <row r="239" spans="3:7" x14ac:dyDescent="0.2">
      <c r="C239" s="188"/>
      <c r="D239" s="188"/>
      <c r="E239" s="188"/>
      <c r="F239" s="188"/>
      <c r="G239" s="188"/>
    </row>
    <row r="240" spans="3:7" x14ac:dyDescent="0.2">
      <c r="C240" s="188"/>
      <c r="D240" s="188"/>
      <c r="E240" s="188"/>
      <c r="F240" s="188"/>
      <c r="G240" s="188"/>
    </row>
    <row r="241" spans="3:7" x14ac:dyDescent="0.2">
      <c r="C241" s="188"/>
      <c r="D241" s="188"/>
      <c r="E241" s="188"/>
      <c r="F241" s="188"/>
      <c r="G241" s="188"/>
    </row>
    <row r="242" spans="3:7" x14ac:dyDescent="0.2">
      <c r="C242" s="188"/>
      <c r="D242" s="188"/>
      <c r="E242" s="188"/>
      <c r="F242" s="188"/>
      <c r="G242" s="188"/>
    </row>
    <row r="243" spans="3:7" x14ac:dyDescent="0.2">
      <c r="C243" s="188"/>
      <c r="D243" s="188"/>
      <c r="E243" s="188"/>
      <c r="F243" s="188"/>
      <c r="G243" s="188"/>
    </row>
    <row r="244" spans="3:7" x14ac:dyDescent="0.2">
      <c r="C244" s="188"/>
      <c r="D244" s="188"/>
      <c r="E244" s="188"/>
      <c r="F244" s="188"/>
      <c r="G244" s="188"/>
    </row>
    <row r="245" spans="3:7" x14ac:dyDescent="0.2">
      <c r="C245" s="188"/>
      <c r="D245" s="188"/>
      <c r="E245" s="188"/>
      <c r="F245" s="188"/>
      <c r="G245" s="188"/>
    </row>
    <row r="246" spans="3:7" x14ac:dyDescent="0.2">
      <c r="C246" s="188"/>
      <c r="D246" s="188"/>
      <c r="E246" s="188"/>
      <c r="F246" s="188"/>
      <c r="G246" s="188"/>
    </row>
    <row r="247" spans="3:7" x14ac:dyDescent="0.2">
      <c r="C247" s="188"/>
      <c r="D247" s="188"/>
      <c r="E247" s="188"/>
      <c r="F247" s="188"/>
      <c r="G247" s="188"/>
    </row>
    <row r="248" spans="3:7" x14ac:dyDescent="0.2">
      <c r="C248" s="188"/>
      <c r="D248" s="188"/>
      <c r="E248" s="188"/>
      <c r="F248" s="188"/>
      <c r="G248" s="188"/>
    </row>
    <row r="249" spans="3:7" x14ac:dyDescent="0.2">
      <c r="C249" s="188"/>
      <c r="D249" s="188"/>
      <c r="E249" s="188"/>
      <c r="F249" s="188"/>
      <c r="G249" s="188"/>
    </row>
  </sheetData>
  <phoneticPr fontId="0" type="noConversion"/>
  <pageMargins left="0.19685039370078741" right="0.27559055118110237" top="0.39370078740157483" bottom="0.55118110236220474" header="0.27559055118110237" footer="0.23622047244094491"/>
  <pageSetup paperSize="9" scale="51" orientation="portrait" cellComments="asDisplayed" r:id="rId1"/>
  <headerFooter alignWithMargins="0">
    <oddFooter>&amp;R&amp;F
&amp;D</oddFooter>
  </headerFooter>
  <ignoredErrors>
    <ignoredError sqref="R64" evalError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5"/>
  <sheetViews>
    <sheetView topLeftCell="A13" workbookViewId="0">
      <selection activeCell="B51" sqref="B51"/>
    </sheetView>
  </sheetViews>
  <sheetFormatPr defaultRowHeight="12.75" x14ac:dyDescent="0.2"/>
  <cols>
    <col min="1" max="1" width="34" customWidth="1"/>
    <col min="9" max="9" width="27.42578125" bestFit="1" customWidth="1"/>
  </cols>
  <sheetData>
    <row r="2" spans="1:14" x14ac:dyDescent="0.2">
      <c r="A2" s="33" t="s">
        <v>162</v>
      </c>
      <c r="B2" s="33" t="s">
        <v>164</v>
      </c>
      <c r="C2" s="33"/>
      <c r="D2" s="33" t="s">
        <v>220</v>
      </c>
      <c r="I2" s="1" t="s">
        <v>13</v>
      </c>
      <c r="J2" s="305"/>
      <c r="K2" s="305"/>
    </row>
    <row r="3" spans="1:14" x14ac:dyDescent="0.2">
      <c r="I3" s="1"/>
      <c r="J3" s="305"/>
      <c r="K3" s="305"/>
    </row>
    <row r="4" spans="1:14" x14ac:dyDescent="0.2">
      <c r="A4" s="35"/>
      <c r="B4" s="4"/>
      <c r="I4" s="2"/>
      <c r="J4" s="3"/>
      <c r="K4" s="65"/>
    </row>
    <row r="5" spans="1:14" x14ac:dyDescent="0.2">
      <c r="A5" s="35" t="s">
        <v>514</v>
      </c>
      <c r="B5" s="4">
        <f>Investments!C25</f>
        <v>1936712</v>
      </c>
      <c r="I5" s="2" t="s">
        <v>192</v>
      </c>
      <c r="J5" s="305"/>
      <c r="K5" s="188">
        <f ca="1">'MYOB P_L Tax Calc'!C169</f>
        <v>22361</v>
      </c>
    </row>
    <row r="6" spans="1:14" x14ac:dyDescent="0.2">
      <c r="C6" s="4"/>
      <c r="D6" s="4"/>
      <c r="E6" s="4"/>
      <c r="F6" s="4"/>
      <c r="H6" s="4"/>
      <c r="I6" s="2" t="s">
        <v>1584</v>
      </c>
      <c r="K6" s="188">
        <f ca="1">'MYOB P_L Tax Calc'!C170</f>
        <v>2810</v>
      </c>
    </row>
    <row r="7" spans="1:14" x14ac:dyDescent="0.2">
      <c r="C7" s="4"/>
      <c r="D7" s="4"/>
      <c r="E7" s="4"/>
      <c r="F7" s="4"/>
      <c r="H7" s="4"/>
      <c r="I7" s="2" t="s">
        <v>193</v>
      </c>
      <c r="J7" s="188"/>
      <c r="K7" s="188">
        <f>Notes!C6</f>
        <v>23529</v>
      </c>
    </row>
    <row r="8" spans="1:14" x14ac:dyDescent="0.2">
      <c r="A8" s="35"/>
      <c r="B8" s="4"/>
      <c r="C8" s="4"/>
      <c r="D8" s="4">
        <f>Notes!C5-D21</f>
        <v>25171</v>
      </c>
      <c r="E8" s="75" t="s">
        <v>221</v>
      </c>
      <c r="F8" s="4"/>
      <c r="H8" s="4"/>
      <c r="I8" s="2" t="s">
        <v>156</v>
      </c>
      <c r="J8" s="188"/>
      <c r="K8" s="188">
        <f>Notes!C7</f>
        <v>-2969</v>
      </c>
      <c r="M8" t="s">
        <v>1585</v>
      </c>
    </row>
    <row r="9" spans="1:14" x14ac:dyDescent="0.2">
      <c r="A9" s="35"/>
      <c r="B9" s="4"/>
      <c r="C9" s="75" t="s">
        <v>405</v>
      </c>
      <c r="D9" s="4">
        <f>Notes!C21</f>
        <v>-2722</v>
      </c>
      <c r="E9" s="75" t="s">
        <v>178</v>
      </c>
      <c r="F9" s="4"/>
      <c r="H9" s="4"/>
      <c r="I9" s="2" t="s">
        <v>205</v>
      </c>
      <c r="J9" s="188"/>
      <c r="K9" s="188">
        <f>Notes!C8</f>
        <v>20394</v>
      </c>
    </row>
    <row r="10" spans="1:14" x14ac:dyDescent="0.2">
      <c r="A10" s="35"/>
      <c r="B10" s="4"/>
      <c r="C10" s="4"/>
      <c r="D10" s="4"/>
      <c r="E10" s="4"/>
      <c r="F10" s="4"/>
      <c r="G10" s="4"/>
      <c r="H10" s="4"/>
      <c r="I10" s="2" t="s">
        <v>417</v>
      </c>
      <c r="J10" s="188"/>
      <c r="K10" s="188">
        <f>Notes!C9</f>
        <v>37891</v>
      </c>
      <c r="L10" s="300">
        <f>SUM(K9:K10)</f>
        <v>58285</v>
      </c>
      <c r="M10" s="300">
        <f>K8</f>
        <v>-2969</v>
      </c>
      <c r="N10" s="300">
        <f>SUM(L10:M10)</f>
        <v>55316</v>
      </c>
    </row>
    <row r="11" spans="1:14" ht="13.5" thickBot="1" x14ac:dyDescent="0.25">
      <c r="A11" s="35"/>
      <c r="B11" s="51">
        <f>SUM(B4:B10)</f>
        <v>1936712</v>
      </c>
      <c r="C11" s="4"/>
      <c r="D11" s="51">
        <f>SUM(D5:D10)</f>
        <v>22449</v>
      </c>
      <c r="E11" s="4"/>
      <c r="F11" s="4"/>
      <c r="G11" s="4"/>
      <c r="H11" s="4"/>
      <c r="I11" s="2" t="s">
        <v>206</v>
      </c>
      <c r="J11" s="188"/>
      <c r="K11" s="188">
        <f>Notes!C10</f>
        <v>235176</v>
      </c>
    </row>
    <row r="12" spans="1:14" x14ac:dyDescent="0.2">
      <c r="A12" s="35"/>
      <c r="B12" s="4"/>
      <c r="C12" s="4"/>
      <c r="D12" s="4"/>
      <c r="E12" s="4"/>
      <c r="F12" s="4"/>
      <c r="G12" s="4"/>
      <c r="H12" s="4"/>
      <c r="I12" s="2" t="s">
        <v>207</v>
      </c>
      <c r="J12" s="188"/>
      <c r="K12" s="188">
        <f>Notes!C11</f>
        <v>-11850</v>
      </c>
    </row>
    <row r="13" spans="1:14" s="195" customFormat="1" x14ac:dyDescent="0.2">
      <c r="A13" s="35" t="s">
        <v>569</v>
      </c>
      <c r="B13" s="188"/>
      <c r="C13" s="188"/>
      <c r="D13" s="188"/>
      <c r="E13" s="188"/>
      <c r="F13" s="188"/>
      <c r="G13" s="188"/>
      <c r="H13" s="188"/>
      <c r="I13" s="2" t="s">
        <v>628</v>
      </c>
      <c r="J13" s="188"/>
      <c r="K13" s="188"/>
    </row>
    <row r="14" spans="1:14" s="195" customFormat="1" x14ac:dyDescent="0.2">
      <c r="A14" s="35"/>
      <c r="B14" s="6"/>
      <c r="C14" s="6"/>
      <c r="D14" s="6"/>
      <c r="E14" s="188"/>
      <c r="F14" s="188"/>
      <c r="G14" s="188"/>
      <c r="H14" s="188"/>
      <c r="I14" s="2" t="s">
        <v>629</v>
      </c>
      <c r="J14" s="188"/>
      <c r="K14" s="188"/>
    </row>
    <row r="15" spans="1:14" s="195" customFormat="1" x14ac:dyDescent="0.2">
      <c r="A15" s="35"/>
      <c r="B15" s="188"/>
      <c r="C15" s="188"/>
      <c r="D15" s="188"/>
      <c r="E15" s="188"/>
      <c r="F15" s="188"/>
      <c r="G15" s="188"/>
      <c r="H15" s="188"/>
      <c r="I15" s="2" t="s">
        <v>635</v>
      </c>
      <c r="J15" s="305"/>
      <c r="K15" s="188"/>
    </row>
    <row r="16" spans="1:14" s="195" customFormat="1" x14ac:dyDescent="0.2">
      <c r="A16" s="35"/>
      <c r="B16" s="188"/>
      <c r="C16" s="188"/>
      <c r="D16" s="188"/>
      <c r="E16" s="188"/>
      <c r="F16" s="188"/>
      <c r="G16" s="188"/>
      <c r="H16" s="188"/>
      <c r="I16" s="2" t="s">
        <v>626</v>
      </c>
      <c r="J16" s="305"/>
      <c r="K16" s="188">
        <f>Notes!C13</f>
        <v>0</v>
      </c>
    </row>
    <row r="17" spans="1:14" x14ac:dyDescent="0.2">
      <c r="A17" s="35"/>
      <c r="B17" s="4"/>
      <c r="C17" s="4"/>
      <c r="D17" s="4"/>
      <c r="E17" s="4"/>
      <c r="F17" s="4"/>
      <c r="G17" s="4"/>
      <c r="H17" s="4"/>
      <c r="I17" s="2" t="s">
        <v>627</v>
      </c>
      <c r="J17" s="305"/>
      <c r="K17" s="188">
        <f>Notes!C13</f>
        <v>0</v>
      </c>
    </row>
    <row r="18" spans="1:14" x14ac:dyDescent="0.2">
      <c r="A18" s="33" t="s">
        <v>163</v>
      </c>
      <c r="B18" s="4"/>
      <c r="C18" s="4"/>
      <c r="D18" s="33" t="s">
        <v>220</v>
      </c>
      <c r="E18" s="4"/>
      <c r="F18" s="4"/>
      <c r="G18" s="4"/>
      <c r="H18" s="4"/>
      <c r="I18" s="2" t="s">
        <v>537</v>
      </c>
      <c r="J18" s="305"/>
      <c r="K18" s="188">
        <f>Notes!C14</f>
        <v>10</v>
      </c>
    </row>
    <row r="19" spans="1:14" x14ac:dyDescent="0.2">
      <c r="C19" s="4"/>
      <c r="E19" s="4"/>
      <c r="F19" s="4"/>
      <c r="G19" s="4"/>
      <c r="H19" s="4"/>
      <c r="I19" s="2" t="s">
        <v>510</v>
      </c>
      <c r="J19" s="305"/>
      <c r="K19" s="6">
        <f>Notes!C15</f>
        <v>0</v>
      </c>
    </row>
    <row r="20" spans="1:14" x14ac:dyDescent="0.2">
      <c r="A20" s="35" t="s">
        <v>515</v>
      </c>
      <c r="B20" s="4">
        <f>Investments!C51-G32-B14</f>
        <v>701339</v>
      </c>
      <c r="C20" s="4"/>
      <c r="D20" s="4"/>
      <c r="E20" s="75"/>
      <c r="F20" s="48"/>
      <c r="G20" s="4"/>
      <c r="H20" s="4"/>
      <c r="I20" s="2"/>
      <c r="J20" s="305"/>
      <c r="K20" s="65">
        <f ca="1">SUM(K3:K19)</f>
        <v>327352</v>
      </c>
    </row>
    <row r="21" spans="1:14" x14ac:dyDescent="0.2">
      <c r="A21" s="35"/>
      <c r="B21" s="4"/>
      <c r="C21" s="4"/>
      <c r="D21" s="4"/>
      <c r="E21" s="75" t="s">
        <v>516</v>
      </c>
      <c r="F21" s="48"/>
      <c r="G21" s="4"/>
      <c r="H21" s="4"/>
      <c r="I21" s="4"/>
      <c r="J21" s="4"/>
    </row>
    <row r="22" spans="1:14" x14ac:dyDescent="0.2">
      <c r="A22" s="35"/>
      <c r="B22" s="4"/>
      <c r="C22" s="4"/>
      <c r="D22" s="4">
        <f>K7</f>
        <v>23529</v>
      </c>
      <c r="E22" s="75" t="s">
        <v>517</v>
      </c>
      <c r="F22" s="173"/>
      <c r="G22" s="154"/>
      <c r="H22" s="155"/>
      <c r="I22" s="2" t="s">
        <v>212</v>
      </c>
      <c r="J22" s="188"/>
      <c r="K22" s="188">
        <f>-'Inc &amp; Exp'!B20</f>
        <v>-27045</v>
      </c>
      <c r="L22" s="157"/>
      <c r="M22" s="157"/>
      <c r="N22" s="161"/>
    </row>
    <row r="23" spans="1:14" x14ac:dyDescent="0.2">
      <c r="A23" s="35"/>
      <c r="B23" s="4"/>
      <c r="C23" s="4"/>
      <c r="F23" s="162"/>
      <c r="G23" s="154"/>
      <c r="H23" s="155"/>
      <c r="I23" s="2" t="s">
        <v>681</v>
      </c>
      <c r="J23" s="121"/>
      <c r="K23" s="188">
        <f>'Inc &amp; Exp'!B13</f>
        <v>-2722</v>
      </c>
      <c r="L23" s="157"/>
      <c r="M23" s="157"/>
      <c r="N23" s="161"/>
    </row>
    <row r="24" spans="1:14" ht="13.5" thickBot="1" x14ac:dyDescent="0.25">
      <c r="A24" s="35"/>
      <c r="B24" s="4"/>
      <c r="C24" s="4"/>
      <c r="D24" s="4">
        <f>'Inc &amp; Exp'!B14</f>
        <v>0</v>
      </c>
      <c r="E24" s="36" t="s">
        <v>519</v>
      </c>
      <c r="F24" s="162"/>
      <c r="G24" s="154"/>
      <c r="H24" s="155"/>
      <c r="I24" s="313" t="s">
        <v>680</v>
      </c>
      <c r="J24" s="314"/>
      <c r="K24" s="315">
        <f ca="1">SUM(K20:K23)</f>
        <v>297585</v>
      </c>
      <c r="L24" s="157"/>
      <c r="M24" s="157"/>
      <c r="N24" s="161"/>
    </row>
    <row r="25" spans="1:14" ht="13.5" thickTop="1" x14ac:dyDescent="0.2">
      <c r="A25" s="35"/>
      <c r="B25" s="4"/>
      <c r="C25" s="4"/>
      <c r="D25" s="4"/>
      <c r="E25" s="4"/>
      <c r="F25" s="162"/>
      <c r="G25" s="154"/>
      <c r="H25" s="155"/>
      <c r="I25" s="156"/>
      <c r="J25" s="121"/>
      <c r="K25" s="157"/>
      <c r="L25" s="157"/>
      <c r="M25" s="157"/>
      <c r="N25" s="161"/>
    </row>
    <row r="26" spans="1:14" x14ac:dyDescent="0.2">
      <c r="A26" s="35"/>
      <c r="B26" s="4"/>
      <c r="C26" s="4"/>
      <c r="D26" s="4">
        <v>0</v>
      </c>
      <c r="E26" s="4"/>
      <c r="F26" s="162"/>
      <c r="G26" s="154"/>
      <c r="H26" s="155"/>
      <c r="I26" s="156"/>
      <c r="J26" s="121"/>
      <c r="K26" s="157"/>
      <c r="L26" s="157"/>
      <c r="M26" s="157"/>
      <c r="N26" s="161"/>
    </row>
    <row r="27" spans="1:14" ht="13.5" thickBot="1" x14ac:dyDescent="0.25">
      <c r="A27" s="36"/>
      <c r="B27" s="51">
        <f>SUM(B19:B26)</f>
        <v>701339</v>
      </c>
      <c r="C27" s="4"/>
      <c r="D27" s="51">
        <f>SUM(D19:D26)</f>
        <v>23529</v>
      </c>
      <c r="F27" s="161"/>
      <c r="G27" s="154"/>
      <c r="H27" s="155"/>
      <c r="I27" s="156"/>
      <c r="J27" s="121"/>
      <c r="K27" s="157"/>
      <c r="L27" s="157"/>
      <c r="M27" s="157"/>
      <c r="N27" s="161"/>
    </row>
    <row r="28" spans="1:14" x14ac:dyDescent="0.2">
      <c r="B28" s="4"/>
      <c r="F28" s="161"/>
      <c r="G28" s="154"/>
      <c r="H28" s="155"/>
      <c r="I28" s="156"/>
      <c r="J28" s="121"/>
      <c r="K28" s="157"/>
      <c r="L28" s="157"/>
      <c r="M28" s="157"/>
      <c r="N28" s="161"/>
    </row>
    <row r="29" spans="1:14" x14ac:dyDescent="0.2">
      <c r="A29" s="33" t="s">
        <v>520</v>
      </c>
      <c r="B29" s="4">
        <f>G32</f>
        <v>32400</v>
      </c>
      <c r="F29" s="161" t="s">
        <v>538</v>
      </c>
      <c r="G29" s="188"/>
      <c r="H29" s="155"/>
      <c r="I29" s="156"/>
      <c r="J29" s="121"/>
      <c r="K29" s="157"/>
      <c r="L29" s="157"/>
      <c r="M29" s="157"/>
      <c r="N29" s="161"/>
    </row>
    <row r="30" spans="1:14" x14ac:dyDescent="0.2">
      <c r="A30" s="35"/>
      <c r="B30" s="4"/>
      <c r="C30" s="4"/>
      <c r="E30" s="4"/>
      <c r="F30" s="161" t="s">
        <v>541</v>
      </c>
      <c r="G30" s="188">
        <f>Investments!C39</f>
        <v>0</v>
      </c>
      <c r="H30" s="155"/>
      <c r="I30" s="156"/>
      <c r="J30" s="121"/>
      <c r="K30" s="157"/>
      <c r="L30" s="157"/>
      <c r="M30" s="157"/>
      <c r="N30" s="161"/>
    </row>
    <row r="31" spans="1:14" x14ac:dyDescent="0.2">
      <c r="A31" s="36"/>
      <c r="B31" s="4"/>
      <c r="C31" s="4"/>
      <c r="D31" s="4">
        <f>Notes!C7</f>
        <v>-2969</v>
      </c>
      <c r="E31" s="4" t="s">
        <v>518</v>
      </c>
      <c r="F31" s="161" t="s">
        <v>542</v>
      </c>
      <c r="G31" s="188">
        <f>Investments!C40</f>
        <v>32400</v>
      </c>
      <c r="H31" s="155"/>
      <c r="I31" s="156"/>
      <c r="J31" s="121"/>
      <c r="K31" s="157"/>
      <c r="L31" s="157"/>
      <c r="M31" s="157"/>
      <c r="N31" s="161"/>
    </row>
    <row r="32" spans="1:14" ht="13.5" thickBot="1" x14ac:dyDescent="0.25">
      <c r="A32" s="36"/>
      <c r="B32" s="4"/>
      <c r="C32" s="4"/>
      <c r="D32" s="4"/>
      <c r="E32" s="4"/>
      <c r="F32" s="162"/>
      <c r="G32" s="51">
        <f>SUM(G29:G31)</f>
        <v>32400</v>
      </c>
      <c r="H32" s="155"/>
      <c r="I32" s="156"/>
      <c r="J32" s="121"/>
      <c r="K32" s="157"/>
      <c r="L32" s="157"/>
      <c r="M32" s="157"/>
      <c r="N32" s="161"/>
    </row>
    <row r="33" spans="1:14" x14ac:dyDescent="0.2">
      <c r="A33" s="35"/>
      <c r="B33" s="4"/>
      <c r="C33" s="4"/>
      <c r="D33" s="4"/>
      <c r="E33" s="4"/>
      <c r="F33" s="162"/>
      <c r="G33" s="154"/>
      <c r="H33" s="155"/>
      <c r="I33" s="156"/>
      <c r="J33" s="121"/>
      <c r="K33" s="157"/>
      <c r="L33" s="157"/>
      <c r="M33" s="157"/>
      <c r="N33" s="161"/>
    </row>
    <row r="34" spans="1:14" x14ac:dyDescent="0.2">
      <c r="A34" s="35"/>
      <c r="B34" s="4"/>
      <c r="C34" s="4"/>
      <c r="E34" s="4"/>
      <c r="F34" s="162"/>
      <c r="G34" s="154"/>
      <c r="H34" s="155"/>
      <c r="I34" s="156"/>
      <c r="J34" s="121"/>
      <c r="K34" s="157"/>
      <c r="L34" s="157"/>
      <c r="M34" s="157"/>
      <c r="N34" s="161"/>
    </row>
    <row r="35" spans="1:14" x14ac:dyDescent="0.2">
      <c r="A35" s="35"/>
      <c r="B35" s="4"/>
      <c r="C35" s="4"/>
      <c r="D35" s="4"/>
      <c r="E35" s="4"/>
      <c r="F35" s="162"/>
      <c r="G35" s="154"/>
      <c r="H35" s="155"/>
      <c r="I35" s="156"/>
      <c r="J35" s="121"/>
      <c r="K35" s="157"/>
      <c r="L35" s="157"/>
      <c r="M35" s="157"/>
      <c r="N35" s="161"/>
    </row>
    <row r="36" spans="1:14" ht="13.5" thickBot="1" x14ac:dyDescent="0.25">
      <c r="B36" s="51">
        <f>SUM(B29:B35)</f>
        <v>32400</v>
      </c>
      <c r="C36" s="4"/>
      <c r="D36" s="51">
        <f>SUM(D31:D35)</f>
        <v>-2969</v>
      </c>
      <c r="F36" s="161"/>
      <c r="G36" s="154"/>
      <c r="H36" s="155"/>
      <c r="I36" s="156"/>
      <c r="J36" s="121"/>
      <c r="K36" s="157"/>
      <c r="L36" s="157"/>
      <c r="M36" s="157"/>
      <c r="N36" s="161"/>
    </row>
    <row r="37" spans="1:14" x14ac:dyDescent="0.2">
      <c r="B37" s="4">
        <f>B11+B27+B36+B14-Investments!C53</f>
        <v>0</v>
      </c>
      <c r="F37" s="161"/>
      <c r="G37" s="154"/>
      <c r="H37" s="155"/>
      <c r="I37" s="156"/>
      <c r="J37" s="121"/>
      <c r="K37" s="157"/>
      <c r="L37" s="157"/>
      <c r="M37" s="157"/>
      <c r="N37" s="161"/>
    </row>
    <row r="38" spans="1:14" x14ac:dyDescent="0.2">
      <c r="A38" s="77" t="s">
        <v>222</v>
      </c>
      <c r="B38" s="4"/>
      <c r="C38" s="4"/>
      <c r="D38" s="4"/>
      <c r="E38" s="4"/>
      <c r="F38" s="162"/>
      <c r="G38" s="154"/>
      <c r="H38" s="155"/>
      <c r="I38" s="156"/>
      <c r="J38" s="121"/>
      <c r="K38" s="157"/>
      <c r="L38" s="157"/>
      <c r="M38" s="157"/>
      <c r="N38" s="161"/>
    </row>
    <row r="39" spans="1:14" x14ac:dyDescent="0.2">
      <c r="A39" s="33"/>
      <c r="B39" s="4"/>
      <c r="C39" s="4"/>
      <c r="D39" s="4"/>
      <c r="E39" s="4"/>
      <c r="F39" s="162"/>
      <c r="G39" s="154"/>
      <c r="H39" s="155"/>
      <c r="I39" s="156"/>
      <c r="J39" s="121"/>
      <c r="K39" s="157"/>
      <c r="L39" s="157"/>
      <c r="M39" s="157"/>
      <c r="N39" s="161"/>
    </row>
    <row r="40" spans="1:14" ht="13.5" thickBot="1" x14ac:dyDescent="0.25">
      <c r="A40" s="35" t="s">
        <v>223</v>
      </c>
      <c r="B40" s="97">
        <f>SOFP!C8</f>
        <v>1475000</v>
      </c>
      <c r="C40" s="48"/>
      <c r="D40" s="97">
        <f>Notes!C8+Notes!C9-Notes!C55+K18</f>
        <v>31250</v>
      </c>
      <c r="E40" s="4"/>
      <c r="F40" s="162"/>
      <c r="G40" s="154"/>
      <c r="H40" s="155"/>
      <c r="I40" s="156"/>
      <c r="J40" s="121"/>
      <c r="K40" s="157"/>
      <c r="L40" s="157"/>
      <c r="M40" s="157"/>
      <c r="N40" s="161"/>
    </row>
    <row r="41" spans="1:14" x14ac:dyDescent="0.2">
      <c r="A41" s="35"/>
      <c r="B41" s="12"/>
      <c r="C41" s="4"/>
      <c r="D41" s="4"/>
      <c r="E41" s="4"/>
      <c r="F41" s="162"/>
      <c r="G41" s="154"/>
      <c r="H41" s="155"/>
      <c r="I41" s="156"/>
      <c r="J41" s="121"/>
      <c r="K41" s="157"/>
      <c r="L41" s="157"/>
      <c r="M41" s="157"/>
      <c r="N41" s="161"/>
    </row>
    <row r="42" spans="1:14" x14ac:dyDescent="0.2">
      <c r="A42" s="33" t="s">
        <v>224</v>
      </c>
      <c r="B42" s="4"/>
      <c r="C42" s="4"/>
      <c r="D42" s="4"/>
      <c r="E42" s="4"/>
      <c r="F42" s="162"/>
      <c r="G42" s="154"/>
      <c r="H42" s="155"/>
      <c r="I42" s="156"/>
      <c r="J42" s="121"/>
      <c r="K42" s="157"/>
      <c r="L42" s="157"/>
      <c r="M42" s="157"/>
      <c r="N42" s="161"/>
    </row>
    <row r="43" spans="1:14" x14ac:dyDescent="0.2">
      <c r="A43" s="12"/>
      <c r="B43" s="4"/>
      <c r="C43" s="12"/>
      <c r="D43" s="4"/>
      <c r="E43" s="4"/>
      <c r="F43" s="162"/>
      <c r="G43" s="154"/>
      <c r="H43" s="158"/>
      <c r="I43" s="159"/>
      <c r="J43" s="121"/>
      <c r="K43" s="157"/>
      <c r="L43" s="157"/>
      <c r="M43" s="157"/>
      <c r="N43" s="161"/>
    </row>
    <row r="44" spans="1:14" ht="13.5" thickBot="1" x14ac:dyDescent="0.25">
      <c r="A44" s="35" t="s">
        <v>225</v>
      </c>
      <c r="B44" s="97">
        <f>SOFP!C23-SOFP!C20</f>
        <v>418665</v>
      </c>
      <c r="C44" s="48"/>
      <c r="D44" s="97">
        <f>Notes!C6-D32-D22</f>
        <v>0</v>
      </c>
      <c r="E44" s="4"/>
      <c r="F44" s="162"/>
      <c r="G44" s="154"/>
      <c r="H44" s="160"/>
      <c r="I44" s="160"/>
      <c r="J44" s="160"/>
      <c r="K44" s="174"/>
      <c r="L44" s="174"/>
      <c r="M44" s="174"/>
      <c r="N44" s="161"/>
    </row>
    <row r="45" spans="1:14" x14ac:dyDescent="0.2">
      <c r="A45" s="76"/>
      <c r="B45" s="4"/>
      <c r="C45" s="4"/>
      <c r="D45" s="4"/>
      <c r="E45" s="4"/>
      <c r="F45" s="162"/>
      <c r="G45" s="162"/>
      <c r="H45" s="162"/>
      <c r="I45" s="161"/>
      <c r="J45" s="161"/>
      <c r="K45" s="161"/>
      <c r="L45" s="161"/>
      <c r="M45" s="161"/>
      <c r="N45" s="161"/>
    </row>
    <row r="46" spans="1:14" ht="13.5" thickBot="1" x14ac:dyDescent="0.25">
      <c r="A46" s="33" t="s">
        <v>685</v>
      </c>
      <c r="B46" s="97">
        <f>SOFP!C20</f>
        <v>0</v>
      </c>
      <c r="C46" s="4"/>
      <c r="D46" s="97"/>
      <c r="E46" s="4"/>
      <c r="F46" s="162"/>
      <c r="G46" s="162"/>
      <c r="H46" s="162"/>
      <c r="I46" s="161"/>
      <c r="J46" s="161"/>
      <c r="K46" s="161"/>
      <c r="L46" s="161"/>
      <c r="M46" s="161"/>
      <c r="N46" s="161"/>
    </row>
    <row r="47" spans="1:14" x14ac:dyDescent="0.2">
      <c r="A47" s="112" t="s">
        <v>215</v>
      </c>
      <c r="B47" s="4">
        <f>B46+B44+B40+B27+B11+B36+B14</f>
        <v>4564116</v>
      </c>
      <c r="C47" s="4"/>
      <c r="D47" s="4">
        <f>D44+D40+D27+D11+D36</f>
        <v>74259</v>
      </c>
      <c r="E47" s="4"/>
      <c r="F47" s="162"/>
      <c r="G47" s="162"/>
      <c r="H47" s="162"/>
      <c r="I47" s="161"/>
      <c r="J47" s="161"/>
      <c r="K47" s="161"/>
      <c r="L47" s="161"/>
      <c r="M47" s="161"/>
      <c r="N47" s="161"/>
    </row>
    <row r="48" spans="1:14" x14ac:dyDescent="0.2">
      <c r="A48" s="194" t="s">
        <v>333</v>
      </c>
      <c r="B48" s="162">
        <f>B47-SOFP!C25</f>
        <v>0</v>
      </c>
      <c r="D48" s="175">
        <f ca="1">D47-K24+K11+K12+K13+K14+K15+K16+K17</f>
        <v>0</v>
      </c>
      <c r="E48" s="316" t="s">
        <v>682</v>
      </c>
      <c r="F48" s="175"/>
      <c r="G48" s="4"/>
      <c r="H48" s="4"/>
    </row>
    <row r="49" spans="2:8" x14ac:dyDescent="0.2">
      <c r="B49" s="4"/>
      <c r="C49" s="4"/>
      <c r="D49" s="4"/>
      <c r="E49" s="4"/>
      <c r="F49" s="4"/>
      <c r="G49" s="4"/>
      <c r="H49" s="4"/>
    </row>
    <row r="50" spans="2:8" x14ac:dyDescent="0.2">
      <c r="B50" s="4">
        <f>B47</f>
        <v>4564116</v>
      </c>
      <c r="C50" s="4"/>
      <c r="D50" s="4"/>
      <c r="E50" s="4"/>
      <c r="F50" s="4"/>
      <c r="G50" s="4"/>
      <c r="H50" s="4"/>
    </row>
    <row r="51" spans="2:8" x14ac:dyDescent="0.2">
      <c r="B51" s="4">
        <f>-SOFP!C29</f>
        <v>9017</v>
      </c>
      <c r="C51" s="4"/>
      <c r="D51" s="4"/>
      <c r="E51" s="4"/>
      <c r="F51" s="4"/>
      <c r="G51" s="4"/>
      <c r="H51" s="4"/>
    </row>
    <row r="52" spans="2:8" x14ac:dyDescent="0.2">
      <c r="B52" s="4">
        <f>-B48</f>
        <v>0</v>
      </c>
      <c r="C52" s="4"/>
      <c r="D52" s="4"/>
      <c r="E52" s="4"/>
      <c r="F52" s="4"/>
      <c r="G52" s="4"/>
      <c r="H52" s="4"/>
    </row>
    <row r="53" spans="2:8" x14ac:dyDescent="0.2">
      <c r="B53" s="4">
        <f>SUM(B50:B52)</f>
        <v>4573133</v>
      </c>
      <c r="C53" s="4"/>
      <c r="D53" s="4"/>
      <c r="E53" s="4"/>
      <c r="F53" s="4"/>
      <c r="G53" s="4"/>
      <c r="H53" s="4"/>
    </row>
    <row r="54" spans="2:8" x14ac:dyDescent="0.2">
      <c r="B54" s="4"/>
      <c r="C54" s="4"/>
      <c r="D54" s="4"/>
      <c r="E54" s="4"/>
      <c r="F54" s="4"/>
      <c r="G54" s="4"/>
      <c r="H54" s="4"/>
    </row>
    <row r="55" spans="2:8" x14ac:dyDescent="0.2">
      <c r="B55" s="4"/>
      <c r="C55" s="4"/>
      <c r="D55" s="4"/>
      <c r="E55" s="4"/>
      <c r="F55" s="4"/>
      <c r="G55" s="4"/>
      <c r="H55" s="4"/>
    </row>
  </sheetData>
  <phoneticPr fontId="25" type="noConversion"/>
  <pageMargins left="0.34" right="0.75" top="0.57999999999999996" bottom="0.52" header="0.5" footer="0.5"/>
  <pageSetup orientation="portrait" horizontalDpi="300" verticalDpi="300" r:id="rId1"/>
  <headerFooter alignWithMargins="0">
    <oddFooter>&amp;R&amp;F
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workbookViewId="0">
      <selection activeCell="E20" sqref="E20"/>
    </sheetView>
  </sheetViews>
  <sheetFormatPr defaultRowHeight="12.75" x14ac:dyDescent="0.2"/>
  <cols>
    <col min="7" max="7" width="53" bestFit="1" customWidth="1"/>
  </cols>
  <sheetData>
    <row r="3" spans="1:7" x14ac:dyDescent="0.2">
      <c r="A3" s="257" t="s">
        <v>595</v>
      </c>
      <c r="B3" s="258"/>
      <c r="C3" s="258"/>
      <c r="D3" s="258"/>
      <c r="E3" s="258"/>
      <c r="F3" s="258"/>
    </row>
    <row r="4" spans="1:7" x14ac:dyDescent="0.2">
      <c r="A4" s="258"/>
      <c r="B4" s="258"/>
      <c r="C4" s="258"/>
      <c r="D4" s="258"/>
      <c r="E4" s="258"/>
      <c r="F4" s="258"/>
    </row>
    <row r="5" spans="1:7" x14ac:dyDescent="0.2">
      <c r="A5" s="259" t="s">
        <v>587</v>
      </c>
      <c r="B5" s="258"/>
      <c r="C5" s="259" t="s">
        <v>588</v>
      </c>
      <c r="D5" s="259" t="s">
        <v>589</v>
      </c>
      <c r="E5" s="259" t="s">
        <v>590</v>
      </c>
      <c r="F5" s="262" t="s">
        <v>591</v>
      </c>
      <c r="G5" s="264" t="s">
        <v>594</v>
      </c>
    </row>
    <row r="6" spans="1:7" x14ac:dyDescent="0.2">
      <c r="A6" s="260">
        <v>2009</v>
      </c>
      <c r="B6" s="258"/>
      <c r="C6" s="261"/>
      <c r="D6" s="261"/>
      <c r="E6" s="261"/>
      <c r="F6" s="263"/>
      <c r="G6" s="265"/>
    </row>
    <row r="7" spans="1:7" x14ac:dyDescent="0.2">
      <c r="A7" s="260">
        <v>2010</v>
      </c>
      <c r="B7" s="258"/>
      <c r="C7" s="261">
        <f>F6</f>
        <v>0</v>
      </c>
      <c r="D7" s="261"/>
      <c r="E7" s="261"/>
      <c r="F7" s="263"/>
      <c r="G7" s="265"/>
    </row>
    <row r="8" spans="1:7" x14ac:dyDescent="0.2">
      <c r="A8" s="260">
        <v>2011</v>
      </c>
      <c r="B8" s="258"/>
      <c r="C8" s="261">
        <f t="shared" ref="C8:C22" si="0">F7</f>
        <v>0</v>
      </c>
      <c r="D8" s="261"/>
      <c r="E8" s="261"/>
      <c r="F8" s="263">
        <f t="shared" ref="F8:F20" si="1">SUM(C8:E8)</f>
        <v>0</v>
      </c>
      <c r="G8" s="265"/>
    </row>
    <row r="9" spans="1:7" x14ac:dyDescent="0.2">
      <c r="A9" s="260">
        <v>2012</v>
      </c>
      <c r="B9" s="258"/>
      <c r="C9" s="261">
        <f t="shared" si="0"/>
        <v>0</v>
      </c>
      <c r="D9" s="261"/>
      <c r="E9" s="261"/>
      <c r="F9" s="263">
        <f t="shared" si="1"/>
        <v>0</v>
      </c>
      <c r="G9" s="265"/>
    </row>
    <row r="10" spans="1:7" x14ac:dyDescent="0.2">
      <c r="A10" s="260">
        <v>2013</v>
      </c>
      <c r="B10" s="258"/>
      <c r="C10" s="261">
        <f t="shared" si="0"/>
        <v>0</v>
      </c>
      <c r="D10" s="261"/>
      <c r="E10" s="261"/>
      <c r="F10" s="263">
        <f t="shared" si="1"/>
        <v>0</v>
      </c>
      <c r="G10" s="265"/>
    </row>
    <row r="11" spans="1:7" x14ac:dyDescent="0.2">
      <c r="A11" s="260">
        <v>2014</v>
      </c>
      <c r="B11" s="258"/>
      <c r="C11" s="261">
        <f t="shared" si="0"/>
        <v>0</v>
      </c>
      <c r="D11" s="261"/>
      <c r="E11" s="261"/>
      <c r="F11" s="263">
        <f t="shared" si="1"/>
        <v>0</v>
      </c>
      <c r="G11" s="265"/>
    </row>
    <row r="12" spans="1:7" x14ac:dyDescent="0.2">
      <c r="A12" s="260">
        <v>2015</v>
      </c>
      <c r="B12" s="258"/>
      <c r="C12" s="261">
        <f t="shared" si="0"/>
        <v>0</v>
      </c>
      <c r="D12" s="261">
        <v>53906</v>
      </c>
      <c r="E12" s="261"/>
      <c r="F12" s="263">
        <f t="shared" si="1"/>
        <v>53906</v>
      </c>
      <c r="G12" s="265" t="s">
        <v>592</v>
      </c>
    </row>
    <row r="13" spans="1:7" x14ac:dyDescent="0.2">
      <c r="A13" s="260">
        <v>2016</v>
      </c>
      <c r="B13" s="258"/>
      <c r="C13" s="261">
        <f t="shared" si="0"/>
        <v>53906</v>
      </c>
      <c r="D13" s="261"/>
      <c r="E13" s="261"/>
      <c r="F13" s="263">
        <f>SUM(C13:E13)</f>
        <v>53906</v>
      </c>
      <c r="G13" s="265"/>
    </row>
    <row r="14" spans="1:7" x14ac:dyDescent="0.2">
      <c r="A14" s="260">
        <v>2017</v>
      </c>
      <c r="B14" s="258"/>
      <c r="C14" s="261">
        <f t="shared" si="0"/>
        <v>53906</v>
      </c>
      <c r="D14" s="261">
        <v>24674</v>
      </c>
      <c r="E14" s="261">
        <v>-728</v>
      </c>
      <c r="F14" s="263">
        <f t="shared" si="1"/>
        <v>77852</v>
      </c>
      <c r="G14" s="265" t="s">
        <v>593</v>
      </c>
    </row>
    <row r="15" spans="1:7" x14ac:dyDescent="0.2">
      <c r="A15" s="260">
        <v>2018</v>
      </c>
      <c r="B15" s="258"/>
      <c r="C15" s="261">
        <f t="shared" si="0"/>
        <v>77852</v>
      </c>
      <c r="D15" s="261">
        <v>3388</v>
      </c>
      <c r="E15" s="261">
        <v>-1769</v>
      </c>
      <c r="F15" s="263">
        <f t="shared" si="1"/>
        <v>79471</v>
      </c>
      <c r="G15" s="265" t="s">
        <v>596</v>
      </c>
    </row>
    <row r="16" spans="1:7" x14ac:dyDescent="0.2">
      <c r="A16" s="260">
        <v>2019</v>
      </c>
      <c r="B16" s="258"/>
      <c r="C16" s="261">
        <f t="shared" si="0"/>
        <v>79471</v>
      </c>
      <c r="D16" s="261">
        <v>651</v>
      </c>
      <c r="E16" s="261"/>
      <c r="F16" s="263">
        <f t="shared" si="1"/>
        <v>80122</v>
      </c>
      <c r="G16" s="265" t="s">
        <v>404</v>
      </c>
    </row>
    <row r="17" spans="1:7" x14ac:dyDescent="0.2">
      <c r="A17" s="260">
        <v>2020</v>
      </c>
      <c r="B17" s="258"/>
      <c r="C17" s="267">
        <f t="shared" si="0"/>
        <v>80122</v>
      </c>
      <c r="D17" s="267">
        <v>2392</v>
      </c>
      <c r="E17" s="267">
        <v>-1223</v>
      </c>
      <c r="F17" s="268">
        <f t="shared" si="1"/>
        <v>81291</v>
      </c>
      <c r="G17" s="265" t="s">
        <v>601</v>
      </c>
    </row>
    <row r="18" spans="1:7" x14ac:dyDescent="0.2">
      <c r="A18" s="260">
        <v>2021</v>
      </c>
      <c r="B18" s="258"/>
      <c r="C18" s="261">
        <f t="shared" si="0"/>
        <v>81291</v>
      </c>
      <c r="D18" s="261"/>
      <c r="E18" s="261"/>
      <c r="F18" s="263">
        <f t="shared" si="1"/>
        <v>81291</v>
      </c>
      <c r="G18" s="265"/>
    </row>
    <row r="19" spans="1:7" x14ac:dyDescent="0.2">
      <c r="A19" s="260">
        <v>2022</v>
      </c>
      <c r="B19" s="258"/>
      <c r="C19" s="261">
        <f t="shared" si="0"/>
        <v>81291</v>
      </c>
      <c r="D19" s="261"/>
      <c r="E19" s="261">
        <v>-14141</v>
      </c>
      <c r="F19" s="263">
        <f t="shared" si="1"/>
        <v>67150</v>
      </c>
      <c r="G19" s="265"/>
    </row>
    <row r="20" spans="1:7" x14ac:dyDescent="0.2">
      <c r="A20" s="260">
        <v>2023</v>
      </c>
      <c r="B20" s="258"/>
      <c r="C20" s="261">
        <f t="shared" si="0"/>
        <v>67150</v>
      </c>
      <c r="D20" s="261"/>
      <c r="E20" s="261"/>
      <c r="F20" s="263">
        <f t="shared" si="1"/>
        <v>67150</v>
      </c>
      <c r="G20" s="265"/>
    </row>
    <row r="21" spans="1:7" x14ac:dyDescent="0.2">
      <c r="A21" s="260"/>
      <c r="B21" s="258"/>
      <c r="C21" s="261">
        <f t="shared" si="0"/>
        <v>67150</v>
      </c>
      <c r="D21" s="261"/>
      <c r="E21" s="261"/>
      <c r="F21" s="263"/>
      <c r="G21" s="265"/>
    </row>
    <row r="22" spans="1:7" x14ac:dyDescent="0.2">
      <c r="A22" s="260"/>
      <c r="B22" s="258"/>
      <c r="C22" s="261">
        <f t="shared" si="0"/>
        <v>0</v>
      </c>
      <c r="D22" s="261"/>
      <c r="E22" s="261"/>
      <c r="F22" s="263"/>
      <c r="G22" s="26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B25" sqref="B25:F25"/>
    </sheetView>
  </sheetViews>
  <sheetFormatPr defaultRowHeight="12" x14ac:dyDescent="0.2"/>
  <cols>
    <col min="1" max="1" width="26.140625" style="341" bestFit="1" customWidth="1"/>
    <col min="2" max="16384" width="9.140625" style="341"/>
  </cols>
  <sheetData>
    <row r="1" spans="1:8" ht="12.75" x14ac:dyDescent="0.2">
      <c r="A1" s="340" t="s">
        <v>742</v>
      </c>
      <c r="B1" s="325"/>
      <c r="C1" s="325"/>
      <c r="D1" s="325"/>
      <c r="E1" s="325"/>
      <c r="F1" s="325"/>
      <c r="G1" s="325"/>
      <c r="H1" s="325"/>
    </row>
    <row r="2" spans="1:8" ht="12.75" x14ac:dyDescent="0.2">
      <c r="A2" s="340" t="s">
        <v>88</v>
      </c>
      <c r="B2" s="325"/>
      <c r="C2" s="325"/>
      <c r="D2" s="325"/>
      <c r="E2" s="325"/>
      <c r="F2" s="325"/>
      <c r="G2" s="325"/>
      <c r="H2" s="325"/>
    </row>
    <row r="3" spans="1:8" ht="12.75" x14ac:dyDescent="0.2">
      <c r="B3" s="340" t="s">
        <v>65</v>
      </c>
      <c r="C3" s="340" t="s">
        <v>75</v>
      </c>
      <c r="D3" s="340" t="s">
        <v>552</v>
      </c>
      <c r="E3" s="340" t="s">
        <v>528</v>
      </c>
      <c r="F3" s="340" t="s">
        <v>580</v>
      </c>
      <c r="G3" s="340" t="s">
        <v>215</v>
      </c>
      <c r="H3" s="325"/>
    </row>
    <row r="4" spans="1:8" ht="12.75" x14ac:dyDescent="0.2">
      <c r="A4" s="325"/>
      <c r="B4" s="325"/>
      <c r="C4" s="325"/>
      <c r="D4" s="325"/>
      <c r="E4" s="325"/>
      <c r="F4" s="325"/>
      <c r="G4" s="325"/>
      <c r="H4" s="325"/>
    </row>
    <row r="5" spans="1:8" ht="12.75" x14ac:dyDescent="0.2">
      <c r="A5" s="325" t="s">
        <v>588</v>
      </c>
      <c r="B5" s="341">
        <f>'Member Accounts'!E22</f>
        <v>2787722</v>
      </c>
      <c r="C5" s="341">
        <f>'Member Accounts'!E11</f>
        <v>1061845</v>
      </c>
      <c r="D5" s="341">
        <f>'Member Accounts'!E32</f>
        <v>10242</v>
      </c>
      <c r="E5" s="341">
        <f>'Member Accounts'!E42</f>
        <v>9383</v>
      </c>
      <c r="F5" s="341">
        <v>0</v>
      </c>
      <c r="G5" s="341">
        <f>SUM(B5:F5)</f>
        <v>3869192</v>
      </c>
    </row>
    <row r="6" spans="1:8" x14ac:dyDescent="0.2">
      <c r="A6" s="338" t="s">
        <v>67</v>
      </c>
      <c r="B6" s="70">
        <f>SUMIF('MYOB P_L Tax Calc'!$B$11:$B$118,A6,'MYOB P_L Tax Calc'!$C$11:$C$118)</f>
        <v>0</v>
      </c>
      <c r="G6" s="341">
        <f t="shared" ref="G6:G15" si="0">SUM(B6:F6)</f>
        <v>0</v>
      </c>
    </row>
    <row r="7" spans="1:8" x14ac:dyDescent="0.2">
      <c r="A7" s="338" t="s">
        <v>116</v>
      </c>
      <c r="C7" s="70">
        <f>SUMIF('MYOB P_L Tax Calc'!$B$11:$B$118,A7,'MYOB P_L Tax Calc'!$C$11:$C$118)</f>
        <v>27500</v>
      </c>
      <c r="G7" s="341">
        <f t="shared" si="0"/>
        <v>27500</v>
      </c>
    </row>
    <row r="8" spans="1:8" x14ac:dyDescent="0.2">
      <c r="A8" s="338" t="s">
        <v>576</v>
      </c>
      <c r="D8" s="70">
        <f>SUMIF('MYOB P_L Tax Calc'!$B$11:$B$118,A8,'MYOB P_L Tax Calc'!$C$11:$C$118)</f>
        <v>9891</v>
      </c>
      <c r="G8" s="341">
        <f t="shared" si="0"/>
        <v>9891</v>
      </c>
    </row>
    <row r="9" spans="1:8" x14ac:dyDescent="0.2">
      <c r="A9" s="338" t="s">
        <v>577</v>
      </c>
      <c r="E9" s="70">
        <f>SUMIF('MYOB P_L Tax Calc'!$B$11:$B$118,A9,'MYOB P_L Tax Calc'!$C$11:$C$118)</f>
        <v>6112</v>
      </c>
      <c r="G9" s="341">
        <f t="shared" si="0"/>
        <v>6112</v>
      </c>
    </row>
    <row r="10" spans="1:8" x14ac:dyDescent="0.2">
      <c r="A10" s="338" t="s">
        <v>578</v>
      </c>
      <c r="F10" s="70">
        <f>SUMIF('MYOB P_L Tax Calc'!$B$11:$B$118,A10,'MYOB P_L Tax Calc'!$C$11:$C$118)</f>
        <v>3141</v>
      </c>
      <c r="G10" s="341">
        <f t="shared" si="0"/>
        <v>3141</v>
      </c>
    </row>
    <row r="11" spans="1:8" x14ac:dyDescent="0.2">
      <c r="A11" s="341" t="s">
        <v>289</v>
      </c>
      <c r="B11" s="70">
        <f>SUMIF('MYOB P_L Tax Calc'!$B$11:$B$118,A11,'MYOB P_L Tax Calc'!$C$11:$C$118)</f>
        <v>0</v>
      </c>
      <c r="G11" s="341">
        <f t="shared" si="0"/>
        <v>0</v>
      </c>
    </row>
    <row r="12" spans="1:8" x14ac:dyDescent="0.2">
      <c r="A12" s="341" t="s">
        <v>290</v>
      </c>
      <c r="C12" s="70">
        <f>SUMIF('MYOB P_L Tax Calc'!$B$11:$B$118,A12,'MYOB P_L Tax Calc'!$C$11:$C$118)</f>
        <v>330000</v>
      </c>
      <c r="G12" s="341">
        <f t="shared" si="0"/>
        <v>330000</v>
      </c>
    </row>
    <row r="13" spans="1:8" x14ac:dyDescent="0.2">
      <c r="A13" s="341" t="s">
        <v>571</v>
      </c>
      <c r="B13" s="70">
        <f>SUMIF('MYOB P_L Tax Calc'!$B$11:$B$118,A13,'MYOB P_L Tax Calc'!$C$11:$C$118)</f>
        <v>0</v>
      </c>
      <c r="G13" s="341">
        <f t="shared" si="0"/>
        <v>0</v>
      </c>
    </row>
    <row r="14" spans="1:8" x14ac:dyDescent="0.2">
      <c r="A14" s="341" t="s">
        <v>573</v>
      </c>
      <c r="B14" s="70">
        <f>SUMIF('MYOB P_L Tax Calc'!$B$11:$B$118,A14,'MYOB P_L Tax Calc'!$C$11:$C$118)</f>
        <v>0</v>
      </c>
      <c r="G14" s="341">
        <f t="shared" si="0"/>
        <v>0</v>
      </c>
    </row>
    <row r="15" spans="1:8" ht="12.75" x14ac:dyDescent="0.2">
      <c r="A15" s="325" t="s">
        <v>575</v>
      </c>
      <c r="F15" s="70">
        <f>SUMIF('MYOB P_L Tax Calc'!$B$11:$B$118,A15,'MYOB P_L Tax Calc'!$C$11:$C$118)</f>
        <v>1000</v>
      </c>
      <c r="G15" s="341">
        <f t="shared" si="0"/>
        <v>1000</v>
      </c>
    </row>
    <row r="16" spans="1:8" ht="12.75" x14ac:dyDescent="0.2">
      <c r="A16" s="344" t="s">
        <v>543</v>
      </c>
      <c r="D16" s="70">
        <f>SUMIF('MYOB P_L Tax Calc'!$B$11:$B$118,A16,'MYOB P_L Tax Calc'!$C$11:$C$118)</f>
        <v>315</v>
      </c>
      <c r="G16" s="341">
        <f>SUM(B16:F16)</f>
        <v>315</v>
      </c>
      <c r="H16" s="341">
        <f>SUM(G7:G16)</f>
        <v>377959</v>
      </c>
    </row>
    <row r="17" spans="1:9" ht="12.75" x14ac:dyDescent="0.2">
      <c r="A17" s="325" t="s">
        <v>690</v>
      </c>
      <c r="B17" s="70">
        <f>-SUMIF('MYOB P_L Tax Calc'!$B$11:$B$118,A17,'MYOB P_L Tax Calc'!$C$11:$C$118)</f>
        <v>-5667</v>
      </c>
      <c r="F17" s="70"/>
      <c r="G17" s="341">
        <f>SUM(B17:F17)</f>
        <v>-5667</v>
      </c>
    </row>
    <row r="18" spans="1:9" x14ac:dyDescent="0.2">
      <c r="A18" s="341" t="s">
        <v>692</v>
      </c>
      <c r="B18" s="342"/>
      <c r="C18" s="342"/>
      <c r="D18" s="342"/>
      <c r="E18" s="342"/>
      <c r="F18" s="342"/>
      <c r="G18" s="342"/>
    </row>
    <row r="19" spans="1:9" x14ac:dyDescent="0.2">
      <c r="B19" s="345">
        <f t="shared" ref="B19:G19" si="1">SUM(B5:B18)</f>
        <v>2782055</v>
      </c>
      <c r="C19" s="345">
        <f t="shared" si="1"/>
        <v>1419345</v>
      </c>
      <c r="D19" s="345">
        <f t="shared" si="1"/>
        <v>20448</v>
      </c>
      <c r="E19" s="345">
        <f t="shared" si="1"/>
        <v>15495</v>
      </c>
      <c r="F19" s="345">
        <f t="shared" si="1"/>
        <v>4141</v>
      </c>
      <c r="G19" s="345">
        <f t="shared" si="1"/>
        <v>4241484</v>
      </c>
    </row>
    <row r="21" spans="1:9" x14ac:dyDescent="0.2">
      <c r="A21" s="341" t="s">
        <v>743</v>
      </c>
      <c r="B21" s="341">
        <f t="shared" ref="B21:G21" si="2">(B19+B5)/2</f>
        <v>2784888.5</v>
      </c>
      <c r="C21" s="341">
        <f t="shared" si="2"/>
        <v>1240595</v>
      </c>
      <c r="D21" s="341">
        <f t="shared" si="2"/>
        <v>15345</v>
      </c>
      <c r="E21" s="341">
        <f t="shared" si="2"/>
        <v>12439</v>
      </c>
      <c r="F21" s="341">
        <f t="shared" si="2"/>
        <v>2070.5</v>
      </c>
      <c r="G21" s="341">
        <f t="shared" si="2"/>
        <v>4055338</v>
      </c>
    </row>
    <row r="23" spans="1:9" x14ac:dyDescent="0.2">
      <c r="A23" s="341" t="s">
        <v>744</v>
      </c>
      <c r="B23" s="343">
        <f t="shared" ref="B23:G23" si="3">B21/$G$21</f>
        <v>0.68672167400103268</v>
      </c>
      <c r="C23" s="343">
        <f t="shared" si="3"/>
        <v>0.30591654752328906</v>
      </c>
      <c r="D23" s="343">
        <f t="shared" si="3"/>
        <v>3.7839016131331099E-3</v>
      </c>
      <c r="E23" s="343">
        <f t="shared" si="3"/>
        <v>3.0673152274853541E-3</v>
      </c>
      <c r="F23" s="343">
        <f t="shared" si="3"/>
        <v>5.1056163505976571E-4</v>
      </c>
      <c r="G23" s="343">
        <f t="shared" si="3"/>
        <v>1</v>
      </c>
    </row>
    <row r="25" spans="1:9" x14ac:dyDescent="0.2">
      <c r="A25" s="341" t="s">
        <v>745</v>
      </c>
      <c r="B25" s="341">
        <f>ROUND(B23*$G$25,0)+1</f>
        <v>212949</v>
      </c>
      <c r="C25" s="341">
        <f>ROUND(C23*$G$25,0)</f>
        <v>94863</v>
      </c>
      <c r="D25" s="341">
        <f>ROUND(D23*$G$25,0)</f>
        <v>1173</v>
      </c>
      <c r="E25" s="341">
        <f>ROUND(E23*$G$25,0)</f>
        <v>951</v>
      </c>
      <c r="F25" s="341">
        <f>ROUND(F23*$G$25,0)</f>
        <v>158</v>
      </c>
      <c r="G25" s="341">
        <f>'Inc &amp; Exp'!B24</f>
        <v>310094</v>
      </c>
    </row>
    <row r="28" spans="1:9" x14ac:dyDescent="0.2">
      <c r="A28" s="341" t="s">
        <v>780</v>
      </c>
      <c r="C28" s="341">
        <f>ROUND(C7*0.15,0)</f>
        <v>4125</v>
      </c>
      <c r="D28" s="341">
        <f>ROUND(D8*0.15,0)</f>
        <v>1484</v>
      </c>
      <c r="E28" s="341">
        <f>ROUND(E9*0.15,0)</f>
        <v>917</v>
      </c>
      <c r="F28" s="341">
        <f>ROUND(F10*0.15,0)</f>
        <v>471</v>
      </c>
      <c r="G28" s="341">
        <f>SUM(C28:F28)</f>
        <v>6997</v>
      </c>
    </row>
    <row r="30" spans="1:9" x14ac:dyDescent="0.2">
      <c r="A30" s="341" t="s">
        <v>781</v>
      </c>
      <c r="B30" s="341">
        <f ca="1">ROUND(G30-G28,0)</f>
        <v>-1052</v>
      </c>
      <c r="C30" s="341">
        <f>SUM(C28:C29)</f>
        <v>4125</v>
      </c>
      <c r="D30" s="341">
        <f>SUM(D28:D29)</f>
        <v>1484</v>
      </c>
      <c r="E30" s="341">
        <f>SUM(E28:E29)</f>
        <v>917</v>
      </c>
      <c r="F30" s="341">
        <f>SUM(F28:F29)</f>
        <v>471</v>
      </c>
      <c r="G30" s="341">
        <f ca="1">'MYOB P_L Tax Calc'!C158</f>
        <v>5945.1500000000015</v>
      </c>
      <c r="H30" s="341">
        <f ca="1">SUM(B30:F30)-G30</f>
        <v>-0.15000000000145519</v>
      </c>
      <c r="I30" s="341" t="s">
        <v>682</v>
      </c>
    </row>
    <row r="31" spans="1:9" ht="12.75" x14ac:dyDescent="0.2">
      <c r="A31" s="325"/>
    </row>
    <row r="32" spans="1:9" ht="12.75" x14ac:dyDescent="0.2">
      <c r="A32" s="325"/>
    </row>
    <row r="33" spans="1:1" ht="12.75" x14ac:dyDescent="0.2">
      <c r="A33" s="334"/>
    </row>
    <row r="34" spans="1:1" ht="12.75" x14ac:dyDescent="0.2">
      <c r="A34" s="32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6"/>
  <sheetViews>
    <sheetView topLeftCell="A635" workbookViewId="0">
      <selection activeCell="I226" sqref="I1:I1048576"/>
    </sheetView>
  </sheetViews>
  <sheetFormatPr defaultRowHeight="12.75" x14ac:dyDescent="0.2"/>
  <cols>
    <col min="5" max="5" width="32.28515625" bestFit="1" customWidth="1"/>
    <col min="6" max="6" width="12.85546875" bestFit="1" customWidth="1"/>
    <col min="9" max="9" width="13.85546875" bestFit="1" customWidth="1"/>
  </cols>
  <sheetData>
    <row r="1" spans="1:9" ht="13.5" thickTop="1" x14ac:dyDescent="0.2">
      <c r="A1" s="441"/>
      <c r="B1" s="441"/>
      <c r="C1" s="444"/>
      <c r="D1" s="448"/>
      <c r="E1" s="457" t="s">
        <v>29</v>
      </c>
      <c r="F1" s="448"/>
      <c r="G1" s="448"/>
      <c r="H1" s="448"/>
      <c r="I1" s="448"/>
    </row>
    <row r="2" spans="1:9" x14ac:dyDescent="0.2">
      <c r="A2" s="442"/>
      <c r="B2" s="442"/>
      <c r="C2" s="445"/>
      <c r="D2" s="449"/>
      <c r="E2" s="458" t="s">
        <v>270</v>
      </c>
      <c r="F2" s="449"/>
      <c r="G2" s="449"/>
      <c r="H2" s="449"/>
      <c r="I2" s="449"/>
    </row>
    <row r="3" spans="1:9" x14ac:dyDescent="0.2">
      <c r="A3" s="442"/>
      <c r="B3" s="442"/>
      <c r="C3" s="445"/>
      <c r="D3" s="449"/>
      <c r="E3" s="458" t="s">
        <v>30</v>
      </c>
      <c r="F3" s="449"/>
      <c r="G3" s="449"/>
      <c r="H3" s="449"/>
      <c r="I3" s="449"/>
    </row>
    <row r="4" spans="1:9" x14ac:dyDescent="0.2">
      <c r="A4" s="442"/>
      <c r="B4" s="442"/>
      <c r="C4" s="445"/>
      <c r="D4" s="449"/>
      <c r="E4" s="458" t="s">
        <v>31</v>
      </c>
      <c r="F4" s="449"/>
      <c r="G4" s="449"/>
      <c r="H4" s="449"/>
      <c r="I4" s="449"/>
    </row>
    <row r="5" spans="1:9" x14ac:dyDescent="0.2">
      <c r="A5" s="442"/>
      <c r="B5" s="442"/>
      <c r="C5" s="445"/>
      <c r="D5" s="449"/>
      <c r="E5" s="458" t="s">
        <v>32</v>
      </c>
      <c r="F5" s="449"/>
      <c r="G5" s="449"/>
      <c r="H5" s="449"/>
      <c r="I5" s="449"/>
    </row>
    <row r="6" spans="1:9" ht="20.25" x14ac:dyDescent="0.3">
      <c r="A6" s="443"/>
      <c r="B6" s="443"/>
      <c r="C6" s="445"/>
      <c r="D6" s="450"/>
      <c r="E6" s="459" t="s">
        <v>135</v>
      </c>
      <c r="F6" s="450"/>
      <c r="G6" s="450"/>
      <c r="H6" s="450"/>
      <c r="I6" s="450"/>
    </row>
    <row r="7" spans="1:9" x14ac:dyDescent="0.2">
      <c r="A7" s="443"/>
      <c r="B7" s="443"/>
      <c r="C7" s="445"/>
      <c r="D7" s="451"/>
      <c r="E7" s="460" t="s">
        <v>750</v>
      </c>
      <c r="F7" s="451"/>
      <c r="G7" s="451"/>
      <c r="H7" s="451"/>
      <c r="I7" s="451"/>
    </row>
    <row r="8" spans="1:9" x14ac:dyDescent="0.2">
      <c r="A8" s="437"/>
      <c r="B8" s="437"/>
      <c r="C8" s="438"/>
      <c r="D8" s="437"/>
      <c r="E8" s="437"/>
      <c r="F8" s="437"/>
      <c r="G8" s="437"/>
      <c r="H8" s="437"/>
      <c r="I8" s="437"/>
    </row>
    <row r="9" spans="1:9" x14ac:dyDescent="0.2">
      <c r="A9" s="434" t="s">
        <v>136</v>
      </c>
      <c r="B9" s="446" t="s">
        <v>137</v>
      </c>
      <c r="C9" s="440" t="s">
        <v>104</v>
      </c>
      <c r="D9" s="440" t="s">
        <v>138</v>
      </c>
      <c r="E9" s="440" t="s">
        <v>139</v>
      </c>
      <c r="F9" s="440" t="s">
        <v>140</v>
      </c>
      <c r="G9" s="440" t="s">
        <v>228</v>
      </c>
      <c r="H9" s="440" t="s">
        <v>141</v>
      </c>
      <c r="I9" s="440" t="s">
        <v>142</v>
      </c>
    </row>
    <row r="10" spans="1:9" ht="36" x14ac:dyDescent="0.2">
      <c r="A10" s="456" t="s">
        <v>243</v>
      </c>
      <c r="B10" s="454" t="s">
        <v>38</v>
      </c>
      <c r="C10" s="461" t="s">
        <v>34</v>
      </c>
      <c r="D10" s="453"/>
      <c r="E10" s="452"/>
      <c r="F10" s="452"/>
      <c r="G10" s="455" t="s">
        <v>34</v>
      </c>
      <c r="H10" s="452"/>
      <c r="I10" s="453"/>
    </row>
    <row r="11" spans="1:9" ht="24" x14ac:dyDescent="0.2">
      <c r="A11" s="456" t="s">
        <v>144</v>
      </c>
      <c r="B11" s="454" t="s">
        <v>792</v>
      </c>
      <c r="C11" s="461" t="s">
        <v>34</v>
      </c>
      <c r="D11" s="453"/>
      <c r="E11" s="452"/>
      <c r="F11" s="452"/>
      <c r="G11" s="455" t="s">
        <v>34</v>
      </c>
      <c r="H11" s="452"/>
      <c r="I11" s="453"/>
    </row>
    <row r="12" spans="1:9" x14ac:dyDescent="0.2">
      <c r="A12" s="456" t="s">
        <v>793</v>
      </c>
      <c r="B12" s="454" t="s">
        <v>145</v>
      </c>
      <c r="C12" s="461" t="s">
        <v>794</v>
      </c>
      <c r="D12" s="453"/>
      <c r="E12" s="452">
        <v>0.04</v>
      </c>
      <c r="F12" s="452"/>
      <c r="G12" s="455" t="s">
        <v>34</v>
      </c>
      <c r="H12" s="452"/>
      <c r="I12" s="453">
        <v>1435.21</v>
      </c>
    </row>
    <row r="13" spans="1:9" x14ac:dyDescent="0.2">
      <c r="A13" s="456" t="s">
        <v>795</v>
      </c>
      <c r="B13" s="454" t="s">
        <v>145</v>
      </c>
      <c r="C13" s="461" t="s">
        <v>796</v>
      </c>
      <c r="D13" s="453" t="s">
        <v>797</v>
      </c>
      <c r="E13" s="452">
        <v>0.04</v>
      </c>
      <c r="F13" s="452"/>
      <c r="G13" s="455" t="s">
        <v>34</v>
      </c>
      <c r="H13" s="452"/>
      <c r="I13" s="453">
        <v>1435.25</v>
      </c>
    </row>
    <row r="14" spans="1:9" x14ac:dyDescent="0.2">
      <c r="A14" s="456" t="s">
        <v>798</v>
      </c>
      <c r="B14" s="454" t="s">
        <v>145</v>
      </c>
      <c r="C14" s="461" t="s">
        <v>799</v>
      </c>
      <c r="D14" s="453"/>
      <c r="E14" s="452">
        <v>0.01</v>
      </c>
      <c r="F14" s="452"/>
      <c r="G14" s="455" t="s">
        <v>34</v>
      </c>
      <c r="H14" s="452"/>
      <c r="I14" s="453">
        <v>1435.26</v>
      </c>
    </row>
    <row r="15" spans="1:9" x14ac:dyDescent="0.2">
      <c r="A15" s="456" t="s">
        <v>800</v>
      </c>
      <c r="B15" s="454" t="s">
        <v>145</v>
      </c>
      <c r="C15" s="461" t="s">
        <v>801</v>
      </c>
      <c r="D15" s="453" t="s">
        <v>802</v>
      </c>
      <c r="E15" s="452">
        <v>0.03</v>
      </c>
      <c r="F15" s="452"/>
      <c r="G15" s="455" t="s">
        <v>34</v>
      </c>
      <c r="H15" s="452"/>
      <c r="I15" s="453">
        <v>1435.29</v>
      </c>
    </row>
    <row r="16" spans="1:9" x14ac:dyDescent="0.2">
      <c r="A16" s="456" t="s">
        <v>34</v>
      </c>
      <c r="B16" s="454" t="s">
        <v>34</v>
      </c>
      <c r="C16" s="461" t="s">
        <v>34</v>
      </c>
      <c r="D16" s="453"/>
      <c r="E16" s="452"/>
      <c r="F16" s="452"/>
      <c r="G16" s="455" t="s">
        <v>34</v>
      </c>
      <c r="H16" s="452"/>
      <c r="I16" s="453"/>
    </row>
    <row r="17" spans="1:9" x14ac:dyDescent="0.2">
      <c r="A17" s="456" t="s">
        <v>34</v>
      </c>
      <c r="B17" s="454" t="s">
        <v>34</v>
      </c>
      <c r="C17" s="461" t="s">
        <v>34</v>
      </c>
      <c r="D17" s="453" t="s">
        <v>146</v>
      </c>
      <c r="E17" s="452">
        <v>0.12</v>
      </c>
      <c r="F17" s="452">
        <v>0</v>
      </c>
      <c r="G17" s="455" t="s">
        <v>34</v>
      </c>
      <c r="H17" s="452">
        <v>0.12</v>
      </c>
      <c r="I17" s="453">
        <v>1435.29</v>
      </c>
    </row>
    <row r="18" spans="1:9" x14ac:dyDescent="0.2">
      <c r="A18" s="456" t="s">
        <v>34</v>
      </c>
      <c r="B18" s="454" t="s">
        <v>34</v>
      </c>
      <c r="C18" s="461" t="s">
        <v>34</v>
      </c>
      <c r="D18" s="453"/>
      <c r="E18" s="452"/>
      <c r="F18" s="452"/>
      <c r="G18" s="455" t="s">
        <v>34</v>
      </c>
      <c r="H18" s="452"/>
      <c r="I18" s="453"/>
    </row>
    <row r="19" spans="1:9" ht="36" x14ac:dyDescent="0.2">
      <c r="A19" s="456" t="s">
        <v>321</v>
      </c>
      <c r="B19" s="454" t="s">
        <v>322</v>
      </c>
      <c r="C19" s="461" t="s">
        <v>34</v>
      </c>
      <c r="D19" s="453"/>
      <c r="E19" s="452"/>
      <c r="F19" s="452"/>
      <c r="G19" s="455" t="s">
        <v>34</v>
      </c>
      <c r="H19" s="452"/>
      <c r="I19" s="453"/>
    </row>
    <row r="20" spans="1:9" ht="24" x14ac:dyDescent="0.2">
      <c r="A20" s="456" t="s">
        <v>144</v>
      </c>
      <c r="B20" s="454" t="s">
        <v>803</v>
      </c>
      <c r="C20" s="461" t="s">
        <v>34</v>
      </c>
      <c r="D20" s="453"/>
      <c r="E20" s="452"/>
      <c r="F20" s="452"/>
      <c r="G20" s="455" t="s">
        <v>34</v>
      </c>
      <c r="H20" s="452"/>
      <c r="I20" s="453"/>
    </row>
    <row r="21" spans="1:9" x14ac:dyDescent="0.2">
      <c r="A21" s="456" t="s">
        <v>793</v>
      </c>
      <c r="B21" s="454" t="s">
        <v>145</v>
      </c>
      <c r="C21" s="461" t="s">
        <v>804</v>
      </c>
      <c r="D21" s="453"/>
      <c r="E21" s="452">
        <v>0.48</v>
      </c>
      <c r="F21" s="452"/>
      <c r="G21" s="455" t="s">
        <v>34</v>
      </c>
      <c r="H21" s="452"/>
      <c r="I21" s="453">
        <v>1010.65</v>
      </c>
    </row>
    <row r="22" spans="1:9" x14ac:dyDescent="0.2">
      <c r="A22" s="456" t="s">
        <v>795</v>
      </c>
      <c r="B22" s="454" t="s">
        <v>145</v>
      </c>
      <c r="C22" s="461" t="s">
        <v>805</v>
      </c>
      <c r="D22" s="453" t="s">
        <v>806</v>
      </c>
      <c r="E22" s="452">
        <v>0.17</v>
      </c>
      <c r="F22" s="452"/>
      <c r="G22" s="455" t="s">
        <v>34</v>
      </c>
      <c r="H22" s="452"/>
      <c r="I22" s="453">
        <v>1010.82</v>
      </c>
    </row>
    <row r="23" spans="1:9" x14ac:dyDescent="0.2">
      <c r="A23" s="456" t="s">
        <v>798</v>
      </c>
      <c r="B23" s="454" t="s">
        <v>145</v>
      </c>
      <c r="C23" s="461" t="s">
        <v>799</v>
      </c>
      <c r="D23" s="453"/>
      <c r="E23" s="452">
        <v>0.04</v>
      </c>
      <c r="F23" s="452"/>
      <c r="G23" s="455" t="s">
        <v>34</v>
      </c>
      <c r="H23" s="452"/>
      <c r="I23" s="453">
        <v>1010.86</v>
      </c>
    </row>
    <row r="24" spans="1:9" x14ac:dyDescent="0.2">
      <c r="A24" s="456" t="s">
        <v>800</v>
      </c>
      <c r="B24" s="454" t="s">
        <v>145</v>
      </c>
      <c r="C24" s="461" t="s">
        <v>801</v>
      </c>
      <c r="D24" s="453" t="s">
        <v>807</v>
      </c>
      <c r="E24" s="452">
        <v>0.12</v>
      </c>
      <c r="F24" s="452"/>
      <c r="G24" s="455" t="s">
        <v>34</v>
      </c>
      <c r="H24" s="452"/>
      <c r="I24" s="453">
        <v>1010.98</v>
      </c>
    </row>
    <row r="25" spans="1:9" x14ac:dyDescent="0.2">
      <c r="A25" s="456" t="s">
        <v>34</v>
      </c>
      <c r="B25" s="454" t="s">
        <v>34</v>
      </c>
      <c r="C25" s="461" t="s">
        <v>34</v>
      </c>
      <c r="D25" s="453"/>
      <c r="E25" s="452"/>
      <c r="F25" s="452"/>
      <c r="G25" s="455" t="s">
        <v>34</v>
      </c>
      <c r="H25" s="452"/>
      <c r="I25" s="453"/>
    </row>
    <row r="26" spans="1:9" x14ac:dyDescent="0.2">
      <c r="A26" s="456" t="s">
        <v>34</v>
      </c>
      <c r="B26" s="454" t="s">
        <v>34</v>
      </c>
      <c r="C26" s="461" t="s">
        <v>34</v>
      </c>
      <c r="D26" s="453" t="s">
        <v>146</v>
      </c>
      <c r="E26" s="452">
        <v>0.81</v>
      </c>
      <c r="F26" s="452">
        <v>0</v>
      </c>
      <c r="G26" s="455" t="s">
        <v>34</v>
      </c>
      <c r="H26" s="452">
        <v>0.81</v>
      </c>
      <c r="I26" s="453">
        <v>1010.98</v>
      </c>
    </row>
    <row r="27" spans="1:9" x14ac:dyDescent="0.2">
      <c r="A27" s="456" t="s">
        <v>34</v>
      </c>
      <c r="B27" s="454" t="s">
        <v>34</v>
      </c>
      <c r="C27" s="461" t="s">
        <v>34</v>
      </c>
      <c r="D27" s="453"/>
      <c r="E27" s="452"/>
      <c r="F27" s="452"/>
      <c r="G27" s="455" t="s">
        <v>34</v>
      </c>
      <c r="H27" s="452"/>
      <c r="I27" s="453"/>
    </row>
    <row r="28" spans="1:9" ht="48" x14ac:dyDescent="0.2">
      <c r="A28" s="456" t="s">
        <v>323</v>
      </c>
      <c r="B28" s="454" t="s">
        <v>415</v>
      </c>
      <c r="C28" s="461" t="s">
        <v>34</v>
      </c>
      <c r="D28" s="453"/>
      <c r="E28" s="452"/>
      <c r="F28" s="452"/>
      <c r="G28" s="455" t="s">
        <v>34</v>
      </c>
      <c r="H28" s="452"/>
      <c r="I28" s="453"/>
    </row>
    <row r="29" spans="1:9" ht="24" x14ac:dyDescent="0.2">
      <c r="A29" s="456" t="s">
        <v>144</v>
      </c>
      <c r="B29" s="454" t="s">
        <v>808</v>
      </c>
      <c r="C29" s="461" t="s">
        <v>34</v>
      </c>
      <c r="D29" s="453"/>
      <c r="E29" s="452"/>
      <c r="F29" s="452"/>
      <c r="G29" s="455" t="s">
        <v>34</v>
      </c>
      <c r="H29" s="452"/>
      <c r="I29" s="453"/>
    </row>
    <row r="30" spans="1:9" ht="24" x14ac:dyDescent="0.2">
      <c r="A30" s="456" t="s">
        <v>809</v>
      </c>
      <c r="B30" s="454" t="s">
        <v>284</v>
      </c>
      <c r="C30" s="461" t="s">
        <v>753</v>
      </c>
      <c r="D30" s="453" t="s">
        <v>810</v>
      </c>
      <c r="E30" s="452"/>
      <c r="F30" s="452">
        <v>15000</v>
      </c>
      <c r="G30" s="455" t="s">
        <v>34</v>
      </c>
      <c r="H30" s="452"/>
      <c r="I30" s="453">
        <v>1523.76</v>
      </c>
    </row>
    <row r="31" spans="1:9" ht="24" x14ac:dyDescent="0.2">
      <c r="A31" s="456" t="s">
        <v>811</v>
      </c>
      <c r="B31" s="454" t="s">
        <v>145</v>
      </c>
      <c r="C31" s="461" t="s">
        <v>812</v>
      </c>
      <c r="D31" s="453" t="s">
        <v>813</v>
      </c>
      <c r="E31" s="452">
        <v>354.68</v>
      </c>
      <c r="F31" s="452"/>
      <c r="G31" s="455" t="s">
        <v>34</v>
      </c>
      <c r="H31" s="452"/>
      <c r="I31" s="453">
        <v>1878.44</v>
      </c>
    </row>
    <row r="32" spans="1:9" ht="24" x14ac:dyDescent="0.2">
      <c r="A32" s="456" t="s">
        <v>814</v>
      </c>
      <c r="B32" s="454" t="s">
        <v>145</v>
      </c>
      <c r="C32" s="461" t="s">
        <v>815</v>
      </c>
      <c r="D32" s="453" t="s">
        <v>816</v>
      </c>
      <c r="E32" s="452">
        <v>180.46</v>
      </c>
      <c r="F32" s="452"/>
      <c r="G32" s="455" t="s">
        <v>34</v>
      </c>
      <c r="H32" s="452"/>
      <c r="I32" s="453">
        <v>2058.9</v>
      </c>
    </row>
    <row r="33" spans="1:9" ht="24" x14ac:dyDescent="0.2">
      <c r="A33" s="456" t="s">
        <v>817</v>
      </c>
      <c r="B33" s="454" t="s">
        <v>145</v>
      </c>
      <c r="C33" s="461" t="s">
        <v>818</v>
      </c>
      <c r="D33" s="453" t="s">
        <v>819</v>
      </c>
      <c r="E33" s="452">
        <v>349.82</v>
      </c>
      <c r="F33" s="452"/>
      <c r="G33" s="455" t="s">
        <v>34</v>
      </c>
      <c r="H33" s="452"/>
      <c r="I33" s="453">
        <v>2408.7199999999998</v>
      </c>
    </row>
    <row r="34" spans="1:9" ht="24" x14ac:dyDescent="0.2">
      <c r="A34" s="456" t="s">
        <v>820</v>
      </c>
      <c r="B34" s="454" t="s">
        <v>145</v>
      </c>
      <c r="C34" s="461" t="s">
        <v>821</v>
      </c>
      <c r="D34" s="453" t="s">
        <v>822</v>
      </c>
      <c r="E34" s="452">
        <v>185</v>
      </c>
      <c r="F34" s="452"/>
      <c r="G34" s="455" t="s">
        <v>34</v>
      </c>
      <c r="H34" s="452"/>
      <c r="I34" s="453">
        <v>2593.7199999999998</v>
      </c>
    </row>
    <row r="35" spans="1:9" ht="24" x14ac:dyDescent="0.2">
      <c r="A35" s="456" t="s">
        <v>823</v>
      </c>
      <c r="B35" s="454" t="s">
        <v>145</v>
      </c>
      <c r="C35" s="461" t="s">
        <v>821</v>
      </c>
      <c r="D35" s="453" t="s">
        <v>824</v>
      </c>
      <c r="E35" s="452">
        <v>239.17</v>
      </c>
      <c r="F35" s="452"/>
      <c r="G35" s="455" t="s">
        <v>34</v>
      </c>
      <c r="H35" s="452"/>
      <c r="I35" s="453">
        <v>2832.89</v>
      </c>
    </row>
    <row r="36" spans="1:9" ht="24" x14ac:dyDescent="0.2">
      <c r="A36" s="456" t="s">
        <v>825</v>
      </c>
      <c r="B36" s="454" t="s">
        <v>145</v>
      </c>
      <c r="C36" s="461" t="s">
        <v>821</v>
      </c>
      <c r="D36" s="453" t="s">
        <v>826</v>
      </c>
      <c r="E36" s="452">
        <v>1564.24</v>
      </c>
      <c r="F36" s="452"/>
      <c r="G36" s="455" t="s">
        <v>34</v>
      </c>
      <c r="H36" s="452"/>
      <c r="I36" s="453">
        <v>4397.13</v>
      </c>
    </row>
    <row r="37" spans="1:9" x14ac:dyDescent="0.2">
      <c r="A37" s="456" t="s">
        <v>827</v>
      </c>
      <c r="B37" s="454" t="s">
        <v>828</v>
      </c>
      <c r="C37" s="461" t="s">
        <v>821</v>
      </c>
      <c r="D37" s="453" t="s">
        <v>829</v>
      </c>
      <c r="E37" s="452">
        <v>114848.57</v>
      </c>
      <c r="F37" s="452"/>
      <c r="G37" s="455" t="s">
        <v>64</v>
      </c>
      <c r="H37" s="452"/>
      <c r="I37" s="453">
        <v>119245.7</v>
      </c>
    </row>
    <row r="38" spans="1:9" ht="24" x14ac:dyDescent="0.2">
      <c r="A38" s="456" t="s">
        <v>830</v>
      </c>
      <c r="B38" s="454" t="s">
        <v>284</v>
      </c>
      <c r="C38" s="461" t="s">
        <v>831</v>
      </c>
      <c r="D38" s="453" t="s">
        <v>810</v>
      </c>
      <c r="E38" s="452"/>
      <c r="F38" s="452">
        <v>118000</v>
      </c>
      <c r="G38" s="455" t="s">
        <v>34</v>
      </c>
      <c r="H38" s="452"/>
      <c r="I38" s="453">
        <v>1245.7</v>
      </c>
    </row>
    <row r="39" spans="1:9" ht="24" x14ac:dyDescent="0.2">
      <c r="A39" s="456" t="s">
        <v>832</v>
      </c>
      <c r="B39" s="454" t="s">
        <v>145</v>
      </c>
      <c r="C39" s="461" t="s">
        <v>831</v>
      </c>
      <c r="D39" s="453" t="s">
        <v>819</v>
      </c>
      <c r="E39" s="452">
        <v>342.76</v>
      </c>
      <c r="F39" s="452"/>
      <c r="G39" s="455" t="s">
        <v>34</v>
      </c>
      <c r="H39" s="452"/>
      <c r="I39" s="453">
        <v>1588.46</v>
      </c>
    </row>
    <row r="40" spans="1:9" x14ac:dyDescent="0.2">
      <c r="A40" s="456" t="s">
        <v>833</v>
      </c>
      <c r="B40" s="454" t="s">
        <v>828</v>
      </c>
      <c r="C40" s="461" t="s">
        <v>834</v>
      </c>
      <c r="D40" s="453" t="s">
        <v>835</v>
      </c>
      <c r="E40" s="452">
        <v>60000</v>
      </c>
      <c r="F40" s="452"/>
      <c r="G40" s="455" t="s">
        <v>64</v>
      </c>
      <c r="H40" s="452"/>
      <c r="I40" s="453">
        <v>61588.46</v>
      </c>
    </row>
    <row r="41" spans="1:9" x14ac:dyDescent="0.2">
      <c r="A41" s="456" t="s">
        <v>833</v>
      </c>
      <c r="B41" s="454" t="s">
        <v>828</v>
      </c>
      <c r="C41" s="461" t="s">
        <v>834</v>
      </c>
      <c r="D41" s="453" t="s">
        <v>835</v>
      </c>
      <c r="E41" s="452">
        <v>3266.88</v>
      </c>
      <c r="F41" s="452"/>
      <c r="G41" s="455" t="s">
        <v>64</v>
      </c>
      <c r="H41" s="452"/>
      <c r="I41" s="453">
        <v>64855.34</v>
      </c>
    </row>
    <row r="42" spans="1:9" ht="24" x14ac:dyDescent="0.2">
      <c r="A42" s="456" t="s">
        <v>836</v>
      </c>
      <c r="B42" s="454" t="s">
        <v>145</v>
      </c>
      <c r="C42" s="461" t="s">
        <v>837</v>
      </c>
      <c r="D42" s="453" t="s">
        <v>838</v>
      </c>
      <c r="E42" s="452">
        <v>506.82</v>
      </c>
      <c r="F42" s="452"/>
      <c r="G42" s="455" t="s">
        <v>34</v>
      </c>
      <c r="H42" s="452"/>
      <c r="I42" s="453">
        <v>65362.16</v>
      </c>
    </row>
    <row r="43" spans="1:9" ht="24" x14ac:dyDescent="0.2">
      <c r="A43" s="456" t="s">
        <v>839</v>
      </c>
      <c r="B43" s="454" t="s">
        <v>284</v>
      </c>
      <c r="C43" s="461" t="s">
        <v>840</v>
      </c>
      <c r="D43" s="453" t="s">
        <v>810</v>
      </c>
      <c r="E43" s="452"/>
      <c r="F43" s="452">
        <v>65000</v>
      </c>
      <c r="G43" s="455" t="s">
        <v>34</v>
      </c>
      <c r="H43" s="452"/>
      <c r="I43" s="453">
        <v>362.16</v>
      </c>
    </row>
    <row r="44" spans="1:9" ht="24" x14ac:dyDescent="0.2">
      <c r="A44" s="456" t="s">
        <v>841</v>
      </c>
      <c r="B44" s="454" t="s">
        <v>145</v>
      </c>
      <c r="C44" s="461" t="s">
        <v>840</v>
      </c>
      <c r="D44" s="453" t="s">
        <v>819</v>
      </c>
      <c r="E44" s="452">
        <v>354.53</v>
      </c>
      <c r="F44" s="452"/>
      <c r="G44" s="455" t="s">
        <v>34</v>
      </c>
      <c r="H44" s="452"/>
      <c r="I44" s="453">
        <v>716.69</v>
      </c>
    </row>
    <row r="45" spans="1:9" ht="24" x14ac:dyDescent="0.2">
      <c r="A45" s="456" t="s">
        <v>842</v>
      </c>
      <c r="B45" s="454" t="s">
        <v>145</v>
      </c>
      <c r="C45" s="461" t="s">
        <v>843</v>
      </c>
      <c r="D45" s="453" t="s">
        <v>636</v>
      </c>
      <c r="E45" s="452">
        <v>556.27</v>
      </c>
      <c r="F45" s="452"/>
      <c r="G45" s="455" t="s">
        <v>34</v>
      </c>
      <c r="H45" s="452"/>
      <c r="I45" s="453">
        <v>1272.96</v>
      </c>
    </row>
    <row r="46" spans="1:9" ht="24" x14ac:dyDescent="0.2">
      <c r="A46" s="456" t="s">
        <v>844</v>
      </c>
      <c r="B46" s="454" t="s">
        <v>145</v>
      </c>
      <c r="C46" s="461" t="s">
        <v>843</v>
      </c>
      <c r="D46" s="453" t="s">
        <v>822</v>
      </c>
      <c r="E46" s="452">
        <v>185</v>
      </c>
      <c r="F46" s="452"/>
      <c r="G46" s="455" t="s">
        <v>34</v>
      </c>
      <c r="H46" s="452"/>
      <c r="I46" s="453">
        <v>1457.96</v>
      </c>
    </row>
    <row r="47" spans="1:9" ht="24" x14ac:dyDescent="0.2">
      <c r="A47" s="456" t="s">
        <v>845</v>
      </c>
      <c r="B47" s="454" t="s">
        <v>145</v>
      </c>
      <c r="C47" s="461" t="s">
        <v>843</v>
      </c>
      <c r="D47" s="453" t="s">
        <v>824</v>
      </c>
      <c r="E47" s="452">
        <v>239.17</v>
      </c>
      <c r="F47" s="452"/>
      <c r="G47" s="455" t="s">
        <v>34</v>
      </c>
      <c r="H47" s="452"/>
      <c r="I47" s="453">
        <v>1697.13</v>
      </c>
    </row>
    <row r="48" spans="1:9" ht="24" x14ac:dyDescent="0.2">
      <c r="A48" s="456" t="s">
        <v>846</v>
      </c>
      <c r="B48" s="454" t="s">
        <v>145</v>
      </c>
      <c r="C48" s="461" t="s">
        <v>847</v>
      </c>
      <c r="D48" s="453" t="s">
        <v>819</v>
      </c>
      <c r="E48" s="452">
        <v>380.08</v>
      </c>
      <c r="F48" s="452"/>
      <c r="G48" s="455" t="s">
        <v>34</v>
      </c>
      <c r="H48" s="452"/>
      <c r="I48" s="453">
        <v>2077.21</v>
      </c>
    </row>
    <row r="49" spans="1:9" ht="24" x14ac:dyDescent="0.2">
      <c r="A49" s="456" t="s">
        <v>848</v>
      </c>
      <c r="B49" s="454" t="s">
        <v>145</v>
      </c>
      <c r="C49" s="461" t="s">
        <v>849</v>
      </c>
      <c r="D49" s="453" t="s">
        <v>838</v>
      </c>
      <c r="E49" s="452">
        <v>506.82</v>
      </c>
      <c r="F49" s="452"/>
      <c r="G49" s="455" t="s">
        <v>34</v>
      </c>
      <c r="H49" s="452"/>
      <c r="I49" s="453">
        <v>2584.0300000000002</v>
      </c>
    </row>
    <row r="50" spans="1:9" ht="24" x14ac:dyDescent="0.2">
      <c r="A50" s="456" t="s">
        <v>850</v>
      </c>
      <c r="B50" s="454" t="s">
        <v>145</v>
      </c>
      <c r="C50" s="461" t="s">
        <v>851</v>
      </c>
      <c r="D50" s="453" t="s">
        <v>819</v>
      </c>
      <c r="E50" s="452">
        <v>380.08</v>
      </c>
      <c r="F50" s="452"/>
      <c r="G50" s="455" t="s">
        <v>34</v>
      </c>
      <c r="H50" s="452"/>
      <c r="I50" s="453">
        <v>2964.11</v>
      </c>
    </row>
    <row r="51" spans="1:9" ht="24" x14ac:dyDescent="0.2">
      <c r="A51" s="456" t="s">
        <v>852</v>
      </c>
      <c r="B51" s="454" t="s">
        <v>145</v>
      </c>
      <c r="C51" s="461" t="s">
        <v>853</v>
      </c>
      <c r="D51" s="453" t="s">
        <v>637</v>
      </c>
      <c r="E51" s="452">
        <v>399.25</v>
      </c>
      <c r="F51" s="452"/>
      <c r="G51" s="455" t="s">
        <v>34</v>
      </c>
      <c r="H51" s="452"/>
      <c r="I51" s="453">
        <v>3363.36</v>
      </c>
    </row>
    <row r="52" spans="1:9" ht="24" x14ac:dyDescent="0.2">
      <c r="A52" s="456" t="s">
        <v>854</v>
      </c>
      <c r="B52" s="454" t="s">
        <v>145</v>
      </c>
      <c r="C52" s="461" t="s">
        <v>853</v>
      </c>
      <c r="D52" s="453" t="s">
        <v>509</v>
      </c>
      <c r="E52" s="452">
        <v>483.95</v>
      </c>
      <c r="F52" s="452"/>
      <c r="G52" s="455" t="s">
        <v>34</v>
      </c>
      <c r="H52" s="452"/>
      <c r="I52" s="453">
        <v>3847.31</v>
      </c>
    </row>
    <row r="53" spans="1:9" ht="24" x14ac:dyDescent="0.2">
      <c r="A53" s="456" t="s">
        <v>855</v>
      </c>
      <c r="B53" s="454" t="s">
        <v>145</v>
      </c>
      <c r="C53" s="461" t="s">
        <v>853</v>
      </c>
      <c r="D53" s="453" t="s">
        <v>856</v>
      </c>
      <c r="E53" s="452">
        <v>362.96</v>
      </c>
      <c r="F53" s="452"/>
      <c r="G53" s="455" t="s">
        <v>34</v>
      </c>
      <c r="H53" s="452"/>
      <c r="I53" s="453">
        <v>4210.2700000000004</v>
      </c>
    </row>
    <row r="54" spans="1:9" ht="24" x14ac:dyDescent="0.2">
      <c r="A54" s="456" t="s">
        <v>857</v>
      </c>
      <c r="B54" s="454" t="s">
        <v>145</v>
      </c>
      <c r="C54" s="461" t="s">
        <v>853</v>
      </c>
      <c r="D54" s="453" t="s">
        <v>858</v>
      </c>
      <c r="E54" s="452">
        <v>373.12</v>
      </c>
      <c r="F54" s="452"/>
      <c r="G54" s="455" t="s">
        <v>34</v>
      </c>
      <c r="H54" s="452"/>
      <c r="I54" s="453">
        <v>4583.3900000000003</v>
      </c>
    </row>
    <row r="55" spans="1:9" ht="24" x14ac:dyDescent="0.2">
      <c r="A55" s="456" t="s">
        <v>859</v>
      </c>
      <c r="B55" s="454" t="s">
        <v>145</v>
      </c>
      <c r="C55" s="461" t="s">
        <v>853</v>
      </c>
      <c r="D55" s="453" t="s">
        <v>822</v>
      </c>
      <c r="E55" s="452">
        <v>185</v>
      </c>
      <c r="F55" s="452"/>
      <c r="G55" s="455" t="s">
        <v>34</v>
      </c>
      <c r="H55" s="452"/>
      <c r="I55" s="453">
        <v>4768.3900000000003</v>
      </c>
    </row>
    <row r="56" spans="1:9" ht="24" x14ac:dyDescent="0.2">
      <c r="A56" s="456" t="s">
        <v>860</v>
      </c>
      <c r="B56" s="454" t="s">
        <v>145</v>
      </c>
      <c r="C56" s="461" t="s">
        <v>853</v>
      </c>
      <c r="D56" s="453" t="s">
        <v>824</v>
      </c>
      <c r="E56" s="452">
        <v>239.17</v>
      </c>
      <c r="F56" s="452"/>
      <c r="G56" s="455" t="s">
        <v>34</v>
      </c>
      <c r="H56" s="452"/>
      <c r="I56" s="453">
        <v>5007.5600000000004</v>
      </c>
    </row>
    <row r="57" spans="1:9" ht="24" x14ac:dyDescent="0.2">
      <c r="A57" s="456" t="s">
        <v>861</v>
      </c>
      <c r="B57" s="454" t="s">
        <v>145</v>
      </c>
      <c r="C57" s="461" t="s">
        <v>862</v>
      </c>
      <c r="D57" s="453" t="s">
        <v>819</v>
      </c>
      <c r="E57" s="452">
        <v>380.08</v>
      </c>
      <c r="F57" s="452"/>
      <c r="G57" s="455" t="s">
        <v>34</v>
      </c>
      <c r="H57" s="452"/>
      <c r="I57" s="453">
        <v>5387.64</v>
      </c>
    </row>
    <row r="58" spans="1:9" ht="24" x14ac:dyDescent="0.2">
      <c r="A58" s="456" t="s">
        <v>863</v>
      </c>
      <c r="B58" s="454" t="s">
        <v>145</v>
      </c>
      <c r="C58" s="461" t="s">
        <v>864</v>
      </c>
      <c r="D58" s="453" t="s">
        <v>819</v>
      </c>
      <c r="E58" s="452">
        <v>398.02</v>
      </c>
      <c r="F58" s="452"/>
      <c r="G58" s="455" t="s">
        <v>34</v>
      </c>
      <c r="H58" s="452"/>
      <c r="I58" s="453">
        <v>5785.66</v>
      </c>
    </row>
    <row r="59" spans="1:9" ht="24" x14ac:dyDescent="0.2">
      <c r="A59" s="456" t="s">
        <v>865</v>
      </c>
      <c r="B59" s="454" t="s">
        <v>145</v>
      </c>
      <c r="C59" s="461" t="s">
        <v>866</v>
      </c>
      <c r="D59" s="453" t="s">
        <v>838</v>
      </c>
      <c r="E59" s="452">
        <v>506.82</v>
      </c>
      <c r="F59" s="452"/>
      <c r="G59" s="455" t="s">
        <v>34</v>
      </c>
      <c r="H59" s="452"/>
      <c r="I59" s="453">
        <v>6292.48</v>
      </c>
    </row>
    <row r="60" spans="1:9" ht="24" x14ac:dyDescent="0.2">
      <c r="A60" s="456" t="s">
        <v>867</v>
      </c>
      <c r="B60" s="454" t="s">
        <v>145</v>
      </c>
      <c r="C60" s="461" t="s">
        <v>868</v>
      </c>
      <c r="D60" s="453" t="s">
        <v>721</v>
      </c>
      <c r="E60" s="452">
        <v>554.01</v>
      </c>
      <c r="F60" s="452"/>
      <c r="G60" s="455" t="s">
        <v>34</v>
      </c>
      <c r="H60" s="452"/>
      <c r="I60" s="453">
        <v>6846.49</v>
      </c>
    </row>
    <row r="61" spans="1:9" ht="24" x14ac:dyDescent="0.2">
      <c r="A61" s="456" t="s">
        <v>869</v>
      </c>
      <c r="B61" s="454" t="s">
        <v>145</v>
      </c>
      <c r="C61" s="461" t="s">
        <v>870</v>
      </c>
      <c r="D61" s="453" t="s">
        <v>822</v>
      </c>
      <c r="E61" s="452">
        <v>185</v>
      </c>
      <c r="F61" s="452"/>
      <c r="G61" s="455" t="s">
        <v>34</v>
      </c>
      <c r="H61" s="452"/>
      <c r="I61" s="453">
        <v>7031.49</v>
      </c>
    </row>
    <row r="62" spans="1:9" ht="24" x14ac:dyDescent="0.2">
      <c r="A62" s="456" t="s">
        <v>871</v>
      </c>
      <c r="B62" s="454" t="s">
        <v>145</v>
      </c>
      <c r="C62" s="461" t="s">
        <v>870</v>
      </c>
      <c r="D62" s="453" t="s">
        <v>824</v>
      </c>
      <c r="E62" s="452">
        <v>239.17</v>
      </c>
      <c r="F62" s="452"/>
      <c r="G62" s="455" t="s">
        <v>34</v>
      </c>
      <c r="H62" s="452"/>
      <c r="I62" s="453">
        <v>7270.66</v>
      </c>
    </row>
    <row r="63" spans="1:9" x14ac:dyDescent="0.2">
      <c r="A63" s="456" t="s">
        <v>757</v>
      </c>
      <c r="B63" s="454" t="s">
        <v>284</v>
      </c>
      <c r="C63" s="461" t="s">
        <v>758</v>
      </c>
      <c r="D63" s="453" t="s">
        <v>217</v>
      </c>
      <c r="E63" s="452"/>
      <c r="F63" s="452">
        <v>5074</v>
      </c>
      <c r="G63" s="455" t="s">
        <v>34</v>
      </c>
      <c r="H63" s="452"/>
      <c r="I63" s="453">
        <v>2196.66</v>
      </c>
    </row>
    <row r="64" spans="1:9" ht="24" x14ac:dyDescent="0.2">
      <c r="A64" s="456" t="s">
        <v>872</v>
      </c>
      <c r="B64" s="454" t="s">
        <v>145</v>
      </c>
      <c r="C64" s="461" t="s">
        <v>873</v>
      </c>
      <c r="D64" s="453" t="s">
        <v>819</v>
      </c>
      <c r="E64" s="452">
        <v>374.95</v>
      </c>
      <c r="F64" s="452"/>
      <c r="G64" s="455" t="s">
        <v>34</v>
      </c>
      <c r="H64" s="452"/>
      <c r="I64" s="453">
        <v>2571.61</v>
      </c>
    </row>
    <row r="65" spans="1:9" ht="24" x14ac:dyDescent="0.2">
      <c r="A65" s="456" t="s">
        <v>874</v>
      </c>
      <c r="B65" s="454" t="s">
        <v>145</v>
      </c>
      <c r="C65" s="461" t="s">
        <v>873</v>
      </c>
      <c r="D65" s="453" t="s">
        <v>875</v>
      </c>
      <c r="E65" s="452">
        <v>300.98</v>
      </c>
      <c r="F65" s="452"/>
      <c r="G65" s="455" t="s">
        <v>34</v>
      </c>
      <c r="H65" s="452"/>
      <c r="I65" s="453">
        <v>2872.59</v>
      </c>
    </row>
    <row r="66" spans="1:9" ht="24" x14ac:dyDescent="0.2">
      <c r="A66" s="456" t="s">
        <v>876</v>
      </c>
      <c r="B66" s="454" t="s">
        <v>145</v>
      </c>
      <c r="C66" s="461" t="s">
        <v>877</v>
      </c>
      <c r="D66" s="453" t="s">
        <v>878</v>
      </c>
      <c r="E66" s="452">
        <v>218.78</v>
      </c>
      <c r="F66" s="452"/>
      <c r="G66" s="455" t="s">
        <v>34</v>
      </c>
      <c r="H66" s="452"/>
      <c r="I66" s="453">
        <v>3091.37</v>
      </c>
    </row>
    <row r="67" spans="1:9" ht="24" x14ac:dyDescent="0.2">
      <c r="A67" s="456" t="s">
        <v>879</v>
      </c>
      <c r="B67" s="454" t="s">
        <v>145</v>
      </c>
      <c r="C67" s="461" t="s">
        <v>880</v>
      </c>
      <c r="D67" s="453" t="s">
        <v>838</v>
      </c>
      <c r="E67" s="452">
        <v>492.63</v>
      </c>
      <c r="F67" s="452"/>
      <c r="G67" s="455" t="s">
        <v>34</v>
      </c>
      <c r="H67" s="452"/>
      <c r="I67" s="453">
        <v>3584</v>
      </c>
    </row>
    <row r="68" spans="1:9" ht="24" x14ac:dyDescent="0.2">
      <c r="A68" s="456" t="s">
        <v>881</v>
      </c>
      <c r="B68" s="454" t="s">
        <v>145</v>
      </c>
      <c r="C68" s="461" t="s">
        <v>882</v>
      </c>
      <c r="D68" s="453" t="s">
        <v>819</v>
      </c>
      <c r="E68" s="452">
        <v>385.21</v>
      </c>
      <c r="F68" s="452"/>
      <c r="G68" s="455" t="s">
        <v>34</v>
      </c>
      <c r="H68" s="452"/>
      <c r="I68" s="453">
        <v>3969.21</v>
      </c>
    </row>
    <row r="69" spans="1:9" ht="24" x14ac:dyDescent="0.2">
      <c r="A69" s="456" t="s">
        <v>883</v>
      </c>
      <c r="B69" s="454" t="s">
        <v>145</v>
      </c>
      <c r="C69" s="461" t="s">
        <v>884</v>
      </c>
      <c r="D69" s="453" t="s">
        <v>885</v>
      </c>
      <c r="E69" s="452">
        <v>45.73</v>
      </c>
      <c r="F69" s="452"/>
      <c r="G69" s="455" t="s">
        <v>34</v>
      </c>
      <c r="H69" s="452"/>
      <c r="I69" s="453">
        <v>4014.94</v>
      </c>
    </row>
    <row r="70" spans="1:9" ht="24" x14ac:dyDescent="0.2">
      <c r="A70" s="456" t="s">
        <v>886</v>
      </c>
      <c r="B70" s="454" t="s">
        <v>145</v>
      </c>
      <c r="C70" s="461" t="s">
        <v>884</v>
      </c>
      <c r="D70" s="453" t="s">
        <v>636</v>
      </c>
      <c r="E70" s="452">
        <v>538.52</v>
      </c>
      <c r="F70" s="452"/>
      <c r="G70" s="455" t="s">
        <v>34</v>
      </c>
      <c r="H70" s="452"/>
      <c r="I70" s="453">
        <v>4553.46</v>
      </c>
    </row>
    <row r="71" spans="1:9" ht="24" x14ac:dyDescent="0.2">
      <c r="A71" s="456" t="s">
        <v>887</v>
      </c>
      <c r="B71" s="454" t="s">
        <v>145</v>
      </c>
      <c r="C71" s="461" t="s">
        <v>884</v>
      </c>
      <c r="D71" s="453" t="s">
        <v>822</v>
      </c>
      <c r="E71" s="452">
        <v>185</v>
      </c>
      <c r="F71" s="452"/>
      <c r="G71" s="455" t="s">
        <v>34</v>
      </c>
      <c r="H71" s="452"/>
      <c r="I71" s="453">
        <v>4738.46</v>
      </c>
    </row>
    <row r="72" spans="1:9" ht="24" x14ac:dyDescent="0.2">
      <c r="A72" s="456" t="s">
        <v>888</v>
      </c>
      <c r="B72" s="454" t="s">
        <v>145</v>
      </c>
      <c r="C72" s="461" t="s">
        <v>884</v>
      </c>
      <c r="D72" s="453" t="s">
        <v>824</v>
      </c>
      <c r="E72" s="452">
        <v>245.15</v>
      </c>
      <c r="F72" s="452"/>
      <c r="G72" s="455" t="s">
        <v>34</v>
      </c>
      <c r="H72" s="452"/>
      <c r="I72" s="453">
        <v>4983.6099999999997</v>
      </c>
    </row>
    <row r="73" spans="1:9" ht="24" x14ac:dyDescent="0.2">
      <c r="A73" s="456" t="s">
        <v>889</v>
      </c>
      <c r="B73" s="454" t="s">
        <v>145</v>
      </c>
      <c r="C73" s="461" t="s">
        <v>890</v>
      </c>
      <c r="D73" s="453" t="s">
        <v>891</v>
      </c>
      <c r="E73" s="452">
        <v>315.19</v>
      </c>
      <c r="F73" s="452"/>
      <c r="G73" s="455" t="s">
        <v>34</v>
      </c>
      <c r="H73" s="452"/>
      <c r="I73" s="453">
        <v>5298.8</v>
      </c>
    </row>
    <row r="74" spans="1:9" ht="24" x14ac:dyDescent="0.2">
      <c r="A74" s="456" t="s">
        <v>892</v>
      </c>
      <c r="B74" s="454" t="s">
        <v>145</v>
      </c>
      <c r="C74" s="461" t="s">
        <v>893</v>
      </c>
      <c r="D74" s="453" t="s">
        <v>885</v>
      </c>
      <c r="E74" s="452">
        <v>20.93</v>
      </c>
      <c r="F74" s="452"/>
      <c r="G74" s="455" t="s">
        <v>34</v>
      </c>
      <c r="H74" s="452"/>
      <c r="I74" s="453">
        <v>5319.73</v>
      </c>
    </row>
    <row r="75" spans="1:9" ht="24" x14ac:dyDescent="0.2">
      <c r="A75" s="456" t="s">
        <v>894</v>
      </c>
      <c r="B75" s="454" t="s">
        <v>145</v>
      </c>
      <c r="C75" s="461" t="s">
        <v>895</v>
      </c>
      <c r="D75" s="453" t="s">
        <v>819</v>
      </c>
      <c r="E75" s="452">
        <v>385.21</v>
      </c>
      <c r="F75" s="452"/>
      <c r="G75" s="455" t="s">
        <v>34</v>
      </c>
      <c r="H75" s="452"/>
      <c r="I75" s="453">
        <v>5704.94</v>
      </c>
    </row>
    <row r="76" spans="1:9" ht="24" x14ac:dyDescent="0.2">
      <c r="A76" s="456" t="s">
        <v>896</v>
      </c>
      <c r="B76" s="454" t="s">
        <v>145</v>
      </c>
      <c r="C76" s="461" t="s">
        <v>897</v>
      </c>
      <c r="D76" s="453" t="s">
        <v>838</v>
      </c>
      <c r="E76" s="452">
        <v>487.33</v>
      </c>
      <c r="F76" s="452"/>
      <c r="G76" s="455" t="s">
        <v>34</v>
      </c>
      <c r="H76" s="452"/>
      <c r="I76" s="453">
        <v>6192.27</v>
      </c>
    </row>
    <row r="77" spans="1:9" ht="24" x14ac:dyDescent="0.2">
      <c r="A77" s="456" t="s">
        <v>898</v>
      </c>
      <c r="B77" s="454" t="s">
        <v>145</v>
      </c>
      <c r="C77" s="461" t="s">
        <v>899</v>
      </c>
      <c r="D77" s="453" t="s">
        <v>819</v>
      </c>
      <c r="E77" s="452">
        <v>348.23</v>
      </c>
      <c r="F77" s="452"/>
      <c r="G77" s="455" t="s">
        <v>34</v>
      </c>
      <c r="H77" s="452"/>
      <c r="I77" s="453">
        <v>6540.5</v>
      </c>
    </row>
    <row r="78" spans="1:9" ht="24" x14ac:dyDescent="0.2">
      <c r="A78" s="456" t="s">
        <v>900</v>
      </c>
      <c r="B78" s="454" t="s">
        <v>145</v>
      </c>
      <c r="C78" s="461" t="s">
        <v>901</v>
      </c>
      <c r="D78" s="453" t="s">
        <v>885</v>
      </c>
      <c r="E78" s="452">
        <v>36.43</v>
      </c>
      <c r="F78" s="452"/>
      <c r="G78" s="455" t="s">
        <v>34</v>
      </c>
      <c r="H78" s="452"/>
      <c r="I78" s="453">
        <v>6576.93</v>
      </c>
    </row>
    <row r="79" spans="1:9" ht="24" x14ac:dyDescent="0.2">
      <c r="A79" s="456" t="s">
        <v>902</v>
      </c>
      <c r="B79" s="454" t="s">
        <v>145</v>
      </c>
      <c r="C79" s="461" t="s">
        <v>903</v>
      </c>
      <c r="D79" s="453" t="s">
        <v>885</v>
      </c>
      <c r="E79" s="452">
        <v>14.73</v>
      </c>
      <c r="F79" s="452"/>
      <c r="G79" s="455" t="s">
        <v>34</v>
      </c>
      <c r="H79" s="452"/>
      <c r="I79" s="453">
        <v>6591.66</v>
      </c>
    </row>
    <row r="80" spans="1:9" ht="24" x14ac:dyDescent="0.2">
      <c r="A80" s="456" t="s">
        <v>904</v>
      </c>
      <c r="B80" s="454" t="s">
        <v>145</v>
      </c>
      <c r="C80" s="461" t="s">
        <v>903</v>
      </c>
      <c r="D80" s="453" t="s">
        <v>905</v>
      </c>
      <c r="E80" s="452">
        <v>830.33</v>
      </c>
      <c r="F80" s="452"/>
      <c r="G80" s="455" t="s">
        <v>34</v>
      </c>
      <c r="H80" s="452"/>
      <c r="I80" s="453">
        <v>7421.99</v>
      </c>
    </row>
    <row r="81" spans="1:9" ht="24" x14ac:dyDescent="0.2">
      <c r="A81" s="456" t="s">
        <v>906</v>
      </c>
      <c r="B81" s="454" t="s">
        <v>145</v>
      </c>
      <c r="C81" s="461" t="s">
        <v>903</v>
      </c>
      <c r="D81" s="453" t="s">
        <v>637</v>
      </c>
      <c r="E81" s="452">
        <v>394.92</v>
      </c>
      <c r="F81" s="452"/>
      <c r="G81" s="455" t="s">
        <v>34</v>
      </c>
      <c r="H81" s="452"/>
      <c r="I81" s="453">
        <v>7816.91</v>
      </c>
    </row>
    <row r="82" spans="1:9" ht="24" x14ac:dyDescent="0.2">
      <c r="A82" s="456" t="s">
        <v>907</v>
      </c>
      <c r="B82" s="454" t="s">
        <v>145</v>
      </c>
      <c r="C82" s="461" t="s">
        <v>903</v>
      </c>
      <c r="D82" s="453" t="s">
        <v>858</v>
      </c>
      <c r="E82" s="452">
        <v>501.33</v>
      </c>
      <c r="F82" s="452"/>
      <c r="G82" s="455" t="s">
        <v>34</v>
      </c>
      <c r="H82" s="452"/>
      <c r="I82" s="453">
        <v>8318.24</v>
      </c>
    </row>
    <row r="83" spans="1:9" ht="24" x14ac:dyDescent="0.2">
      <c r="A83" s="456" t="s">
        <v>908</v>
      </c>
      <c r="B83" s="454" t="s">
        <v>145</v>
      </c>
      <c r="C83" s="461" t="s">
        <v>903</v>
      </c>
      <c r="D83" s="453" t="s">
        <v>822</v>
      </c>
      <c r="E83" s="452">
        <v>185</v>
      </c>
      <c r="F83" s="452"/>
      <c r="G83" s="455" t="s">
        <v>34</v>
      </c>
      <c r="H83" s="452"/>
      <c r="I83" s="453">
        <v>8503.24</v>
      </c>
    </row>
    <row r="84" spans="1:9" ht="24" x14ac:dyDescent="0.2">
      <c r="A84" s="456" t="s">
        <v>909</v>
      </c>
      <c r="B84" s="454" t="s">
        <v>145</v>
      </c>
      <c r="C84" s="461" t="s">
        <v>903</v>
      </c>
      <c r="D84" s="453" t="s">
        <v>824</v>
      </c>
      <c r="E84" s="452">
        <v>245.15</v>
      </c>
      <c r="F84" s="452"/>
      <c r="G84" s="455" t="s">
        <v>34</v>
      </c>
      <c r="H84" s="452"/>
      <c r="I84" s="453">
        <v>8748.39</v>
      </c>
    </row>
    <row r="85" spans="1:9" ht="24" x14ac:dyDescent="0.2">
      <c r="A85" s="456" t="s">
        <v>910</v>
      </c>
      <c r="B85" s="454" t="s">
        <v>145</v>
      </c>
      <c r="C85" s="461" t="s">
        <v>903</v>
      </c>
      <c r="D85" s="453" t="s">
        <v>911</v>
      </c>
      <c r="E85" s="452">
        <v>226.02</v>
      </c>
      <c r="F85" s="452"/>
      <c r="G85" s="455" t="s">
        <v>34</v>
      </c>
      <c r="H85" s="452"/>
      <c r="I85" s="453">
        <v>8974.41</v>
      </c>
    </row>
    <row r="86" spans="1:9" ht="24" x14ac:dyDescent="0.2">
      <c r="A86" s="456" t="s">
        <v>912</v>
      </c>
      <c r="B86" s="454" t="s">
        <v>145</v>
      </c>
      <c r="C86" s="461" t="s">
        <v>913</v>
      </c>
      <c r="D86" s="453" t="s">
        <v>637</v>
      </c>
      <c r="E86" s="452">
        <v>1194.29</v>
      </c>
      <c r="F86" s="452"/>
      <c r="G86" s="455" t="s">
        <v>34</v>
      </c>
      <c r="H86" s="452"/>
      <c r="I86" s="453">
        <v>10168.700000000001</v>
      </c>
    </row>
    <row r="87" spans="1:9" x14ac:dyDescent="0.2">
      <c r="A87" s="456" t="s">
        <v>914</v>
      </c>
      <c r="B87" s="454" t="s">
        <v>828</v>
      </c>
      <c r="C87" s="461" t="s">
        <v>913</v>
      </c>
      <c r="D87" s="453" t="s">
        <v>915</v>
      </c>
      <c r="E87" s="452">
        <v>33000</v>
      </c>
      <c r="F87" s="452"/>
      <c r="G87" s="455" t="s">
        <v>64</v>
      </c>
      <c r="H87" s="452"/>
      <c r="I87" s="453">
        <v>43168.7</v>
      </c>
    </row>
    <row r="88" spans="1:9" ht="24" x14ac:dyDescent="0.2">
      <c r="A88" s="456" t="s">
        <v>916</v>
      </c>
      <c r="B88" s="454" t="s">
        <v>145</v>
      </c>
      <c r="C88" s="461" t="s">
        <v>917</v>
      </c>
      <c r="D88" s="453" t="s">
        <v>819</v>
      </c>
      <c r="E88" s="452">
        <v>417.06</v>
      </c>
      <c r="F88" s="452"/>
      <c r="G88" s="455" t="s">
        <v>34</v>
      </c>
      <c r="H88" s="452"/>
      <c r="I88" s="453">
        <v>43585.760000000002</v>
      </c>
    </row>
    <row r="89" spans="1:9" ht="24" x14ac:dyDescent="0.2">
      <c r="A89" s="456" t="s">
        <v>918</v>
      </c>
      <c r="B89" s="454" t="s">
        <v>145</v>
      </c>
      <c r="C89" s="461" t="s">
        <v>919</v>
      </c>
      <c r="D89" s="453" t="s">
        <v>838</v>
      </c>
      <c r="E89" s="452">
        <v>487.33</v>
      </c>
      <c r="F89" s="452"/>
      <c r="G89" s="455" t="s">
        <v>34</v>
      </c>
      <c r="H89" s="452"/>
      <c r="I89" s="453">
        <v>44073.09</v>
      </c>
    </row>
    <row r="90" spans="1:9" ht="24" x14ac:dyDescent="0.2">
      <c r="A90" s="456" t="s">
        <v>920</v>
      </c>
      <c r="B90" s="454" t="s">
        <v>145</v>
      </c>
      <c r="C90" s="461" t="s">
        <v>921</v>
      </c>
      <c r="D90" s="453" t="s">
        <v>875</v>
      </c>
      <c r="E90" s="452">
        <v>95.81</v>
      </c>
      <c r="F90" s="452"/>
      <c r="G90" s="455" t="s">
        <v>34</v>
      </c>
      <c r="H90" s="452"/>
      <c r="I90" s="453">
        <v>44168.9</v>
      </c>
    </row>
    <row r="91" spans="1:9" ht="24" x14ac:dyDescent="0.2">
      <c r="A91" s="456" t="s">
        <v>922</v>
      </c>
      <c r="B91" s="454" t="s">
        <v>145</v>
      </c>
      <c r="C91" s="461" t="s">
        <v>923</v>
      </c>
      <c r="D91" s="453" t="s">
        <v>819</v>
      </c>
      <c r="E91" s="452">
        <v>369.83</v>
      </c>
      <c r="F91" s="452"/>
      <c r="G91" s="455" t="s">
        <v>34</v>
      </c>
      <c r="H91" s="452"/>
      <c r="I91" s="453">
        <v>44538.73</v>
      </c>
    </row>
    <row r="92" spans="1:9" ht="24" x14ac:dyDescent="0.2">
      <c r="A92" s="456" t="s">
        <v>924</v>
      </c>
      <c r="B92" s="454" t="s">
        <v>145</v>
      </c>
      <c r="C92" s="461" t="s">
        <v>925</v>
      </c>
      <c r="D92" s="453" t="s">
        <v>926</v>
      </c>
      <c r="E92" s="452">
        <v>665.42</v>
      </c>
      <c r="F92" s="452"/>
      <c r="G92" s="455" t="s">
        <v>34</v>
      </c>
      <c r="H92" s="452"/>
      <c r="I92" s="453">
        <v>45204.15</v>
      </c>
    </row>
    <row r="93" spans="1:9" ht="24" x14ac:dyDescent="0.2">
      <c r="A93" s="456" t="s">
        <v>927</v>
      </c>
      <c r="B93" s="454" t="s">
        <v>145</v>
      </c>
      <c r="C93" s="461" t="s">
        <v>928</v>
      </c>
      <c r="D93" s="453" t="s">
        <v>819</v>
      </c>
      <c r="E93" s="452">
        <v>369.83</v>
      </c>
      <c r="F93" s="452"/>
      <c r="G93" s="455" t="s">
        <v>34</v>
      </c>
      <c r="H93" s="452"/>
      <c r="I93" s="453">
        <v>45573.98</v>
      </c>
    </row>
    <row r="94" spans="1:9" ht="24" x14ac:dyDescent="0.2">
      <c r="A94" s="456" t="s">
        <v>929</v>
      </c>
      <c r="B94" s="454" t="s">
        <v>145</v>
      </c>
      <c r="C94" s="461" t="s">
        <v>930</v>
      </c>
      <c r="D94" s="453" t="s">
        <v>931</v>
      </c>
      <c r="E94" s="452">
        <v>167.5</v>
      </c>
      <c r="F94" s="452"/>
      <c r="G94" s="455" t="s">
        <v>34</v>
      </c>
      <c r="H94" s="452"/>
      <c r="I94" s="453">
        <v>45741.48</v>
      </c>
    </row>
    <row r="95" spans="1:9" ht="24" x14ac:dyDescent="0.2">
      <c r="A95" s="456" t="s">
        <v>932</v>
      </c>
      <c r="B95" s="454" t="s">
        <v>145</v>
      </c>
      <c r="C95" s="461" t="s">
        <v>930</v>
      </c>
      <c r="D95" s="453" t="s">
        <v>822</v>
      </c>
      <c r="E95" s="452">
        <v>185</v>
      </c>
      <c r="F95" s="452"/>
      <c r="G95" s="455" t="s">
        <v>34</v>
      </c>
      <c r="H95" s="452"/>
      <c r="I95" s="453">
        <v>45926.48</v>
      </c>
    </row>
    <row r="96" spans="1:9" ht="24" x14ac:dyDescent="0.2">
      <c r="A96" s="456" t="s">
        <v>933</v>
      </c>
      <c r="B96" s="454" t="s">
        <v>145</v>
      </c>
      <c r="C96" s="461" t="s">
        <v>930</v>
      </c>
      <c r="D96" s="453" t="s">
        <v>878</v>
      </c>
      <c r="E96" s="452">
        <v>655.81</v>
      </c>
      <c r="F96" s="452"/>
      <c r="G96" s="455" t="s">
        <v>34</v>
      </c>
      <c r="H96" s="452"/>
      <c r="I96" s="453">
        <v>46582.29</v>
      </c>
    </row>
    <row r="97" spans="1:9" ht="24" x14ac:dyDescent="0.2">
      <c r="A97" s="456" t="s">
        <v>934</v>
      </c>
      <c r="B97" s="454" t="s">
        <v>145</v>
      </c>
      <c r="C97" s="461" t="s">
        <v>930</v>
      </c>
      <c r="D97" s="453" t="s">
        <v>824</v>
      </c>
      <c r="E97" s="452">
        <v>245.15</v>
      </c>
      <c r="F97" s="452"/>
      <c r="G97" s="455" t="s">
        <v>34</v>
      </c>
      <c r="H97" s="452"/>
      <c r="I97" s="453">
        <v>46827.44</v>
      </c>
    </row>
    <row r="98" spans="1:9" ht="24" x14ac:dyDescent="0.2">
      <c r="A98" s="456" t="s">
        <v>935</v>
      </c>
      <c r="B98" s="454" t="s">
        <v>145</v>
      </c>
      <c r="C98" s="461" t="s">
        <v>936</v>
      </c>
      <c r="D98" s="453" t="s">
        <v>937</v>
      </c>
      <c r="E98" s="452">
        <v>10</v>
      </c>
      <c r="F98" s="452"/>
      <c r="G98" s="455" t="s">
        <v>34</v>
      </c>
      <c r="H98" s="452"/>
      <c r="I98" s="453">
        <v>46837.440000000002</v>
      </c>
    </row>
    <row r="99" spans="1:9" ht="24" x14ac:dyDescent="0.2">
      <c r="A99" s="456" t="s">
        <v>938</v>
      </c>
      <c r="B99" s="454" t="s">
        <v>145</v>
      </c>
      <c r="C99" s="461" t="s">
        <v>939</v>
      </c>
      <c r="D99" s="453" t="s">
        <v>819</v>
      </c>
      <c r="E99" s="452">
        <v>369.83</v>
      </c>
      <c r="F99" s="452"/>
      <c r="G99" s="455" t="s">
        <v>34</v>
      </c>
      <c r="H99" s="452"/>
      <c r="I99" s="453">
        <v>47207.27</v>
      </c>
    </row>
    <row r="100" spans="1:9" ht="24" x14ac:dyDescent="0.2">
      <c r="A100" s="456" t="s">
        <v>940</v>
      </c>
      <c r="B100" s="454" t="s">
        <v>145</v>
      </c>
      <c r="C100" s="461" t="s">
        <v>941</v>
      </c>
      <c r="D100" s="453" t="s">
        <v>838</v>
      </c>
      <c r="E100" s="452">
        <v>487.33</v>
      </c>
      <c r="F100" s="452"/>
      <c r="G100" s="455" t="s">
        <v>34</v>
      </c>
      <c r="H100" s="452"/>
      <c r="I100" s="453">
        <v>47694.6</v>
      </c>
    </row>
    <row r="101" spans="1:9" ht="24" x14ac:dyDescent="0.2">
      <c r="A101" s="456" t="s">
        <v>942</v>
      </c>
      <c r="B101" s="454" t="s">
        <v>284</v>
      </c>
      <c r="C101" s="461" t="s">
        <v>796</v>
      </c>
      <c r="D101" s="453" t="s">
        <v>810</v>
      </c>
      <c r="E101" s="452">
        <v>3500</v>
      </c>
      <c r="F101" s="452"/>
      <c r="G101" s="455" t="s">
        <v>34</v>
      </c>
      <c r="H101" s="452"/>
      <c r="I101" s="453">
        <v>51194.6</v>
      </c>
    </row>
    <row r="102" spans="1:9" x14ac:dyDescent="0.2">
      <c r="A102" s="456" t="s">
        <v>943</v>
      </c>
      <c r="B102" s="454" t="s">
        <v>284</v>
      </c>
      <c r="C102" s="461" t="s">
        <v>944</v>
      </c>
      <c r="D102" s="453" t="s">
        <v>740</v>
      </c>
      <c r="E102" s="452"/>
      <c r="F102" s="452">
        <v>49000</v>
      </c>
      <c r="G102" s="455" t="s">
        <v>34</v>
      </c>
      <c r="H102" s="452"/>
      <c r="I102" s="453">
        <v>2194.6</v>
      </c>
    </row>
    <row r="103" spans="1:9" ht="24" x14ac:dyDescent="0.2">
      <c r="A103" s="456" t="s">
        <v>945</v>
      </c>
      <c r="B103" s="454" t="s">
        <v>145</v>
      </c>
      <c r="C103" s="461" t="s">
        <v>946</v>
      </c>
      <c r="D103" s="453" t="s">
        <v>947</v>
      </c>
      <c r="E103" s="452">
        <v>2106.16</v>
      </c>
      <c r="F103" s="452"/>
      <c r="G103" s="455" t="s">
        <v>34</v>
      </c>
      <c r="H103" s="452"/>
      <c r="I103" s="453">
        <v>4300.76</v>
      </c>
    </row>
    <row r="104" spans="1:9" x14ac:dyDescent="0.2">
      <c r="A104" s="456" t="s">
        <v>948</v>
      </c>
      <c r="B104" s="454" t="s">
        <v>828</v>
      </c>
      <c r="C104" s="461" t="s">
        <v>946</v>
      </c>
      <c r="D104" s="453" t="s">
        <v>949</v>
      </c>
      <c r="E104" s="452">
        <v>45000</v>
      </c>
      <c r="F104" s="452"/>
      <c r="G104" s="455" t="s">
        <v>64</v>
      </c>
      <c r="H104" s="452"/>
      <c r="I104" s="453">
        <v>49300.76</v>
      </c>
    </row>
    <row r="105" spans="1:9" ht="24" x14ac:dyDescent="0.2">
      <c r="A105" s="456" t="s">
        <v>950</v>
      </c>
      <c r="B105" s="454" t="s">
        <v>145</v>
      </c>
      <c r="C105" s="461" t="s">
        <v>951</v>
      </c>
      <c r="D105" s="453" t="s">
        <v>931</v>
      </c>
      <c r="E105" s="452">
        <v>167.5</v>
      </c>
      <c r="F105" s="452"/>
      <c r="G105" s="455" t="s">
        <v>34</v>
      </c>
      <c r="H105" s="452"/>
      <c r="I105" s="453">
        <v>49468.26</v>
      </c>
    </row>
    <row r="106" spans="1:9" ht="24" x14ac:dyDescent="0.2">
      <c r="A106" s="456" t="s">
        <v>952</v>
      </c>
      <c r="B106" s="454" t="s">
        <v>145</v>
      </c>
      <c r="C106" s="461" t="s">
        <v>951</v>
      </c>
      <c r="D106" s="453" t="s">
        <v>822</v>
      </c>
      <c r="E106" s="452">
        <v>185</v>
      </c>
      <c r="F106" s="452"/>
      <c r="G106" s="455" t="s">
        <v>34</v>
      </c>
      <c r="H106" s="452"/>
      <c r="I106" s="453">
        <v>49653.26</v>
      </c>
    </row>
    <row r="107" spans="1:9" ht="24" x14ac:dyDescent="0.2">
      <c r="A107" s="456" t="s">
        <v>953</v>
      </c>
      <c r="B107" s="454" t="s">
        <v>145</v>
      </c>
      <c r="C107" s="461" t="s">
        <v>951</v>
      </c>
      <c r="D107" s="453" t="s">
        <v>824</v>
      </c>
      <c r="E107" s="452">
        <v>245.15</v>
      </c>
      <c r="F107" s="452"/>
      <c r="G107" s="455" t="s">
        <v>34</v>
      </c>
      <c r="H107" s="452"/>
      <c r="I107" s="453">
        <v>49898.41</v>
      </c>
    </row>
    <row r="108" spans="1:9" ht="24" x14ac:dyDescent="0.2">
      <c r="A108" s="456" t="s">
        <v>954</v>
      </c>
      <c r="B108" s="454" t="s">
        <v>145</v>
      </c>
      <c r="C108" s="461" t="s">
        <v>951</v>
      </c>
      <c r="D108" s="453" t="s">
        <v>819</v>
      </c>
      <c r="E108" s="452">
        <v>385.04</v>
      </c>
      <c r="F108" s="452"/>
      <c r="G108" s="455" t="s">
        <v>34</v>
      </c>
      <c r="H108" s="452"/>
      <c r="I108" s="453">
        <v>50283.45</v>
      </c>
    </row>
    <row r="109" spans="1:9" ht="24" x14ac:dyDescent="0.2">
      <c r="A109" s="456" t="s">
        <v>955</v>
      </c>
      <c r="B109" s="454" t="s">
        <v>145</v>
      </c>
      <c r="C109" s="461" t="s">
        <v>956</v>
      </c>
      <c r="D109" s="453" t="s">
        <v>957</v>
      </c>
      <c r="E109" s="452">
        <v>254.96</v>
      </c>
      <c r="F109" s="452"/>
      <c r="G109" s="455" t="s">
        <v>34</v>
      </c>
      <c r="H109" s="452"/>
      <c r="I109" s="453">
        <v>50538.41</v>
      </c>
    </row>
    <row r="110" spans="1:9" ht="24" x14ac:dyDescent="0.2">
      <c r="A110" s="456" t="s">
        <v>958</v>
      </c>
      <c r="B110" s="454" t="s">
        <v>145</v>
      </c>
      <c r="C110" s="461" t="s">
        <v>956</v>
      </c>
      <c r="D110" s="453" t="s">
        <v>878</v>
      </c>
      <c r="E110" s="452">
        <v>3613.15</v>
      </c>
      <c r="F110" s="452"/>
      <c r="G110" s="455" t="s">
        <v>34</v>
      </c>
      <c r="H110" s="452"/>
      <c r="I110" s="453">
        <v>54151.56</v>
      </c>
    </row>
    <row r="111" spans="1:9" x14ac:dyDescent="0.2">
      <c r="A111" s="456" t="s">
        <v>959</v>
      </c>
      <c r="B111" s="454" t="s">
        <v>828</v>
      </c>
      <c r="C111" s="461" t="s">
        <v>956</v>
      </c>
      <c r="D111" s="453" t="s">
        <v>960</v>
      </c>
      <c r="E111" s="452">
        <v>40000</v>
      </c>
      <c r="F111" s="452"/>
      <c r="G111" s="455" t="s">
        <v>64</v>
      </c>
      <c r="H111" s="452"/>
      <c r="I111" s="453">
        <v>94151.56</v>
      </c>
    </row>
    <row r="112" spans="1:9" x14ac:dyDescent="0.2">
      <c r="A112" s="456" t="s">
        <v>759</v>
      </c>
      <c r="B112" s="454" t="s">
        <v>284</v>
      </c>
      <c r="C112" s="461" t="s">
        <v>760</v>
      </c>
      <c r="D112" s="453" t="s">
        <v>217</v>
      </c>
      <c r="E112" s="452"/>
      <c r="F112" s="452">
        <v>5074</v>
      </c>
      <c r="G112" s="455" t="s">
        <v>34</v>
      </c>
      <c r="H112" s="452"/>
      <c r="I112" s="453">
        <v>89077.56</v>
      </c>
    </row>
    <row r="113" spans="1:9" ht="24" x14ac:dyDescent="0.2">
      <c r="A113" s="456" t="s">
        <v>961</v>
      </c>
      <c r="B113" s="454" t="s">
        <v>145</v>
      </c>
      <c r="C113" s="461" t="s">
        <v>962</v>
      </c>
      <c r="D113" s="453" t="s">
        <v>838</v>
      </c>
      <c r="E113" s="452">
        <v>487.33</v>
      </c>
      <c r="F113" s="452"/>
      <c r="G113" s="455" t="s">
        <v>34</v>
      </c>
      <c r="H113" s="452"/>
      <c r="I113" s="453">
        <v>89564.89</v>
      </c>
    </row>
    <row r="114" spans="1:9" ht="24" x14ac:dyDescent="0.2">
      <c r="A114" s="456" t="s">
        <v>963</v>
      </c>
      <c r="B114" s="454" t="s">
        <v>145</v>
      </c>
      <c r="C114" s="461" t="s">
        <v>964</v>
      </c>
      <c r="D114" s="453" t="s">
        <v>819</v>
      </c>
      <c r="E114" s="452">
        <v>390.16</v>
      </c>
      <c r="F114" s="452"/>
      <c r="G114" s="455" t="s">
        <v>34</v>
      </c>
      <c r="H114" s="452"/>
      <c r="I114" s="453">
        <v>89955.05</v>
      </c>
    </row>
    <row r="115" spans="1:9" x14ac:dyDescent="0.2">
      <c r="A115" s="456" t="s">
        <v>965</v>
      </c>
      <c r="B115" s="454" t="s">
        <v>284</v>
      </c>
      <c r="C115" s="461" t="s">
        <v>966</v>
      </c>
      <c r="D115" s="453" t="s">
        <v>731</v>
      </c>
      <c r="E115" s="452"/>
      <c r="F115" s="452">
        <v>23000</v>
      </c>
      <c r="G115" s="455" t="s">
        <v>34</v>
      </c>
      <c r="H115" s="452"/>
      <c r="I115" s="453">
        <v>66955.05</v>
      </c>
    </row>
    <row r="116" spans="1:9" ht="24" x14ac:dyDescent="0.2">
      <c r="A116" s="456" t="s">
        <v>967</v>
      </c>
      <c r="B116" s="454" t="s">
        <v>145</v>
      </c>
      <c r="C116" s="461" t="s">
        <v>968</v>
      </c>
      <c r="D116" s="453" t="s">
        <v>905</v>
      </c>
      <c r="E116" s="452">
        <v>970.52</v>
      </c>
      <c r="F116" s="452"/>
      <c r="G116" s="455" t="s">
        <v>34</v>
      </c>
      <c r="H116" s="452"/>
      <c r="I116" s="453">
        <v>67925.570000000007</v>
      </c>
    </row>
    <row r="117" spans="1:9" ht="24" x14ac:dyDescent="0.2">
      <c r="A117" s="456" t="s">
        <v>969</v>
      </c>
      <c r="B117" s="454" t="s">
        <v>145</v>
      </c>
      <c r="C117" s="461" t="s">
        <v>968</v>
      </c>
      <c r="D117" s="453" t="s">
        <v>931</v>
      </c>
      <c r="E117" s="452">
        <v>167.5</v>
      </c>
      <c r="F117" s="452"/>
      <c r="G117" s="455" t="s">
        <v>34</v>
      </c>
      <c r="H117" s="452"/>
      <c r="I117" s="453">
        <v>68093.070000000007</v>
      </c>
    </row>
    <row r="118" spans="1:9" ht="24" x14ac:dyDescent="0.2">
      <c r="A118" s="456" t="s">
        <v>970</v>
      </c>
      <c r="B118" s="454" t="s">
        <v>145</v>
      </c>
      <c r="C118" s="461" t="s">
        <v>968</v>
      </c>
      <c r="D118" s="453" t="s">
        <v>858</v>
      </c>
      <c r="E118" s="452">
        <v>591.78</v>
      </c>
      <c r="F118" s="452"/>
      <c r="G118" s="455" t="s">
        <v>34</v>
      </c>
      <c r="H118" s="452"/>
      <c r="I118" s="453">
        <v>68684.850000000006</v>
      </c>
    </row>
    <row r="119" spans="1:9" ht="24" x14ac:dyDescent="0.2">
      <c r="A119" s="456" t="s">
        <v>971</v>
      </c>
      <c r="B119" s="454" t="s">
        <v>145</v>
      </c>
      <c r="C119" s="461" t="s">
        <v>968</v>
      </c>
      <c r="D119" s="453" t="s">
        <v>822</v>
      </c>
      <c r="E119" s="452">
        <v>185</v>
      </c>
      <c r="F119" s="452"/>
      <c r="G119" s="455" t="s">
        <v>34</v>
      </c>
      <c r="H119" s="452"/>
      <c r="I119" s="453">
        <v>68869.850000000006</v>
      </c>
    </row>
    <row r="120" spans="1:9" ht="24" x14ac:dyDescent="0.2">
      <c r="A120" s="456" t="s">
        <v>972</v>
      </c>
      <c r="B120" s="454" t="s">
        <v>145</v>
      </c>
      <c r="C120" s="461" t="s">
        <v>968</v>
      </c>
      <c r="D120" s="453" t="s">
        <v>824</v>
      </c>
      <c r="E120" s="452">
        <v>245.15</v>
      </c>
      <c r="F120" s="452"/>
      <c r="G120" s="455" t="s">
        <v>34</v>
      </c>
      <c r="H120" s="452"/>
      <c r="I120" s="453">
        <v>69115</v>
      </c>
    </row>
    <row r="121" spans="1:9" ht="24" x14ac:dyDescent="0.2">
      <c r="A121" s="456" t="s">
        <v>973</v>
      </c>
      <c r="B121" s="454" t="s">
        <v>145</v>
      </c>
      <c r="C121" s="461" t="s">
        <v>968</v>
      </c>
      <c r="D121" s="453" t="s">
        <v>911</v>
      </c>
      <c r="E121" s="452">
        <v>687.32</v>
      </c>
      <c r="F121" s="452"/>
      <c r="G121" s="455" t="s">
        <v>34</v>
      </c>
      <c r="H121" s="452"/>
      <c r="I121" s="453">
        <v>69802.320000000007</v>
      </c>
    </row>
    <row r="122" spans="1:9" ht="24" x14ac:dyDescent="0.2">
      <c r="A122" s="456" t="s">
        <v>974</v>
      </c>
      <c r="B122" s="454" t="s">
        <v>145</v>
      </c>
      <c r="C122" s="461" t="s">
        <v>975</v>
      </c>
      <c r="D122" s="453" t="s">
        <v>819</v>
      </c>
      <c r="E122" s="452">
        <v>400.34</v>
      </c>
      <c r="F122" s="452"/>
      <c r="G122" s="455" t="s">
        <v>34</v>
      </c>
      <c r="H122" s="452"/>
      <c r="I122" s="453">
        <v>70202.66</v>
      </c>
    </row>
    <row r="123" spans="1:9" x14ac:dyDescent="0.2">
      <c r="A123" s="456" t="s">
        <v>976</v>
      </c>
      <c r="B123" s="454" t="s">
        <v>284</v>
      </c>
      <c r="C123" s="461" t="s">
        <v>977</v>
      </c>
      <c r="D123" s="453" t="s">
        <v>733</v>
      </c>
      <c r="E123" s="452"/>
      <c r="F123" s="452">
        <v>20000</v>
      </c>
      <c r="G123" s="455" t="s">
        <v>34</v>
      </c>
      <c r="H123" s="452"/>
      <c r="I123" s="453">
        <v>50202.66</v>
      </c>
    </row>
    <row r="124" spans="1:9" x14ac:dyDescent="0.2">
      <c r="A124" s="456" t="s">
        <v>978</v>
      </c>
      <c r="B124" s="454" t="s">
        <v>284</v>
      </c>
      <c r="C124" s="461" t="s">
        <v>979</v>
      </c>
      <c r="D124" s="453" t="s">
        <v>735</v>
      </c>
      <c r="E124" s="452"/>
      <c r="F124" s="452">
        <v>30000</v>
      </c>
      <c r="G124" s="455" t="s">
        <v>34</v>
      </c>
      <c r="H124" s="452"/>
      <c r="I124" s="453">
        <v>20202.66</v>
      </c>
    </row>
    <row r="125" spans="1:9" x14ac:dyDescent="0.2">
      <c r="A125" s="456" t="s">
        <v>980</v>
      </c>
      <c r="B125" s="454" t="s">
        <v>284</v>
      </c>
      <c r="C125" s="461" t="s">
        <v>981</v>
      </c>
      <c r="D125" s="453" t="s">
        <v>731</v>
      </c>
      <c r="E125" s="452"/>
      <c r="F125" s="452">
        <v>12623</v>
      </c>
      <c r="G125" s="455" t="s">
        <v>34</v>
      </c>
      <c r="H125" s="452"/>
      <c r="I125" s="453">
        <v>7579.66</v>
      </c>
    </row>
    <row r="126" spans="1:9" ht="24" x14ac:dyDescent="0.2">
      <c r="A126" s="456" t="s">
        <v>982</v>
      </c>
      <c r="B126" s="454" t="s">
        <v>145</v>
      </c>
      <c r="C126" s="461" t="s">
        <v>983</v>
      </c>
      <c r="D126" s="453" t="s">
        <v>819</v>
      </c>
      <c r="E126" s="452">
        <v>400.25</v>
      </c>
      <c r="F126" s="452"/>
      <c r="G126" s="455" t="s">
        <v>34</v>
      </c>
      <c r="H126" s="452"/>
      <c r="I126" s="453">
        <v>7979.91</v>
      </c>
    </row>
    <row r="127" spans="1:9" ht="24" x14ac:dyDescent="0.2">
      <c r="A127" s="456" t="s">
        <v>984</v>
      </c>
      <c r="B127" s="454" t="s">
        <v>145</v>
      </c>
      <c r="C127" s="461" t="s">
        <v>985</v>
      </c>
      <c r="D127" s="453" t="s">
        <v>838</v>
      </c>
      <c r="E127" s="452">
        <v>487.33</v>
      </c>
      <c r="F127" s="452"/>
      <c r="G127" s="455" t="s">
        <v>34</v>
      </c>
      <c r="H127" s="452"/>
      <c r="I127" s="453">
        <v>8467.24</v>
      </c>
    </row>
    <row r="128" spans="1:9" ht="24" x14ac:dyDescent="0.2">
      <c r="A128" s="456" t="s">
        <v>986</v>
      </c>
      <c r="B128" s="454" t="s">
        <v>145</v>
      </c>
      <c r="C128" s="461" t="s">
        <v>987</v>
      </c>
      <c r="D128" s="453" t="s">
        <v>988</v>
      </c>
      <c r="E128" s="452">
        <v>199.02</v>
      </c>
      <c r="F128" s="452"/>
      <c r="G128" s="455" t="s">
        <v>34</v>
      </c>
      <c r="H128" s="452"/>
      <c r="I128" s="453">
        <v>8666.26</v>
      </c>
    </row>
    <row r="129" spans="1:9" ht="24" x14ac:dyDescent="0.2">
      <c r="A129" s="456" t="s">
        <v>989</v>
      </c>
      <c r="B129" s="454" t="s">
        <v>145</v>
      </c>
      <c r="C129" s="461" t="s">
        <v>990</v>
      </c>
      <c r="D129" s="453" t="s">
        <v>931</v>
      </c>
      <c r="E129" s="452">
        <v>201.55</v>
      </c>
      <c r="F129" s="452"/>
      <c r="G129" s="455" t="s">
        <v>34</v>
      </c>
      <c r="H129" s="452"/>
      <c r="I129" s="453">
        <v>8867.81</v>
      </c>
    </row>
    <row r="130" spans="1:9" ht="24" x14ac:dyDescent="0.2">
      <c r="A130" s="456" t="s">
        <v>991</v>
      </c>
      <c r="B130" s="454" t="s">
        <v>145</v>
      </c>
      <c r="C130" s="461" t="s">
        <v>990</v>
      </c>
      <c r="D130" s="453" t="s">
        <v>738</v>
      </c>
      <c r="E130" s="452">
        <v>1990.66</v>
      </c>
      <c r="F130" s="452"/>
      <c r="G130" s="455" t="s">
        <v>34</v>
      </c>
      <c r="H130" s="452"/>
      <c r="I130" s="453">
        <v>10858.47</v>
      </c>
    </row>
    <row r="131" spans="1:9" ht="24" x14ac:dyDescent="0.2">
      <c r="A131" s="456" t="s">
        <v>992</v>
      </c>
      <c r="B131" s="454" t="s">
        <v>145</v>
      </c>
      <c r="C131" s="461" t="s">
        <v>990</v>
      </c>
      <c r="D131" s="453" t="s">
        <v>822</v>
      </c>
      <c r="E131" s="452">
        <v>185</v>
      </c>
      <c r="F131" s="452"/>
      <c r="G131" s="455" t="s">
        <v>34</v>
      </c>
      <c r="H131" s="452"/>
      <c r="I131" s="453">
        <v>11043.47</v>
      </c>
    </row>
    <row r="132" spans="1:9" ht="24" x14ac:dyDescent="0.2">
      <c r="A132" s="456" t="s">
        <v>993</v>
      </c>
      <c r="B132" s="454" t="s">
        <v>145</v>
      </c>
      <c r="C132" s="461" t="s">
        <v>990</v>
      </c>
      <c r="D132" s="453" t="s">
        <v>994</v>
      </c>
      <c r="E132" s="452">
        <v>596.73</v>
      </c>
      <c r="F132" s="452"/>
      <c r="G132" s="455" t="s">
        <v>34</v>
      </c>
      <c r="H132" s="452"/>
      <c r="I132" s="453">
        <v>11640.2</v>
      </c>
    </row>
    <row r="133" spans="1:9" ht="24" x14ac:dyDescent="0.2">
      <c r="A133" s="456" t="s">
        <v>995</v>
      </c>
      <c r="B133" s="454" t="s">
        <v>145</v>
      </c>
      <c r="C133" s="461" t="s">
        <v>990</v>
      </c>
      <c r="D133" s="453" t="s">
        <v>509</v>
      </c>
      <c r="E133" s="452">
        <v>565.33000000000004</v>
      </c>
      <c r="F133" s="452"/>
      <c r="G133" s="455" t="s">
        <v>34</v>
      </c>
      <c r="H133" s="452"/>
      <c r="I133" s="453">
        <v>12205.53</v>
      </c>
    </row>
    <row r="134" spans="1:9" ht="24" x14ac:dyDescent="0.2">
      <c r="A134" s="456" t="s">
        <v>996</v>
      </c>
      <c r="B134" s="454" t="s">
        <v>145</v>
      </c>
      <c r="C134" s="461" t="s">
        <v>990</v>
      </c>
      <c r="D134" s="453" t="s">
        <v>824</v>
      </c>
      <c r="E134" s="452">
        <v>245.15</v>
      </c>
      <c r="F134" s="452"/>
      <c r="G134" s="455" t="s">
        <v>34</v>
      </c>
      <c r="H134" s="452"/>
      <c r="I134" s="453">
        <v>12450.68</v>
      </c>
    </row>
    <row r="135" spans="1:9" ht="24" x14ac:dyDescent="0.2">
      <c r="A135" s="456" t="s">
        <v>997</v>
      </c>
      <c r="B135" s="454" t="s">
        <v>284</v>
      </c>
      <c r="C135" s="461" t="s">
        <v>998</v>
      </c>
      <c r="D135" s="453" t="s">
        <v>810</v>
      </c>
      <c r="E135" s="452">
        <v>11800</v>
      </c>
      <c r="F135" s="452"/>
      <c r="G135" s="455" t="s">
        <v>34</v>
      </c>
      <c r="H135" s="452"/>
      <c r="I135" s="453">
        <v>24250.68</v>
      </c>
    </row>
    <row r="136" spans="1:9" ht="24" x14ac:dyDescent="0.2">
      <c r="A136" s="456" t="s">
        <v>999</v>
      </c>
      <c r="B136" s="454" t="s">
        <v>145</v>
      </c>
      <c r="C136" s="461" t="s">
        <v>998</v>
      </c>
      <c r="D136" s="453" t="s">
        <v>988</v>
      </c>
      <c r="E136" s="452">
        <v>495.07</v>
      </c>
      <c r="F136" s="452"/>
      <c r="G136" s="455" t="s">
        <v>34</v>
      </c>
      <c r="H136" s="452"/>
      <c r="I136" s="453">
        <v>24745.75</v>
      </c>
    </row>
    <row r="137" spans="1:9" ht="24" x14ac:dyDescent="0.2">
      <c r="A137" s="456" t="s">
        <v>1000</v>
      </c>
      <c r="B137" s="454" t="s">
        <v>145</v>
      </c>
      <c r="C137" s="461" t="s">
        <v>998</v>
      </c>
      <c r="D137" s="453" t="s">
        <v>819</v>
      </c>
      <c r="E137" s="452">
        <v>387.58</v>
      </c>
      <c r="F137" s="452"/>
      <c r="G137" s="455" t="s">
        <v>34</v>
      </c>
      <c r="H137" s="452"/>
      <c r="I137" s="453">
        <v>25133.33</v>
      </c>
    </row>
    <row r="138" spans="1:9" ht="24" x14ac:dyDescent="0.2">
      <c r="A138" s="456" t="s">
        <v>1001</v>
      </c>
      <c r="B138" s="454" t="s">
        <v>284</v>
      </c>
      <c r="C138" s="461" t="s">
        <v>762</v>
      </c>
      <c r="D138" s="453" t="s">
        <v>810</v>
      </c>
      <c r="E138" s="452">
        <v>3500</v>
      </c>
      <c r="F138" s="452"/>
      <c r="G138" s="455" t="s">
        <v>34</v>
      </c>
      <c r="H138" s="452"/>
      <c r="I138" s="453">
        <v>28633.33</v>
      </c>
    </row>
    <row r="139" spans="1:9" ht="24" x14ac:dyDescent="0.2">
      <c r="A139" s="456" t="s">
        <v>1002</v>
      </c>
      <c r="B139" s="454" t="s">
        <v>284</v>
      </c>
      <c r="C139" s="461" t="s">
        <v>762</v>
      </c>
      <c r="D139" s="453" t="s">
        <v>810</v>
      </c>
      <c r="E139" s="452"/>
      <c r="F139" s="452">
        <v>34000</v>
      </c>
      <c r="G139" s="455" t="s">
        <v>34</v>
      </c>
      <c r="H139" s="452"/>
      <c r="I139" s="453" t="s">
        <v>1003</v>
      </c>
    </row>
    <row r="140" spans="1:9" ht="24" x14ac:dyDescent="0.2">
      <c r="A140" s="456" t="s">
        <v>1004</v>
      </c>
      <c r="B140" s="454" t="s">
        <v>145</v>
      </c>
      <c r="C140" s="461" t="s">
        <v>762</v>
      </c>
      <c r="D140" s="453" t="s">
        <v>1005</v>
      </c>
      <c r="E140" s="452">
        <v>10000</v>
      </c>
      <c r="F140" s="452"/>
      <c r="G140" s="455" t="s">
        <v>34</v>
      </c>
      <c r="H140" s="452"/>
      <c r="I140" s="453">
        <v>4633.33</v>
      </c>
    </row>
    <row r="141" spans="1:9" ht="24" x14ac:dyDescent="0.2">
      <c r="A141" s="456" t="s">
        <v>1006</v>
      </c>
      <c r="B141" s="454" t="s">
        <v>145</v>
      </c>
      <c r="C141" s="461" t="s">
        <v>1007</v>
      </c>
      <c r="D141" s="453" t="s">
        <v>1008</v>
      </c>
      <c r="E141" s="452">
        <v>163.56</v>
      </c>
      <c r="F141" s="452"/>
      <c r="G141" s="455" t="s">
        <v>34</v>
      </c>
      <c r="H141" s="452"/>
      <c r="I141" s="453">
        <v>4796.8900000000003</v>
      </c>
    </row>
    <row r="142" spans="1:9" ht="24" x14ac:dyDescent="0.2">
      <c r="A142" s="456" t="s">
        <v>1009</v>
      </c>
      <c r="B142" s="454" t="s">
        <v>145</v>
      </c>
      <c r="C142" s="461" t="s">
        <v>1010</v>
      </c>
      <c r="D142" s="453" t="s">
        <v>819</v>
      </c>
      <c r="E142" s="452">
        <v>369.83</v>
      </c>
      <c r="F142" s="452"/>
      <c r="G142" s="455" t="s">
        <v>34</v>
      </c>
      <c r="H142" s="452"/>
      <c r="I142" s="453">
        <v>5166.72</v>
      </c>
    </row>
    <row r="143" spans="1:9" ht="24" x14ac:dyDescent="0.2">
      <c r="A143" s="456" t="s">
        <v>1011</v>
      </c>
      <c r="B143" s="454" t="s">
        <v>145</v>
      </c>
      <c r="C143" s="461" t="s">
        <v>1012</v>
      </c>
      <c r="D143" s="453" t="s">
        <v>905</v>
      </c>
      <c r="E143" s="452">
        <v>2161.6799999999998</v>
      </c>
      <c r="F143" s="452"/>
      <c r="G143" s="455" t="s">
        <v>34</v>
      </c>
      <c r="H143" s="452"/>
      <c r="I143" s="453">
        <v>7328.4</v>
      </c>
    </row>
    <row r="144" spans="1:9" x14ac:dyDescent="0.2">
      <c r="A144" s="456" t="s">
        <v>1013</v>
      </c>
      <c r="B144" s="454" t="s">
        <v>828</v>
      </c>
      <c r="C144" s="461" t="s">
        <v>1012</v>
      </c>
      <c r="D144" s="453" t="s">
        <v>1014</v>
      </c>
      <c r="E144" s="452">
        <v>82000</v>
      </c>
      <c r="F144" s="452"/>
      <c r="G144" s="455" t="s">
        <v>64</v>
      </c>
      <c r="H144" s="452"/>
      <c r="I144" s="453">
        <v>89328.4</v>
      </c>
    </row>
    <row r="145" spans="1:9" ht="24" x14ac:dyDescent="0.2">
      <c r="A145" s="456" t="s">
        <v>1015</v>
      </c>
      <c r="B145" s="454" t="s">
        <v>284</v>
      </c>
      <c r="C145" s="461" t="s">
        <v>1016</v>
      </c>
      <c r="D145" s="453" t="s">
        <v>810</v>
      </c>
      <c r="E145" s="452"/>
      <c r="F145" s="452">
        <v>88000</v>
      </c>
      <c r="G145" s="455" t="s">
        <v>34</v>
      </c>
      <c r="H145" s="452"/>
      <c r="I145" s="453">
        <v>1328.4</v>
      </c>
    </row>
    <row r="146" spans="1:9" ht="24" x14ac:dyDescent="0.2">
      <c r="A146" s="456" t="s">
        <v>1017</v>
      </c>
      <c r="B146" s="454" t="s">
        <v>145</v>
      </c>
      <c r="C146" s="461" t="s">
        <v>1016</v>
      </c>
      <c r="D146" s="453" t="s">
        <v>838</v>
      </c>
      <c r="E146" s="452">
        <v>531.46</v>
      </c>
      <c r="F146" s="452"/>
      <c r="G146" s="455" t="s">
        <v>34</v>
      </c>
      <c r="H146" s="452"/>
      <c r="I146" s="453">
        <v>1859.86</v>
      </c>
    </row>
    <row r="147" spans="1:9" ht="24" x14ac:dyDescent="0.2">
      <c r="A147" s="456" t="s">
        <v>1018</v>
      </c>
      <c r="B147" s="454" t="s">
        <v>145</v>
      </c>
      <c r="C147" s="461" t="s">
        <v>1019</v>
      </c>
      <c r="D147" s="453" t="s">
        <v>819</v>
      </c>
      <c r="E147" s="452">
        <v>405.43</v>
      </c>
      <c r="F147" s="452"/>
      <c r="G147" s="455" t="s">
        <v>34</v>
      </c>
      <c r="H147" s="452"/>
      <c r="I147" s="453">
        <v>2265.29</v>
      </c>
    </row>
    <row r="148" spans="1:9" ht="24" x14ac:dyDescent="0.2">
      <c r="A148" s="456" t="s">
        <v>1020</v>
      </c>
      <c r="B148" s="454" t="s">
        <v>145</v>
      </c>
      <c r="C148" s="461" t="s">
        <v>1021</v>
      </c>
      <c r="D148" s="453" t="s">
        <v>957</v>
      </c>
      <c r="E148" s="452">
        <v>368.28</v>
      </c>
      <c r="F148" s="452"/>
      <c r="G148" s="455" t="s">
        <v>34</v>
      </c>
      <c r="H148" s="452"/>
      <c r="I148" s="453">
        <v>2633.57</v>
      </c>
    </row>
    <row r="149" spans="1:9" ht="24" x14ac:dyDescent="0.2">
      <c r="A149" s="456" t="s">
        <v>1022</v>
      </c>
      <c r="B149" s="454" t="s">
        <v>145</v>
      </c>
      <c r="C149" s="461" t="s">
        <v>1023</v>
      </c>
      <c r="D149" s="453" t="s">
        <v>931</v>
      </c>
      <c r="E149" s="452">
        <v>441.08</v>
      </c>
      <c r="F149" s="452"/>
      <c r="G149" s="455" t="s">
        <v>34</v>
      </c>
      <c r="H149" s="452"/>
      <c r="I149" s="453">
        <v>3074.65</v>
      </c>
    </row>
    <row r="150" spans="1:9" ht="24" x14ac:dyDescent="0.2">
      <c r="A150" s="456" t="s">
        <v>1024</v>
      </c>
      <c r="B150" s="454" t="s">
        <v>145</v>
      </c>
      <c r="C150" s="461" t="s">
        <v>1023</v>
      </c>
      <c r="D150" s="453" t="s">
        <v>822</v>
      </c>
      <c r="E150" s="452">
        <v>185</v>
      </c>
      <c r="F150" s="452"/>
      <c r="G150" s="455" t="s">
        <v>34</v>
      </c>
      <c r="H150" s="452"/>
      <c r="I150" s="453">
        <v>3259.65</v>
      </c>
    </row>
    <row r="151" spans="1:9" ht="24" x14ac:dyDescent="0.2">
      <c r="A151" s="456" t="s">
        <v>1025</v>
      </c>
      <c r="B151" s="454" t="s">
        <v>145</v>
      </c>
      <c r="C151" s="461" t="s">
        <v>1023</v>
      </c>
      <c r="D151" s="453" t="s">
        <v>994</v>
      </c>
      <c r="E151" s="452">
        <v>557.85</v>
      </c>
      <c r="F151" s="452"/>
      <c r="G151" s="455" t="s">
        <v>34</v>
      </c>
      <c r="H151" s="452"/>
      <c r="I151" s="453">
        <v>3817.5</v>
      </c>
    </row>
    <row r="152" spans="1:9" ht="24" x14ac:dyDescent="0.2">
      <c r="A152" s="456" t="s">
        <v>1026</v>
      </c>
      <c r="B152" s="454" t="s">
        <v>145</v>
      </c>
      <c r="C152" s="461" t="s">
        <v>1023</v>
      </c>
      <c r="D152" s="453" t="s">
        <v>824</v>
      </c>
      <c r="E152" s="452">
        <v>245.15</v>
      </c>
      <c r="F152" s="452"/>
      <c r="G152" s="455" t="s">
        <v>34</v>
      </c>
      <c r="H152" s="452"/>
      <c r="I152" s="453">
        <v>4062.65</v>
      </c>
    </row>
    <row r="153" spans="1:9" ht="24" x14ac:dyDescent="0.2">
      <c r="A153" s="456" t="s">
        <v>1027</v>
      </c>
      <c r="B153" s="454" t="s">
        <v>145</v>
      </c>
      <c r="C153" s="461" t="s">
        <v>1028</v>
      </c>
      <c r="D153" s="453" t="s">
        <v>988</v>
      </c>
      <c r="E153" s="452">
        <v>384.9</v>
      </c>
      <c r="F153" s="452"/>
      <c r="G153" s="455" t="s">
        <v>34</v>
      </c>
      <c r="H153" s="452"/>
      <c r="I153" s="453">
        <v>4447.55</v>
      </c>
    </row>
    <row r="154" spans="1:9" ht="24" x14ac:dyDescent="0.2">
      <c r="A154" s="456" t="s">
        <v>1029</v>
      </c>
      <c r="B154" s="454" t="s">
        <v>145</v>
      </c>
      <c r="C154" s="461" t="s">
        <v>1028</v>
      </c>
      <c r="D154" s="453" t="s">
        <v>819</v>
      </c>
      <c r="E154" s="452">
        <v>410.52</v>
      </c>
      <c r="F154" s="452"/>
      <c r="G154" s="455" t="s">
        <v>34</v>
      </c>
      <c r="H154" s="452"/>
      <c r="I154" s="453">
        <v>4858.07</v>
      </c>
    </row>
    <row r="155" spans="1:9" ht="24" x14ac:dyDescent="0.2">
      <c r="A155" s="456" t="s">
        <v>1030</v>
      </c>
      <c r="B155" s="454" t="s">
        <v>145</v>
      </c>
      <c r="C155" s="461" t="s">
        <v>1028</v>
      </c>
      <c r="D155" s="453" t="s">
        <v>1031</v>
      </c>
      <c r="E155" s="452">
        <v>1000</v>
      </c>
      <c r="F155" s="452"/>
      <c r="G155" s="455" t="s">
        <v>34</v>
      </c>
      <c r="H155" s="452"/>
      <c r="I155" s="453">
        <v>5858.07</v>
      </c>
    </row>
    <row r="156" spans="1:9" ht="24" x14ac:dyDescent="0.2">
      <c r="A156" s="456" t="s">
        <v>1032</v>
      </c>
      <c r="B156" s="454" t="s">
        <v>145</v>
      </c>
      <c r="C156" s="461" t="s">
        <v>1033</v>
      </c>
      <c r="D156" s="453" t="s">
        <v>1008</v>
      </c>
      <c r="E156" s="452">
        <v>169</v>
      </c>
      <c r="F156" s="452"/>
      <c r="G156" s="455" t="s">
        <v>34</v>
      </c>
      <c r="H156" s="452"/>
      <c r="I156" s="453">
        <v>6027.07</v>
      </c>
    </row>
    <row r="157" spans="1:9" ht="24" x14ac:dyDescent="0.2">
      <c r="A157" s="456" t="s">
        <v>763</v>
      </c>
      <c r="B157" s="454" t="s">
        <v>145</v>
      </c>
      <c r="C157" s="461" t="s">
        <v>764</v>
      </c>
      <c r="D157" s="453" t="s">
        <v>765</v>
      </c>
      <c r="E157" s="452">
        <v>8628.92</v>
      </c>
      <c r="F157" s="452"/>
      <c r="G157" s="455" t="s">
        <v>34</v>
      </c>
      <c r="H157" s="452"/>
      <c r="I157" s="453">
        <v>14655.99</v>
      </c>
    </row>
    <row r="158" spans="1:9" ht="24" x14ac:dyDescent="0.2">
      <c r="A158" s="456" t="s">
        <v>1034</v>
      </c>
      <c r="B158" s="454" t="s">
        <v>145</v>
      </c>
      <c r="C158" s="461" t="s">
        <v>1035</v>
      </c>
      <c r="D158" s="453" t="s">
        <v>838</v>
      </c>
      <c r="E158" s="452">
        <v>506.82</v>
      </c>
      <c r="F158" s="452"/>
      <c r="G158" s="455" t="s">
        <v>34</v>
      </c>
      <c r="H158" s="452"/>
      <c r="I158" s="453">
        <v>15162.81</v>
      </c>
    </row>
    <row r="159" spans="1:9" ht="24" x14ac:dyDescent="0.2">
      <c r="A159" s="456" t="s">
        <v>1036</v>
      </c>
      <c r="B159" s="454" t="s">
        <v>145</v>
      </c>
      <c r="C159" s="461" t="s">
        <v>1037</v>
      </c>
      <c r="D159" s="453" t="s">
        <v>1038</v>
      </c>
      <c r="E159" s="452">
        <v>220000</v>
      </c>
      <c r="F159" s="452"/>
      <c r="G159" s="455" t="s">
        <v>34</v>
      </c>
      <c r="H159" s="452"/>
      <c r="I159" s="453">
        <v>235162.81</v>
      </c>
    </row>
    <row r="160" spans="1:9" ht="24" x14ac:dyDescent="0.2">
      <c r="A160" s="456" t="s">
        <v>1039</v>
      </c>
      <c r="B160" s="454" t="s">
        <v>145</v>
      </c>
      <c r="C160" s="461" t="s">
        <v>1037</v>
      </c>
      <c r="D160" s="453" t="s">
        <v>1040</v>
      </c>
      <c r="E160" s="452">
        <v>4515</v>
      </c>
      <c r="F160" s="452"/>
      <c r="G160" s="455" t="s">
        <v>34</v>
      </c>
      <c r="H160" s="452"/>
      <c r="I160" s="453">
        <v>239677.81</v>
      </c>
    </row>
    <row r="161" spans="1:9" ht="24" x14ac:dyDescent="0.2">
      <c r="A161" s="456" t="s">
        <v>1041</v>
      </c>
      <c r="B161" s="454" t="s">
        <v>145</v>
      </c>
      <c r="C161" s="461" t="s">
        <v>1037</v>
      </c>
      <c r="D161" s="453" t="s">
        <v>1042</v>
      </c>
      <c r="E161" s="452">
        <v>22985</v>
      </c>
      <c r="F161" s="452"/>
      <c r="G161" s="455" t="s">
        <v>34</v>
      </c>
      <c r="H161" s="452"/>
      <c r="I161" s="453">
        <v>262662.81</v>
      </c>
    </row>
    <row r="162" spans="1:9" ht="24" x14ac:dyDescent="0.2">
      <c r="A162" s="456" t="s">
        <v>1043</v>
      </c>
      <c r="B162" s="454" t="s">
        <v>145</v>
      </c>
      <c r="C162" s="461" t="s">
        <v>1044</v>
      </c>
      <c r="D162" s="453" t="s">
        <v>819</v>
      </c>
      <c r="E162" s="452">
        <v>425.78</v>
      </c>
      <c r="F162" s="452"/>
      <c r="G162" s="455" t="s">
        <v>34</v>
      </c>
      <c r="H162" s="452"/>
      <c r="I162" s="453">
        <v>263088.59000000003</v>
      </c>
    </row>
    <row r="163" spans="1:9" ht="24" x14ac:dyDescent="0.2">
      <c r="A163" s="456" t="s">
        <v>1045</v>
      </c>
      <c r="B163" s="454" t="s">
        <v>145</v>
      </c>
      <c r="C163" s="461" t="s">
        <v>1044</v>
      </c>
      <c r="D163" s="453" t="s">
        <v>988</v>
      </c>
      <c r="E163" s="452">
        <v>760.92</v>
      </c>
      <c r="F163" s="452"/>
      <c r="G163" s="455" t="s">
        <v>34</v>
      </c>
      <c r="H163" s="452"/>
      <c r="I163" s="453">
        <v>263849.51</v>
      </c>
    </row>
    <row r="164" spans="1:9" ht="24" x14ac:dyDescent="0.2">
      <c r="A164" s="456" t="s">
        <v>1046</v>
      </c>
      <c r="B164" s="454" t="s">
        <v>145</v>
      </c>
      <c r="C164" s="461" t="s">
        <v>1047</v>
      </c>
      <c r="D164" s="453" t="s">
        <v>858</v>
      </c>
      <c r="E164" s="452">
        <v>604.92999999999995</v>
      </c>
      <c r="F164" s="452"/>
      <c r="G164" s="455" t="s">
        <v>34</v>
      </c>
      <c r="H164" s="452"/>
      <c r="I164" s="453">
        <v>264454.44</v>
      </c>
    </row>
    <row r="165" spans="1:9" ht="24" x14ac:dyDescent="0.2">
      <c r="A165" s="456" t="s">
        <v>1048</v>
      </c>
      <c r="B165" s="454" t="s">
        <v>145</v>
      </c>
      <c r="C165" s="461" t="s">
        <v>1047</v>
      </c>
      <c r="D165" s="453" t="s">
        <v>911</v>
      </c>
      <c r="E165" s="452">
        <v>756.31</v>
      </c>
      <c r="F165" s="452"/>
      <c r="G165" s="455" t="s">
        <v>34</v>
      </c>
      <c r="H165" s="452"/>
      <c r="I165" s="453">
        <v>265210.75</v>
      </c>
    </row>
    <row r="166" spans="1:9" ht="24" x14ac:dyDescent="0.2">
      <c r="A166" s="456" t="s">
        <v>1049</v>
      </c>
      <c r="B166" s="454" t="s">
        <v>145</v>
      </c>
      <c r="C166" s="461" t="s">
        <v>1050</v>
      </c>
      <c r="D166" s="453" t="s">
        <v>838</v>
      </c>
      <c r="E166" s="452">
        <v>506.82</v>
      </c>
      <c r="F166" s="452"/>
      <c r="G166" s="455" t="s">
        <v>34</v>
      </c>
      <c r="H166" s="452"/>
      <c r="I166" s="453">
        <v>265717.57</v>
      </c>
    </row>
    <row r="167" spans="1:9" ht="24" x14ac:dyDescent="0.2">
      <c r="A167" s="456" t="s">
        <v>1051</v>
      </c>
      <c r="B167" s="454" t="s">
        <v>145</v>
      </c>
      <c r="C167" s="461" t="s">
        <v>1050</v>
      </c>
      <c r="D167" s="453" t="s">
        <v>738</v>
      </c>
      <c r="E167" s="452">
        <v>441.08</v>
      </c>
      <c r="F167" s="452"/>
      <c r="G167" s="455" t="s">
        <v>34</v>
      </c>
      <c r="H167" s="452"/>
      <c r="I167" s="453">
        <v>266158.65000000002</v>
      </c>
    </row>
    <row r="168" spans="1:9" ht="24" x14ac:dyDescent="0.2">
      <c r="A168" s="456" t="s">
        <v>1052</v>
      </c>
      <c r="B168" s="454" t="s">
        <v>145</v>
      </c>
      <c r="C168" s="461" t="s">
        <v>1050</v>
      </c>
      <c r="D168" s="453" t="s">
        <v>822</v>
      </c>
      <c r="E168" s="452">
        <v>185</v>
      </c>
      <c r="F168" s="452"/>
      <c r="G168" s="455" t="s">
        <v>34</v>
      </c>
      <c r="H168" s="452"/>
      <c r="I168" s="453">
        <v>266343.65000000002</v>
      </c>
    </row>
    <row r="169" spans="1:9" ht="24" x14ac:dyDescent="0.2">
      <c r="A169" s="456" t="s">
        <v>1053</v>
      </c>
      <c r="B169" s="454" t="s">
        <v>145</v>
      </c>
      <c r="C169" s="461" t="s">
        <v>1050</v>
      </c>
      <c r="D169" s="453" t="s">
        <v>824</v>
      </c>
      <c r="E169" s="452">
        <v>245.15</v>
      </c>
      <c r="F169" s="452"/>
      <c r="G169" s="455" t="s">
        <v>34</v>
      </c>
      <c r="H169" s="452"/>
      <c r="I169" s="453">
        <v>266588.79999999999</v>
      </c>
    </row>
    <row r="170" spans="1:9" ht="24" x14ac:dyDescent="0.2">
      <c r="A170" s="456" t="s">
        <v>1054</v>
      </c>
      <c r="B170" s="454" t="s">
        <v>145</v>
      </c>
      <c r="C170" s="461" t="s">
        <v>1055</v>
      </c>
      <c r="D170" s="453" t="s">
        <v>819</v>
      </c>
      <c r="E170" s="452">
        <v>355.69</v>
      </c>
      <c r="F170" s="452"/>
      <c r="G170" s="455" t="s">
        <v>34</v>
      </c>
      <c r="H170" s="452"/>
      <c r="I170" s="453">
        <v>266944.49</v>
      </c>
    </row>
    <row r="171" spans="1:9" ht="24" x14ac:dyDescent="0.2">
      <c r="A171" s="456" t="s">
        <v>1056</v>
      </c>
      <c r="B171" s="454" t="s">
        <v>145</v>
      </c>
      <c r="C171" s="461" t="s">
        <v>801</v>
      </c>
      <c r="D171" s="453" t="s">
        <v>838</v>
      </c>
      <c r="E171" s="452">
        <v>116.96</v>
      </c>
      <c r="F171" s="452"/>
      <c r="G171" s="455" t="s">
        <v>34</v>
      </c>
      <c r="H171" s="452"/>
      <c r="I171" s="453">
        <v>267061.45</v>
      </c>
    </row>
    <row r="172" spans="1:9" x14ac:dyDescent="0.2">
      <c r="A172" s="456" t="s">
        <v>34</v>
      </c>
      <c r="B172" s="454" t="s">
        <v>34</v>
      </c>
      <c r="C172" s="461" t="s">
        <v>34</v>
      </c>
      <c r="D172" s="453"/>
      <c r="E172" s="452"/>
      <c r="F172" s="452"/>
      <c r="G172" s="455" t="s">
        <v>34</v>
      </c>
      <c r="H172" s="452"/>
      <c r="I172" s="453"/>
    </row>
    <row r="173" spans="1:9" x14ac:dyDescent="0.2">
      <c r="A173" s="456" t="s">
        <v>34</v>
      </c>
      <c r="B173" s="454" t="s">
        <v>34</v>
      </c>
      <c r="C173" s="461" t="s">
        <v>34</v>
      </c>
      <c r="D173" s="453" t="s">
        <v>146</v>
      </c>
      <c r="E173" s="452">
        <v>715308.69</v>
      </c>
      <c r="F173" s="452">
        <v>464771</v>
      </c>
      <c r="G173" s="455" t="s">
        <v>34</v>
      </c>
      <c r="H173" s="452">
        <v>250537.69</v>
      </c>
      <c r="I173" s="453">
        <v>267061.45</v>
      </c>
    </row>
    <row r="174" spans="1:9" x14ac:dyDescent="0.2">
      <c r="A174" s="456" t="s">
        <v>34</v>
      </c>
      <c r="B174" s="454" t="s">
        <v>34</v>
      </c>
      <c r="C174" s="461" t="s">
        <v>34</v>
      </c>
      <c r="D174" s="453"/>
      <c r="E174" s="452"/>
      <c r="F174" s="452"/>
      <c r="G174" s="455" t="s">
        <v>34</v>
      </c>
      <c r="H174" s="452"/>
      <c r="I174" s="453"/>
    </row>
    <row r="175" spans="1:9" ht="36" x14ac:dyDescent="0.2">
      <c r="A175" s="456" t="s">
        <v>244</v>
      </c>
      <c r="B175" s="454" t="s">
        <v>165</v>
      </c>
      <c r="C175" s="461" t="s">
        <v>34</v>
      </c>
      <c r="D175" s="453"/>
      <c r="E175" s="452"/>
      <c r="F175" s="452"/>
      <c r="G175" s="455" t="s">
        <v>34</v>
      </c>
      <c r="H175" s="452"/>
      <c r="I175" s="453"/>
    </row>
    <row r="176" spans="1:9" ht="24" x14ac:dyDescent="0.2">
      <c r="A176" s="456" t="s">
        <v>144</v>
      </c>
      <c r="B176" s="454" t="s">
        <v>1057</v>
      </c>
      <c r="C176" s="461" t="s">
        <v>34</v>
      </c>
      <c r="D176" s="453"/>
      <c r="E176" s="452"/>
      <c r="F176" s="452"/>
      <c r="G176" s="455" t="s">
        <v>34</v>
      </c>
      <c r="H176" s="452"/>
      <c r="I176" s="453"/>
    </row>
    <row r="177" spans="1:9" ht="24" x14ac:dyDescent="0.2">
      <c r="A177" s="456" t="s">
        <v>809</v>
      </c>
      <c r="B177" s="454" t="s">
        <v>284</v>
      </c>
      <c r="C177" s="461" t="s">
        <v>753</v>
      </c>
      <c r="D177" s="453" t="s">
        <v>810</v>
      </c>
      <c r="E177" s="452">
        <v>15000</v>
      </c>
      <c r="F177" s="452"/>
      <c r="G177" s="455" t="s">
        <v>34</v>
      </c>
      <c r="H177" s="452"/>
      <c r="I177" s="453">
        <v>171765.19</v>
      </c>
    </row>
    <row r="178" spans="1:9" x14ac:dyDescent="0.2">
      <c r="A178" s="456" t="s">
        <v>1058</v>
      </c>
      <c r="B178" s="454" t="s">
        <v>145</v>
      </c>
      <c r="C178" s="461" t="s">
        <v>753</v>
      </c>
      <c r="D178" s="453"/>
      <c r="E178" s="452">
        <v>35.94</v>
      </c>
      <c r="F178" s="452"/>
      <c r="G178" s="455" t="s">
        <v>34</v>
      </c>
      <c r="H178" s="452"/>
      <c r="I178" s="453">
        <v>171801.13</v>
      </c>
    </row>
    <row r="179" spans="1:9" ht="24" x14ac:dyDescent="0.2">
      <c r="A179" s="456" t="s">
        <v>1059</v>
      </c>
      <c r="B179" s="454" t="s">
        <v>145</v>
      </c>
      <c r="C179" s="461" t="s">
        <v>1060</v>
      </c>
      <c r="D179" s="453" t="s">
        <v>1061</v>
      </c>
      <c r="E179" s="452">
        <v>1139</v>
      </c>
      <c r="F179" s="452"/>
      <c r="G179" s="455" t="s">
        <v>34</v>
      </c>
      <c r="H179" s="452"/>
      <c r="I179" s="453">
        <v>172940.13</v>
      </c>
    </row>
    <row r="180" spans="1:9" ht="24" x14ac:dyDescent="0.2">
      <c r="A180" s="456" t="s">
        <v>1062</v>
      </c>
      <c r="B180" s="454" t="s">
        <v>145</v>
      </c>
      <c r="C180" s="461" t="s">
        <v>1060</v>
      </c>
      <c r="D180" s="453" t="s">
        <v>1063</v>
      </c>
      <c r="E180" s="452">
        <v>1368</v>
      </c>
      <c r="F180" s="452"/>
      <c r="G180" s="455" t="s">
        <v>34</v>
      </c>
      <c r="H180" s="452"/>
      <c r="I180" s="453">
        <v>174308.13</v>
      </c>
    </row>
    <row r="181" spans="1:9" x14ac:dyDescent="0.2">
      <c r="A181" s="456" t="s">
        <v>1064</v>
      </c>
      <c r="B181" s="454" t="s">
        <v>284</v>
      </c>
      <c r="C181" s="461" t="s">
        <v>812</v>
      </c>
      <c r="D181" s="453" t="s">
        <v>1065</v>
      </c>
      <c r="E181" s="452"/>
      <c r="F181" s="452">
        <v>25.15</v>
      </c>
      <c r="G181" s="455" t="s">
        <v>34</v>
      </c>
      <c r="H181" s="452"/>
      <c r="I181" s="453">
        <v>174282.98</v>
      </c>
    </row>
    <row r="182" spans="1:9" x14ac:dyDescent="0.2">
      <c r="A182" s="456" t="s">
        <v>1066</v>
      </c>
      <c r="B182" s="454" t="s">
        <v>284</v>
      </c>
      <c r="C182" s="461" t="s">
        <v>812</v>
      </c>
      <c r="D182" s="453" t="s">
        <v>1067</v>
      </c>
      <c r="E182" s="452"/>
      <c r="F182" s="452">
        <v>1647</v>
      </c>
      <c r="G182" s="455" t="s">
        <v>34</v>
      </c>
      <c r="H182" s="452"/>
      <c r="I182" s="453">
        <v>172635.98</v>
      </c>
    </row>
    <row r="183" spans="1:9" x14ac:dyDescent="0.2">
      <c r="A183" s="456" t="s">
        <v>1068</v>
      </c>
      <c r="B183" s="454" t="s">
        <v>284</v>
      </c>
      <c r="C183" s="461" t="s">
        <v>1069</v>
      </c>
      <c r="D183" s="453" t="s">
        <v>1070</v>
      </c>
      <c r="E183" s="452"/>
      <c r="F183" s="452">
        <v>963.33</v>
      </c>
      <c r="G183" s="455" t="s">
        <v>34</v>
      </c>
      <c r="H183" s="452"/>
      <c r="I183" s="453">
        <v>171672.65</v>
      </c>
    </row>
    <row r="184" spans="1:9" x14ac:dyDescent="0.2">
      <c r="A184" s="456" t="s">
        <v>1071</v>
      </c>
      <c r="B184" s="454" t="s">
        <v>284</v>
      </c>
      <c r="C184" s="461" t="s">
        <v>1072</v>
      </c>
      <c r="D184" s="453" t="s">
        <v>721</v>
      </c>
      <c r="E184" s="452"/>
      <c r="F184" s="452">
        <v>48346</v>
      </c>
      <c r="G184" s="455" t="s">
        <v>34</v>
      </c>
      <c r="H184" s="452"/>
      <c r="I184" s="453">
        <v>123326.65</v>
      </c>
    </row>
    <row r="185" spans="1:9" ht="24" x14ac:dyDescent="0.2">
      <c r="A185" s="456" t="s">
        <v>830</v>
      </c>
      <c r="B185" s="454" t="s">
        <v>284</v>
      </c>
      <c r="C185" s="461" t="s">
        <v>831</v>
      </c>
      <c r="D185" s="453" t="s">
        <v>810</v>
      </c>
      <c r="E185" s="452">
        <v>118000</v>
      </c>
      <c r="F185" s="452"/>
      <c r="G185" s="455" t="s">
        <v>34</v>
      </c>
      <c r="H185" s="452"/>
      <c r="I185" s="453">
        <v>241326.65</v>
      </c>
    </row>
    <row r="186" spans="1:9" x14ac:dyDescent="0.2">
      <c r="A186" s="456" t="s">
        <v>1073</v>
      </c>
      <c r="B186" s="454" t="s">
        <v>284</v>
      </c>
      <c r="C186" s="461" t="s">
        <v>1074</v>
      </c>
      <c r="D186" s="453" t="s">
        <v>1075</v>
      </c>
      <c r="E186" s="452"/>
      <c r="F186" s="452">
        <v>11059.4</v>
      </c>
      <c r="G186" s="455" t="s">
        <v>34</v>
      </c>
      <c r="H186" s="452"/>
      <c r="I186" s="453">
        <v>230267.25</v>
      </c>
    </row>
    <row r="187" spans="1:9" ht="24" x14ac:dyDescent="0.2">
      <c r="A187" s="456" t="s">
        <v>1076</v>
      </c>
      <c r="B187" s="454" t="s">
        <v>145</v>
      </c>
      <c r="C187" s="461" t="s">
        <v>1077</v>
      </c>
      <c r="D187" s="453" t="s">
        <v>1078</v>
      </c>
      <c r="E187" s="452">
        <v>1378.41</v>
      </c>
      <c r="F187" s="452"/>
      <c r="G187" s="455" t="s">
        <v>34</v>
      </c>
      <c r="H187" s="452"/>
      <c r="I187" s="453">
        <v>231645.66</v>
      </c>
    </row>
    <row r="188" spans="1:9" ht="24" x14ac:dyDescent="0.2">
      <c r="A188" s="456" t="s">
        <v>1079</v>
      </c>
      <c r="B188" s="454" t="s">
        <v>145</v>
      </c>
      <c r="C188" s="461" t="s">
        <v>1077</v>
      </c>
      <c r="D188" s="453" t="s">
        <v>1080</v>
      </c>
      <c r="E188" s="452">
        <v>3016.24</v>
      </c>
      <c r="F188" s="452"/>
      <c r="G188" s="455" t="s">
        <v>34</v>
      </c>
      <c r="H188" s="452"/>
      <c r="I188" s="453">
        <v>234661.9</v>
      </c>
    </row>
    <row r="189" spans="1:9" x14ac:dyDescent="0.2">
      <c r="A189" s="456" t="s">
        <v>1058</v>
      </c>
      <c r="B189" s="454" t="s">
        <v>145</v>
      </c>
      <c r="C189" s="461" t="s">
        <v>834</v>
      </c>
      <c r="D189" s="453"/>
      <c r="E189" s="452">
        <v>48.9</v>
      </c>
      <c r="F189" s="452"/>
      <c r="G189" s="455" t="s">
        <v>34</v>
      </c>
      <c r="H189" s="452"/>
      <c r="I189" s="453">
        <v>234710.8</v>
      </c>
    </row>
    <row r="190" spans="1:9" ht="24" x14ac:dyDescent="0.2">
      <c r="A190" s="456" t="s">
        <v>839</v>
      </c>
      <c r="B190" s="454" t="s">
        <v>284</v>
      </c>
      <c r="C190" s="461" t="s">
        <v>840</v>
      </c>
      <c r="D190" s="453" t="s">
        <v>810</v>
      </c>
      <c r="E190" s="452">
        <v>65000</v>
      </c>
      <c r="F190" s="452"/>
      <c r="G190" s="455" t="s">
        <v>34</v>
      </c>
      <c r="H190" s="452"/>
      <c r="I190" s="453">
        <v>299710.8</v>
      </c>
    </row>
    <row r="191" spans="1:9" x14ac:dyDescent="0.2">
      <c r="A191" s="456" t="s">
        <v>1081</v>
      </c>
      <c r="B191" s="454" t="s">
        <v>284</v>
      </c>
      <c r="C191" s="461" t="s">
        <v>1082</v>
      </c>
      <c r="D191" s="453" t="s">
        <v>1083</v>
      </c>
      <c r="E191" s="452"/>
      <c r="F191" s="452">
        <v>1589.72</v>
      </c>
      <c r="G191" s="455" t="s">
        <v>34</v>
      </c>
      <c r="H191" s="452"/>
      <c r="I191" s="453">
        <v>298121.08</v>
      </c>
    </row>
    <row r="192" spans="1:9" ht="24" x14ac:dyDescent="0.2">
      <c r="A192" s="456" t="s">
        <v>1084</v>
      </c>
      <c r="B192" s="454" t="s">
        <v>145</v>
      </c>
      <c r="C192" s="461" t="s">
        <v>1085</v>
      </c>
      <c r="D192" s="453" t="s">
        <v>612</v>
      </c>
      <c r="E192" s="452">
        <v>889.92</v>
      </c>
      <c r="F192" s="452"/>
      <c r="G192" s="455" t="s">
        <v>34</v>
      </c>
      <c r="H192" s="452"/>
      <c r="I192" s="453">
        <v>299011</v>
      </c>
    </row>
    <row r="193" spans="1:9" ht="24" x14ac:dyDescent="0.2">
      <c r="A193" s="456" t="s">
        <v>1086</v>
      </c>
      <c r="B193" s="454" t="s">
        <v>145</v>
      </c>
      <c r="C193" s="461" t="s">
        <v>1085</v>
      </c>
      <c r="D193" s="453" t="s">
        <v>1078</v>
      </c>
      <c r="E193" s="452">
        <v>1342.06</v>
      </c>
      <c r="F193" s="452"/>
      <c r="G193" s="455" t="s">
        <v>34</v>
      </c>
      <c r="H193" s="452"/>
      <c r="I193" s="453">
        <v>300353.06</v>
      </c>
    </row>
    <row r="194" spans="1:9" ht="24" x14ac:dyDescent="0.2">
      <c r="A194" s="456" t="s">
        <v>1087</v>
      </c>
      <c r="B194" s="454" t="s">
        <v>145</v>
      </c>
      <c r="C194" s="461" t="s">
        <v>1085</v>
      </c>
      <c r="D194" s="453" t="s">
        <v>1080</v>
      </c>
      <c r="E194" s="452">
        <v>2480.64</v>
      </c>
      <c r="F194" s="452"/>
      <c r="G194" s="455" t="s">
        <v>34</v>
      </c>
      <c r="H194" s="452"/>
      <c r="I194" s="453">
        <v>302833.7</v>
      </c>
    </row>
    <row r="195" spans="1:9" x14ac:dyDescent="0.2">
      <c r="A195" s="456" t="s">
        <v>755</v>
      </c>
      <c r="B195" s="454" t="s">
        <v>284</v>
      </c>
      <c r="C195" s="461" t="s">
        <v>756</v>
      </c>
      <c r="D195" s="453" t="s">
        <v>217</v>
      </c>
      <c r="E195" s="452"/>
      <c r="F195" s="452">
        <v>5074</v>
      </c>
      <c r="G195" s="455" t="s">
        <v>34</v>
      </c>
      <c r="H195" s="452"/>
      <c r="I195" s="453">
        <v>297759.7</v>
      </c>
    </row>
    <row r="196" spans="1:9" x14ac:dyDescent="0.2">
      <c r="A196" s="456" t="s">
        <v>1058</v>
      </c>
      <c r="B196" s="454" t="s">
        <v>145</v>
      </c>
      <c r="C196" s="461" t="s">
        <v>1088</v>
      </c>
      <c r="D196" s="453"/>
      <c r="E196" s="452">
        <v>74.31</v>
      </c>
      <c r="F196" s="452"/>
      <c r="G196" s="455" t="s">
        <v>34</v>
      </c>
      <c r="H196" s="452"/>
      <c r="I196" s="453">
        <v>297834.01</v>
      </c>
    </row>
    <row r="197" spans="1:9" x14ac:dyDescent="0.2">
      <c r="A197" s="456" t="s">
        <v>1089</v>
      </c>
      <c r="B197" s="454" t="s">
        <v>284</v>
      </c>
      <c r="C197" s="461" t="s">
        <v>1090</v>
      </c>
      <c r="D197" s="453" t="s">
        <v>858</v>
      </c>
      <c r="E197" s="452"/>
      <c r="F197" s="452">
        <v>10000</v>
      </c>
      <c r="G197" s="455" t="s">
        <v>34</v>
      </c>
      <c r="H197" s="452"/>
      <c r="I197" s="453">
        <v>287834.01</v>
      </c>
    </row>
    <row r="198" spans="1:9" ht="24" x14ac:dyDescent="0.2">
      <c r="A198" s="456" t="s">
        <v>1091</v>
      </c>
      <c r="B198" s="454" t="s">
        <v>145</v>
      </c>
      <c r="C198" s="461" t="s">
        <v>853</v>
      </c>
      <c r="D198" s="453" t="s">
        <v>428</v>
      </c>
      <c r="E198" s="452">
        <v>1466.25</v>
      </c>
      <c r="F198" s="452"/>
      <c r="G198" s="455" t="s">
        <v>34</v>
      </c>
      <c r="H198" s="452"/>
      <c r="I198" s="453">
        <v>289300.26</v>
      </c>
    </row>
    <row r="199" spans="1:9" ht="24" x14ac:dyDescent="0.2">
      <c r="A199" s="456" t="s">
        <v>1092</v>
      </c>
      <c r="B199" s="454" t="s">
        <v>145</v>
      </c>
      <c r="C199" s="461" t="s">
        <v>1093</v>
      </c>
      <c r="D199" s="453" t="s">
        <v>1094</v>
      </c>
      <c r="E199" s="452">
        <v>280</v>
      </c>
      <c r="F199" s="452"/>
      <c r="G199" s="455" t="s">
        <v>34</v>
      </c>
      <c r="H199" s="452"/>
      <c r="I199" s="453">
        <v>289580.26</v>
      </c>
    </row>
    <row r="200" spans="1:9" ht="24" x14ac:dyDescent="0.2">
      <c r="A200" s="456" t="s">
        <v>1095</v>
      </c>
      <c r="B200" s="454" t="s">
        <v>145</v>
      </c>
      <c r="C200" s="461" t="s">
        <v>1093</v>
      </c>
      <c r="D200" s="453" t="s">
        <v>425</v>
      </c>
      <c r="E200" s="452">
        <v>2128.17</v>
      </c>
      <c r="F200" s="452"/>
      <c r="G200" s="455" t="s">
        <v>34</v>
      </c>
      <c r="H200" s="452"/>
      <c r="I200" s="453">
        <v>291708.43</v>
      </c>
    </row>
    <row r="201" spans="1:9" ht="24" x14ac:dyDescent="0.2">
      <c r="A201" s="456" t="s">
        <v>1096</v>
      </c>
      <c r="B201" s="454" t="s">
        <v>145</v>
      </c>
      <c r="C201" s="461" t="s">
        <v>1097</v>
      </c>
      <c r="D201" s="453" t="s">
        <v>1098</v>
      </c>
      <c r="E201" s="452">
        <v>184.65</v>
      </c>
      <c r="F201" s="452"/>
      <c r="G201" s="455" t="s">
        <v>34</v>
      </c>
      <c r="H201" s="452"/>
      <c r="I201" s="453">
        <v>291893.08</v>
      </c>
    </row>
    <row r="202" spans="1:9" x14ac:dyDescent="0.2">
      <c r="A202" s="456" t="s">
        <v>1099</v>
      </c>
      <c r="B202" s="454" t="s">
        <v>284</v>
      </c>
      <c r="C202" s="461" t="s">
        <v>1100</v>
      </c>
      <c r="D202" s="453" t="s">
        <v>737</v>
      </c>
      <c r="E202" s="452"/>
      <c r="F202" s="452">
        <v>20874</v>
      </c>
      <c r="G202" s="455" t="s">
        <v>34</v>
      </c>
      <c r="H202" s="452"/>
      <c r="I202" s="453">
        <v>271019.08</v>
      </c>
    </row>
    <row r="203" spans="1:9" ht="24" x14ac:dyDescent="0.2">
      <c r="A203" s="456" t="s">
        <v>1101</v>
      </c>
      <c r="B203" s="454" t="s">
        <v>145</v>
      </c>
      <c r="C203" s="461" t="s">
        <v>1100</v>
      </c>
      <c r="D203" s="453" t="s">
        <v>1102</v>
      </c>
      <c r="E203" s="452">
        <v>652.4</v>
      </c>
      <c r="F203" s="452"/>
      <c r="G203" s="455" t="s">
        <v>34</v>
      </c>
      <c r="H203" s="452"/>
      <c r="I203" s="453">
        <v>271671.48</v>
      </c>
    </row>
    <row r="204" spans="1:9" ht="24" x14ac:dyDescent="0.2">
      <c r="A204" s="456" t="s">
        <v>1103</v>
      </c>
      <c r="B204" s="454" t="s">
        <v>145</v>
      </c>
      <c r="C204" s="461" t="s">
        <v>1100</v>
      </c>
      <c r="D204" s="453" t="s">
        <v>1104</v>
      </c>
      <c r="E204" s="452">
        <v>382.32</v>
      </c>
      <c r="F204" s="452"/>
      <c r="G204" s="455" t="s">
        <v>34</v>
      </c>
      <c r="H204" s="452"/>
      <c r="I204" s="453">
        <v>272053.8</v>
      </c>
    </row>
    <row r="205" spans="1:9" x14ac:dyDescent="0.2">
      <c r="A205" s="456" t="s">
        <v>1105</v>
      </c>
      <c r="B205" s="454" t="s">
        <v>284</v>
      </c>
      <c r="C205" s="461" t="s">
        <v>1106</v>
      </c>
      <c r="D205" s="453" t="s">
        <v>1107</v>
      </c>
      <c r="E205" s="452"/>
      <c r="F205" s="452">
        <v>82000</v>
      </c>
      <c r="G205" s="455" t="s">
        <v>34</v>
      </c>
      <c r="H205" s="452"/>
      <c r="I205" s="453">
        <v>190053.8</v>
      </c>
    </row>
    <row r="206" spans="1:9" x14ac:dyDescent="0.2">
      <c r="A206" s="456" t="s">
        <v>1108</v>
      </c>
      <c r="B206" s="454" t="s">
        <v>284</v>
      </c>
      <c r="C206" s="461" t="s">
        <v>1109</v>
      </c>
      <c r="D206" s="453" t="s">
        <v>1067</v>
      </c>
      <c r="E206" s="452"/>
      <c r="F206" s="452">
        <v>1891</v>
      </c>
      <c r="G206" s="455" t="s">
        <v>34</v>
      </c>
      <c r="H206" s="452"/>
      <c r="I206" s="453">
        <v>188162.8</v>
      </c>
    </row>
    <row r="207" spans="1:9" ht="24" x14ac:dyDescent="0.2">
      <c r="A207" s="456" t="s">
        <v>1110</v>
      </c>
      <c r="B207" s="454" t="s">
        <v>145</v>
      </c>
      <c r="C207" s="461" t="s">
        <v>1109</v>
      </c>
      <c r="D207" s="453" t="s">
        <v>1078</v>
      </c>
      <c r="E207" s="452">
        <v>1398.7</v>
      </c>
      <c r="F207" s="452"/>
      <c r="G207" s="455" t="s">
        <v>34</v>
      </c>
      <c r="H207" s="452"/>
      <c r="I207" s="453">
        <v>189561.5</v>
      </c>
    </row>
    <row r="208" spans="1:9" ht="24" x14ac:dyDescent="0.2">
      <c r="A208" s="456" t="s">
        <v>1111</v>
      </c>
      <c r="B208" s="454" t="s">
        <v>145</v>
      </c>
      <c r="C208" s="461" t="s">
        <v>1109</v>
      </c>
      <c r="D208" s="453" t="s">
        <v>1080</v>
      </c>
      <c r="E208" s="452">
        <v>2480.64</v>
      </c>
      <c r="F208" s="452"/>
      <c r="G208" s="455" t="s">
        <v>34</v>
      </c>
      <c r="H208" s="452"/>
      <c r="I208" s="453">
        <v>192042.14</v>
      </c>
    </row>
    <row r="209" spans="1:9" x14ac:dyDescent="0.2">
      <c r="A209" s="456" t="s">
        <v>1112</v>
      </c>
      <c r="B209" s="454" t="s">
        <v>145</v>
      </c>
      <c r="C209" s="461" t="s">
        <v>794</v>
      </c>
      <c r="D209" s="453"/>
      <c r="E209" s="452">
        <v>79.930000000000007</v>
      </c>
      <c r="F209" s="452"/>
      <c r="G209" s="455" t="s">
        <v>34</v>
      </c>
      <c r="H209" s="452"/>
      <c r="I209" s="453">
        <v>192122.07</v>
      </c>
    </row>
    <row r="210" spans="1:9" x14ac:dyDescent="0.2">
      <c r="A210" s="456" t="s">
        <v>1113</v>
      </c>
      <c r="B210" s="454" t="s">
        <v>284</v>
      </c>
      <c r="C210" s="461" t="s">
        <v>1114</v>
      </c>
      <c r="D210" s="453" t="s">
        <v>736</v>
      </c>
      <c r="E210" s="452"/>
      <c r="F210" s="452">
        <v>6654</v>
      </c>
      <c r="G210" s="455" t="s">
        <v>34</v>
      </c>
      <c r="H210" s="452"/>
      <c r="I210" s="453">
        <v>185468.07</v>
      </c>
    </row>
    <row r="211" spans="1:9" ht="24" x14ac:dyDescent="0.2">
      <c r="A211" s="456" t="s">
        <v>1115</v>
      </c>
      <c r="B211" s="454" t="s">
        <v>284</v>
      </c>
      <c r="C211" s="461" t="s">
        <v>1116</v>
      </c>
      <c r="D211" s="453" t="s">
        <v>810</v>
      </c>
      <c r="E211" s="452">
        <v>40000</v>
      </c>
      <c r="F211" s="452"/>
      <c r="G211" s="455" t="s">
        <v>34</v>
      </c>
      <c r="H211" s="452"/>
      <c r="I211" s="453">
        <v>225468.07</v>
      </c>
    </row>
    <row r="212" spans="1:9" x14ac:dyDescent="0.2">
      <c r="A212" s="456" t="s">
        <v>1117</v>
      </c>
      <c r="B212" s="454" t="s">
        <v>284</v>
      </c>
      <c r="C212" s="461" t="s">
        <v>804</v>
      </c>
      <c r="D212" s="453" t="s">
        <v>1118</v>
      </c>
      <c r="E212" s="452"/>
      <c r="F212" s="452">
        <v>3562.42</v>
      </c>
      <c r="G212" s="455" t="s">
        <v>34</v>
      </c>
      <c r="H212" s="452"/>
      <c r="I212" s="453">
        <v>221905.65</v>
      </c>
    </row>
    <row r="213" spans="1:9" ht="24" x14ac:dyDescent="0.2">
      <c r="A213" s="456" t="s">
        <v>1119</v>
      </c>
      <c r="B213" s="454" t="s">
        <v>145</v>
      </c>
      <c r="C213" s="461" t="s">
        <v>804</v>
      </c>
      <c r="D213" s="453" t="s">
        <v>1080</v>
      </c>
      <c r="E213" s="452">
        <v>2763.36</v>
      </c>
      <c r="F213" s="452"/>
      <c r="G213" s="455" t="s">
        <v>34</v>
      </c>
      <c r="H213" s="452"/>
      <c r="I213" s="453">
        <v>224669.01</v>
      </c>
    </row>
    <row r="214" spans="1:9" x14ac:dyDescent="0.2">
      <c r="A214" s="456" t="s">
        <v>1120</v>
      </c>
      <c r="B214" s="454" t="s">
        <v>828</v>
      </c>
      <c r="C214" s="461" t="s">
        <v>804</v>
      </c>
      <c r="D214" s="453" t="s">
        <v>1121</v>
      </c>
      <c r="E214" s="452"/>
      <c r="F214" s="452">
        <v>120000</v>
      </c>
      <c r="G214" s="455" t="s">
        <v>64</v>
      </c>
      <c r="H214" s="452"/>
      <c r="I214" s="453">
        <v>104669.01</v>
      </c>
    </row>
    <row r="215" spans="1:9" ht="24" x14ac:dyDescent="0.2">
      <c r="A215" s="456" t="s">
        <v>1122</v>
      </c>
      <c r="B215" s="454" t="s">
        <v>145</v>
      </c>
      <c r="C215" s="461" t="s">
        <v>1123</v>
      </c>
      <c r="D215" s="453" t="s">
        <v>1078</v>
      </c>
      <c r="E215" s="452">
        <v>1838.74</v>
      </c>
      <c r="F215" s="452"/>
      <c r="G215" s="455" t="s">
        <v>34</v>
      </c>
      <c r="H215" s="452"/>
      <c r="I215" s="453">
        <v>106507.75</v>
      </c>
    </row>
    <row r="216" spans="1:9" x14ac:dyDescent="0.2">
      <c r="A216" s="456" t="s">
        <v>1124</v>
      </c>
      <c r="B216" s="454" t="s">
        <v>145</v>
      </c>
      <c r="C216" s="461" t="s">
        <v>758</v>
      </c>
      <c r="D216" s="453"/>
      <c r="E216" s="452">
        <v>52.1</v>
      </c>
      <c r="F216" s="452"/>
      <c r="G216" s="455" t="s">
        <v>34</v>
      </c>
      <c r="H216" s="452"/>
      <c r="I216" s="453">
        <v>106559.85</v>
      </c>
    </row>
    <row r="217" spans="1:9" x14ac:dyDescent="0.2">
      <c r="A217" s="456" t="s">
        <v>1125</v>
      </c>
      <c r="B217" s="454" t="s">
        <v>284</v>
      </c>
      <c r="C217" s="461" t="s">
        <v>1126</v>
      </c>
      <c r="D217" s="453" t="s">
        <v>1127</v>
      </c>
      <c r="E217" s="452"/>
      <c r="F217" s="452">
        <v>1320</v>
      </c>
      <c r="G217" s="455" t="s">
        <v>34</v>
      </c>
      <c r="H217" s="452"/>
      <c r="I217" s="453">
        <v>105239.85</v>
      </c>
    </row>
    <row r="218" spans="1:9" ht="24" x14ac:dyDescent="0.2">
      <c r="A218" s="456" t="s">
        <v>1128</v>
      </c>
      <c r="B218" s="454" t="s">
        <v>145</v>
      </c>
      <c r="C218" s="461" t="s">
        <v>893</v>
      </c>
      <c r="D218" s="453" t="s">
        <v>1078</v>
      </c>
      <c r="E218" s="452">
        <v>1142.06</v>
      </c>
      <c r="F218" s="452"/>
      <c r="G218" s="455" t="s">
        <v>34</v>
      </c>
      <c r="H218" s="452"/>
      <c r="I218" s="453">
        <v>106381.91</v>
      </c>
    </row>
    <row r="219" spans="1:9" ht="24" x14ac:dyDescent="0.2">
      <c r="A219" s="456" t="s">
        <v>1129</v>
      </c>
      <c r="B219" s="454" t="s">
        <v>145</v>
      </c>
      <c r="C219" s="461" t="s">
        <v>893</v>
      </c>
      <c r="D219" s="453" t="s">
        <v>1080</v>
      </c>
      <c r="E219" s="452">
        <v>2430.66</v>
      </c>
      <c r="F219" s="452"/>
      <c r="G219" s="455" t="s">
        <v>34</v>
      </c>
      <c r="H219" s="452"/>
      <c r="I219" s="453">
        <v>108812.57</v>
      </c>
    </row>
    <row r="220" spans="1:9" x14ac:dyDescent="0.2">
      <c r="A220" s="456" t="s">
        <v>795</v>
      </c>
      <c r="B220" s="454" t="s">
        <v>145</v>
      </c>
      <c r="C220" s="461" t="s">
        <v>895</v>
      </c>
      <c r="D220" s="453"/>
      <c r="E220" s="452">
        <v>17.27</v>
      </c>
      <c r="F220" s="452"/>
      <c r="G220" s="455" t="s">
        <v>34</v>
      </c>
      <c r="H220" s="452"/>
      <c r="I220" s="453">
        <v>108829.84</v>
      </c>
    </row>
    <row r="221" spans="1:9" x14ac:dyDescent="0.2">
      <c r="A221" s="456" t="s">
        <v>1130</v>
      </c>
      <c r="B221" s="454" t="s">
        <v>284</v>
      </c>
      <c r="C221" s="461" t="s">
        <v>1131</v>
      </c>
      <c r="D221" s="453" t="s">
        <v>1065</v>
      </c>
      <c r="E221" s="452"/>
      <c r="F221" s="452">
        <v>327.14999999999998</v>
      </c>
      <c r="G221" s="455" t="s">
        <v>34</v>
      </c>
      <c r="H221" s="452"/>
      <c r="I221" s="453">
        <v>108502.69</v>
      </c>
    </row>
    <row r="222" spans="1:9" x14ac:dyDescent="0.2">
      <c r="A222" s="456" t="s">
        <v>1132</v>
      </c>
      <c r="B222" s="454" t="s">
        <v>284</v>
      </c>
      <c r="C222" s="461" t="s">
        <v>1133</v>
      </c>
      <c r="D222" s="453" t="s">
        <v>1134</v>
      </c>
      <c r="E222" s="452"/>
      <c r="F222" s="452">
        <v>355</v>
      </c>
      <c r="G222" s="455" t="s">
        <v>34</v>
      </c>
      <c r="H222" s="452"/>
      <c r="I222" s="453">
        <v>108147.69</v>
      </c>
    </row>
    <row r="223" spans="1:9" x14ac:dyDescent="0.2">
      <c r="A223" s="456" t="s">
        <v>1135</v>
      </c>
      <c r="B223" s="454" t="s">
        <v>284</v>
      </c>
      <c r="C223" s="461" t="s">
        <v>901</v>
      </c>
      <c r="D223" s="453" t="s">
        <v>727</v>
      </c>
      <c r="E223" s="452"/>
      <c r="F223" s="452">
        <v>30774</v>
      </c>
      <c r="G223" s="455" t="s">
        <v>34</v>
      </c>
      <c r="H223" s="452"/>
      <c r="I223" s="453">
        <v>77373.69</v>
      </c>
    </row>
    <row r="224" spans="1:9" ht="24" x14ac:dyDescent="0.2">
      <c r="A224" s="456" t="s">
        <v>1136</v>
      </c>
      <c r="B224" s="454" t="s">
        <v>145</v>
      </c>
      <c r="C224" s="461" t="s">
        <v>901</v>
      </c>
      <c r="D224" s="453" t="s">
        <v>1137</v>
      </c>
      <c r="E224" s="452">
        <v>924.8</v>
      </c>
      <c r="F224" s="452"/>
      <c r="G224" s="455" t="s">
        <v>34</v>
      </c>
      <c r="H224" s="452"/>
      <c r="I224" s="453">
        <v>78298.490000000005</v>
      </c>
    </row>
    <row r="225" spans="1:9" ht="24" x14ac:dyDescent="0.2">
      <c r="A225" s="456" t="s">
        <v>1138</v>
      </c>
      <c r="B225" s="454" t="s">
        <v>145</v>
      </c>
      <c r="C225" s="461" t="s">
        <v>901</v>
      </c>
      <c r="D225" s="453" t="s">
        <v>1104</v>
      </c>
      <c r="E225" s="452">
        <v>384.24</v>
      </c>
      <c r="F225" s="452"/>
      <c r="G225" s="455" t="s">
        <v>34</v>
      </c>
      <c r="H225" s="452"/>
      <c r="I225" s="453">
        <v>78682.73</v>
      </c>
    </row>
    <row r="226" spans="1:9" ht="24" x14ac:dyDescent="0.2">
      <c r="A226" s="456" t="s">
        <v>1139</v>
      </c>
      <c r="B226" s="454" t="s">
        <v>145</v>
      </c>
      <c r="C226" s="461" t="s">
        <v>901</v>
      </c>
      <c r="D226" s="453" t="s">
        <v>1063</v>
      </c>
      <c r="E226" s="452">
        <v>1527.6</v>
      </c>
      <c r="F226" s="452"/>
      <c r="G226" s="455" t="s">
        <v>34</v>
      </c>
      <c r="H226" s="452"/>
      <c r="I226" s="453">
        <v>80210.33</v>
      </c>
    </row>
    <row r="227" spans="1:9" x14ac:dyDescent="0.2">
      <c r="A227" s="456" t="s">
        <v>1140</v>
      </c>
      <c r="B227" s="454" t="s">
        <v>284</v>
      </c>
      <c r="C227" s="461" t="s">
        <v>1141</v>
      </c>
      <c r="D227" s="453" t="s">
        <v>858</v>
      </c>
      <c r="E227" s="452"/>
      <c r="F227" s="452">
        <v>9000</v>
      </c>
      <c r="G227" s="455" t="s">
        <v>34</v>
      </c>
      <c r="H227" s="452"/>
      <c r="I227" s="453">
        <v>71210.33</v>
      </c>
    </row>
    <row r="228" spans="1:9" x14ac:dyDescent="0.2">
      <c r="A228" s="456" t="s">
        <v>1142</v>
      </c>
      <c r="B228" s="454" t="s">
        <v>284</v>
      </c>
      <c r="C228" s="461" t="s">
        <v>1141</v>
      </c>
      <c r="D228" s="453" t="s">
        <v>740</v>
      </c>
      <c r="E228" s="452"/>
      <c r="F228" s="452">
        <v>30000</v>
      </c>
      <c r="G228" s="455" t="s">
        <v>34</v>
      </c>
      <c r="H228" s="452"/>
      <c r="I228" s="453">
        <v>41210.33</v>
      </c>
    </row>
    <row r="229" spans="1:9" x14ac:dyDescent="0.2">
      <c r="A229" s="456" t="s">
        <v>1143</v>
      </c>
      <c r="B229" s="454" t="s">
        <v>284</v>
      </c>
      <c r="C229" s="461" t="s">
        <v>1144</v>
      </c>
      <c r="D229" s="453" t="s">
        <v>723</v>
      </c>
      <c r="E229" s="452"/>
      <c r="F229" s="452">
        <v>27860</v>
      </c>
      <c r="G229" s="455" t="s">
        <v>34</v>
      </c>
      <c r="H229" s="452"/>
      <c r="I229" s="453">
        <v>13350.33</v>
      </c>
    </row>
    <row r="230" spans="1:9" ht="24" x14ac:dyDescent="0.2">
      <c r="A230" s="456" t="s">
        <v>1145</v>
      </c>
      <c r="B230" s="454" t="s">
        <v>145</v>
      </c>
      <c r="C230" s="461" t="s">
        <v>1146</v>
      </c>
      <c r="D230" s="453" t="s">
        <v>1078</v>
      </c>
      <c r="E230" s="452">
        <v>943.82</v>
      </c>
      <c r="F230" s="452"/>
      <c r="G230" s="455" t="s">
        <v>34</v>
      </c>
      <c r="H230" s="452"/>
      <c r="I230" s="453">
        <v>14294.15</v>
      </c>
    </row>
    <row r="231" spans="1:9" ht="24" x14ac:dyDescent="0.2">
      <c r="A231" s="456" t="s">
        <v>1147</v>
      </c>
      <c r="B231" s="454" t="s">
        <v>145</v>
      </c>
      <c r="C231" s="461" t="s">
        <v>1146</v>
      </c>
      <c r="D231" s="453" t="s">
        <v>1080</v>
      </c>
      <c r="E231" s="452">
        <v>3438.3</v>
      </c>
      <c r="F231" s="452"/>
      <c r="G231" s="455" t="s">
        <v>34</v>
      </c>
      <c r="H231" s="452"/>
      <c r="I231" s="453">
        <v>17732.45</v>
      </c>
    </row>
    <row r="232" spans="1:9" x14ac:dyDescent="0.2">
      <c r="A232" s="456" t="s">
        <v>795</v>
      </c>
      <c r="B232" s="454" t="s">
        <v>145</v>
      </c>
      <c r="C232" s="461" t="s">
        <v>1148</v>
      </c>
      <c r="D232" s="453"/>
      <c r="E232" s="452">
        <v>7.24</v>
      </c>
      <c r="F232" s="452"/>
      <c r="G232" s="455" t="s">
        <v>34</v>
      </c>
      <c r="H232" s="452"/>
      <c r="I232" s="453">
        <v>17739.689999999999</v>
      </c>
    </row>
    <row r="233" spans="1:9" x14ac:dyDescent="0.2">
      <c r="A233" s="456" t="s">
        <v>1149</v>
      </c>
      <c r="B233" s="454" t="s">
        <v>284</v>
      </c>
      <c r="C233" s="461" t="s">
        <v>1150</v>
      </c>
      <c r="D233" s="453" t="s">
        <v>1067</v>
      </c>
      <c r="E233" s="452"/>
      <c r="F233" s="452">
        <v>1891</v>
      </c>
      <c r="G233" s="455" t="s">
        <v>34</v>
      </c>
      <c r="H233" s="452"/>
      <c r="I233" s="453">
        <v>15848.69</v>
      </c>
    </row>
    <row r="234" spans="1:9" x14ac:dyDescent="0.2">
      <c r="A234" s="456" t="s">
        <v>1151</v>
      </c>
      <c r="B234" s="454" t="s">
        <v>284</v>
      </c>
      <c r="C234" s="461" t="s">
        <v>1152</v>
      </c>
      <c r="D234" s="453" t="s">
        <v>737</v>
      </c>
      <c r="E234" s="452"/>
      <c r="F234" s="452">
        <v>13778</v>
      </c>
      <c r="G234" s="455" t="s">
        <v>34</v>
      </c>
      <c r="H234" s="452"/>
      <c r="I234" s="453">
        <v>2070.69</v>
      </c>
    </row>
    <row r="235" spans="1:9" ht="24" x14ac:dyDescent="0.2">
      <c r="A235" s="456" t="s">
        <v>1153</v>
      </c>
      <c r="B235" s="454" t="s">
        <v>145</v>
      </c>
      <c r="C235" s="461" t="s">
        <v>1154</v>
      </c>
      <c r="D235" s="453" t="s">
        <v>1078</v>
      </c>
      <c r="E235" s="452">
        <v>1342.06</v>
      </c>
      <c r="F235" s="452"/>
      <c r="G235" s="455" t="s">
        <v>34</v>
      </c>
      <c r="H235" s="452"/>
      <c r="I235" s="453">
        <v>3412.75</v>
      </c>
    </row>
    <row r="236" spans="1:9" ht="24" x14ac:dyDescent="0.2">
      <c r="A236" s="456" t="s">
        <v>1155</v>
      </c>
      <c r="B236" s="454" t="s">
        <v>145</v>
      </c>
      <c r="C236" s="461" t="s">
        <v>1154</v>
      </c>
      <c r="D236" s="453" t="s">
        <v>1080</v>
      </c>
      <c r="E236" s="452">
        <v>1861.23</v>
      </c>
      <c r="F236" s="452"/>
      <c r="G236" s="455" t="s">
        <v>34</v>
      </c>
      <c r="H236" s="452"/>
      <c r="I236" s="453">
        <v>5273.98</v>
      </c>
    </row>
    <row r="237" spans="1:9" x14ac:dyDescent="0.2">
      <c r="A237" s="456" t="s">
        <v>795</v>
      </c>
      <c r="B237" s="454" t="s">
        <v>145</v>
      </c>
      <c r="C237" s="461" t="s">
        <v>805</v>
      </c>
      <c r="D237" s="453"/>
      <c r="E237" s="452">
        <v>0.33</v>
      </c>
      <c r="F237" s="452"/>
      <c r="G237" s="455" t="s">
        <v>34</v>
      </c>
      <c r="H237" s="452"/>
      <c r="I237" s="453">
        <v>5274.31</v>
      </c>
    </row>
    <row r="238" spans="1:9" x14ac:dyDescent="0.2">
      <c r="A238" s="456" t="s">
        <v>1156</v>
      </c>
      <c r="B238" s="454" t="s">
        <v>284</v>
      </c>
      <c r="C238" s="461" t="s">
        <v>796</v>
      </c>
      <c r="D238" s="453" t="s">
        <v>1118</v>
      </c>
      <c r="E238" s="452"/>
      <c r="F238" s="452">
        <v>718.79</v>
      </c>
      <c r="G238" s="455" t="s">
        <v>34</v>
      </c>
      <c r="H238" s="452"/>
      <c r="I238" s="453">
        <v>4555.5200000000004</v>
      </c>
    </row>
    <row r="239" spans="1:9" ht="24" x14ac:dyDescent="0.2">
      <c r="A239" s="456" t="s">
        <v>942</v>
      </c>
      <c r="B239" s="454" t="s">
        <v>284</v>
      </c>
      <c r="C239" s="461" t="s">
        <v>796</v>
      </c>
      <c r="D239" s="453" t="s">
        <v>810</v>
      </c>
      <c r="E239" s="452"/>
      <c r="F239" s="452">
        <v>3500</v>
      </c>
      <c r="G239" s="455" t="s">
        <v>34</v>
      </c>
      <c r="H239" s="452"/>
      <c r="I239" s="453">
        <v>1055.52</v>
      </c>
    </row>
    <row r="240" spans="1:9" ht="24" x14ac:dyDescent="0.2">
      <c r="A240" s="456" t="s">
        <v>1157</v>
      </c>
      <c r="B240" s="454" t="s">
        <v>145</v>
      </c>
      <c r="C240" s="461" t="s">
        <v>760</v>
      </c>
      <c r="D240" s="453" t="s">
        <v>1078</v>
      </c>
      <c r="E240" s="452">
        <v>1342.06</v>
      </c>
      <c r="F240" s="452"/>
      <c r="G240" s="455" t="s">
        <v>34</v>
      </c>
      <c r="H240" s="452"/>
      <c r="I240" s="453">
        <v>2397.58</v>
      </c>
    </row>
    <row r="241" spans="1:9" ht="24" x14ac:dyDescent="0.2">
      <c r="A241" s="456" t="s">
        <v>1158</v>
      </c>
      <c r="B241" s="454" t="s">
        <v>145</v>
      </c>
      <c r="C241" s="461" t="s">
        <v>760</v>
      </c>
      <c r="D241" s="453" t="s">
        <v>1080</v>
      </c>
      <c r="E241" s="452">
        <v>2498.5100000000002</v>
      </c>
      <c r="F241" s="452"/>
      <c r="G241" s="455" t="s">
        <v>34</v>
      </c>
      <c r="H241" s="452"/>
      <c r="I241" s="453">
        <v>4896.09</v>
      </c>
    </row>
    <row r="242" spans="1:9" x14ac:dyDescent="0.2">
      <c r="A242" s="456" t="s">
        <v>798</v>
      </c>
      <c r="B242" s="454" t="s">
        <v>145</v>
      </c>
      <c r="C242" s="461" t="s">
        <v>799</v>
      </c>
      <c r="D242" s="453"/>
      <c r="E242" s="452">
        <v>0.09</v>
      </c>
      <c r="F242" s="452"/>
      <c r="G242" s="455" t="s">
        <v>34</v>
      </c>
      <c r="H242" s="452"/>
      <c r="I242" s="453">
        <v>4896.18</v>
      </c>
    </row>
    <row r="243" spans="1:9" x14ac:dyDescent="0.2">
      <c r="A243" s="456" t="s">
        <v>1159</v>
      </c>
      <c r="B243" s="454" t="s">
        <v>284</v>
      </c>
      <c r="C243" s="461" t="s">
        <v>1160</v>
      </c>
      <c r="D243" s="453" t="s">
        <v>1070</v>
      </c>
      <c r="E243" s="452"/>
      <c r="F243" s="452">
        <v>191.66</v>
      </c>
      <c r="G243" s="455" t="s">
        <v>34</v>
      </c>
      <c r="H243" s="452"/>
      <c r="I243" s="453">
        <v>4704.5200000000004</v>
      </c>
    </row>
    <row r="244" spans="1:9" ht="24" x14ac:dyDescent="0.2">
      <c r="A244" s="456" t="s">
        <v>1161</v>
      </c>
      <c r="B244" s="454" t="s">
        <v>145</v>
      </c>
      <c r="C244" s="461" t="s">
        <v>964</v>
      </c>
      <c r="D244" s="453" t="s">
        <v>612</v>
      </c>
      <c r="E244" s="452">
        <v>865.92</v>
      </c>
      <c r="F244" s="452"/>
      <c r="G244" s="455" t="s">
        <v>34</v>
      </c>
      <c r="H244" s="452"/>
      <c r="I244" s="453">
        <v>5570.44</v>
      </c>
    </row>
    <row r="245" spans="1:9" ht="24" x14ac:dyDescent="0.2">
      <c r="A245" s="456" t="s">
        <v>1162</v>
      </c>
      <c r="B245" s="454" t="s">
        <v>145</v>
      </c>
      <c r="C245" s="461" t="s">
        <v>1163</v>
      </c>
      <c r="D245" s="453" t="s">
        <v>1104</v>
      </c>
      <c r="E245" s="452">
        <v>404.4</v>
      </c>
      <c r="F245" s="452"/>
      <c r="G245" s="455" t="s">
        <v>34</v>
      </c>
      <c r="H245" s="452"/>
      <c r="I245" s="453">
        <v>5974.84</v>
      </c>
    </row>
    <row r="246" spans="1:9" x14ac:dyDescent="0.2">
      <c r="A246" s="456" t="s">
        <v>1164</v>
      </c>
      <c r="B246" s="454" t="s">
        <v>284</v>
      </c>
      <c r="C246" s="461" t="s">
        <v>968</v>
      </c>
      <c r="D246" s="453" t="s">
        <v>1165</v>
      </c>
      <c r="E246" s="452"/>
      <c r="F246" s="452">
        <v>56</v>
      </c>
      <c r="G246" s="455" t="s">
        <v>34</v>
      </c>
      <c r="H246" s="452"/>
      <c r="I246" s="453">
        <v>5918.84</v>
      </c>
    </row>
    <row r="247" spans="1:9" ht="24" x14ac:dyDescent="0.2">
      <c r="A247" s="456" t="s">
        <v>1166</v>
      </c>
      <c r="B247" s="454" t="s">
        <v>145</v>
      </c>
      <c r="C247" s="461" t="s">
        <v>1167</v>
      </c>
      <c r="D247" s="453" t="s">
        <v>1098</v>
      </c>
      <c r="E247" s="452">
        <v>657.71</v>
      </c>
      <c r="F247" s="452"/>
      <c r="G247" s="455" t="s">
        <v>34</v>
      </c>
      <c r="H247" s="452"/>
      <c r="I247" s="453">
        <v>6576.55</v>
      </c>
    </row>
    <row r="248" spans="1:9" ht="24" x14ac:dyDescent="0.2">
      <c r="A248" s="456" t="s">
        <v>1168</v>
      </c>
      <c r="B248" s="454" t="s">
        <v>145</v>
      </c>
      <c r="C248" s="461" t="s">
        <v>975</v>
      </c>
      <c r="D248" s="453" t="s">
        <v>428</v>
      </c>
      <c r="E248" s="452">
        <v>1123.5</v>
      </c>
      <c r="F248" s="452"/>
      <c r="G248" s="455" t="s">
        <v>34</v>
      </c>
      <c r="H248" s="452"/>
      <c r="I248" s="453">
        <v>7700.05</v>
      </c>
    </row>
    <row r="249" spans="1:9" ht="24" x14ac:dyDescent="0.2">
      <c r="A249" s="456" t="s">
        <v>1169</v>
      </c>
      <c r="B249" s="454" t="s">
        <v>145</v>
      </c>
      <c r="C249" s="461" t="s">
        <v>979</v>
      </c>
      <c r="D249" s="453" t="s">
        <v>1078</v>
      </c>
      <c r="E249" s="452">
        <v>1512.47</v>
      </c>
      <c r="F249" s="452"/>
      <c r="G249" s="455" t="s">
        <v>34</v>
      </c>
      <c r="H249" s="452"/>
      <c r="I249" s="453">
        <v>9212.52</v>
      </c>
    </row>
    <row r="250" spans="1:9" ht="24" x14ac:dyDescent="0.2">
      <c r="A250" s="456" t="s">
        <v>1170</v>
      </c>
      <c r="B250" s="454" t="s">
        <v>145</v>
      </c>
      <c r="C250" s="461" t="s">
        <v>979</v>
      </c>
      <c r="D250" s="453" t="s">
        <v>1080</v>
      </c>
      <c r="E250" s="452">
        <v>2637</v>
      </c>
      <c r="F250" s="452"/>
      <c r="G250" s="455" t="s">
        <v>34</v>
      </c>
      <c r="H250" s="452"/>
      <c r="I250" s="453">
        <v>11849.52</v>
      </c>
    </row>
    <row r="251" spans="1:9" ht="24" x14ac:dyDescent="0.2">
      <c r="A251" s="456" t="s">
        <v>1171</v>
      </c>
      <c r="B251" s="454" t="s">
        <v>145</v>
      </c>
      <c r="C251" s="461" t="s">
        <v>979</v>
      </c>
      <c r="D251" s="453" t="s">
        <v>1102</v>
      </c>
      <c r="E251" s="452">
        <v>768.9</v>
      </c>
      <c r="F251" s="452"/>
      <c r="G251" s="455" t="s">
        <v>34</v>
      </c>
      <c r="H251" s="452"/>
      <c r="I251" s="453">
        <v>12618.42</v>
      </c>
    </row>
    <row r="252" spans="1:9" x14ac:dyDescent="0.2">
      <c r="A252" s="456" t="s">
        <v>1172</v>
      </c>
      <c r="B252" s="454" t="s">
        <v>284</v>
      </c>
      <c r="C252" s="461" t="s">
        <v>1173</v>
      </c>
      <c r="D252" s="453" t="s">
        <v>1067</v>
      </c>
      <c r="E252" s="452"/>
      <c r="F252" s="452">
        <v>1891</v>
      </c>
      <c r="G252" s="455" t="s">
        <v>34</v>
      </c>
      <c r="H252" s="452"/>
      <c r="I252" s="453">
        <v>10727.42</v>
      </c>
    </row>
    <row r="253" spans="1:9" ht="24" x14ac:dyDescent="0.2">
      <c r="A253" s="456" t="s">
        <v>1174</v>
      </c>
      <c r="B253" s="454" t="s">
        <v>145</v>
      </c>
      <c r="C253" s="461" t="s">
        <v>1173</v>
      </c>
      <c r="D253" s="453" t="s">
        <v>1094</v>
      </c>
      <c r="E253" s="452">
        <v>280</v>
      </c>
      <c r="F253" s="452"/>
      <c r="G253" s="455" t="s">
        <v>34</v>
      </c>
      <c r="H253" s="452"/>
      <c r="I253" s="453">
        <v>11007.42</v>
      </c>
    </row>
    <row r="254" spans="1:9" x14ac:dyDescent="0.2">
      <c r="A254" s="456" t="s">
        <v>1175</v>
      </c>
      <c r="B254" s="454" t="s">
        <v>145</v>
      </c>
      <c r="C254" s="461" t="s">
        <v>1173</v>
      </c>
      <c r="D254" s="453"/>
      <c r="E254" s="452">
        <v>0.2</v>
      </c>
      <c r="F254" s="452"/>
      <c r="G254" s="455" t="s">
        <v>34</v>
      </c>
      <c r="H254" s="452"/>
      <c r="I254" s="453">
        <v>11007.62</v>
      </c>
    </row>
    <row r="255" spans="1:9" ht="24" x14ac:dyDescent="0.2">
      <c r="A255" s="456" t="s">
        <v>1176</v>
      </c>
      <c r="B255" s="454" t="s">
        <v>145</v>
      </c>
      <c r="C255" s="461" t="s">
        <v>1177</v>
      </c>
      <c r="D255" s="453" t="s">
        <v>425</v>
      </c>
      <c r="E255" s="452">
        <v>1855.95</v>
      </c>
      <c r="F255" s="452"/>
      <c r="G255" s="455" t="s">
        <v>34</v>
      </c>
      <c r="H255" s="452"/>
      <c r="I255" s="453">
        <v>12863.57</v>
      </c>
    </row>
    <row r="256" spans="1:9" ht="24" x14ac:dyDescent="0.2">
      <c r="A256" s="456" t="s">
        <v>997</v>
      </c>
      <c r="B256" s="454" t="s">
        <v>284</v>
      </c>
      <c r="C256" s="461" t="s">
        <v>998</v>
      </c>
      <c r="D256" s="453" t="s">
        <v>810</v>
      </c>
      <c r="E256" s="452"/>
      <c r="F256" s="452">
        <v>11800</v>
      </c>
      <c r="G256" s="455" t="s">
        <v>34</v>
      </c>
      <c r="H256" s="452"/>
      <c r="I256" s="453">
        <v>1063.57</v>
      </c>
    </row>
    <row r="257" spans="1:9" x14ac:dyDescent="0.2">
      <c r="A257" s="456" t="s">
        <v>761</v>
      </c>
      <c r="B257" s="454" t="s">
        <v>284</v>
      </c>
      <c r="C257" s="461" t="s">
        <v>762</v>
      </c>
      <c r="D257" s="453" t="s">
        <v>217</v>
      </c>
      <c r="E257" s="452"/>
      <c r="F257" s="452">
        <v>5074</v>
      </c>
      <c r="G257" s="455" t="s">
        <v>34</v>
      </c>
      <c r="H257" s="452"/>
      <c r="I257" s="453" t="s">
        <v>1178</v>
      </c>
    </row>
    <row r="258" spans="1:9" x14ac:dyDescent="0.2">
      <c r="A258" s="456" t="s">
        <v>761</v>
      </c>
      <c r="B258" s="454" t="s">
        <v>284</v>
      </c>
      <c r="C258" s="461" t="s">
        <v>762</v>
      </c>
      <c r="D258" s="453" t="s">
        <v>740</v>
      </c>
      <c r="E258" s="452"/>
      <c r="F258" s="452">
        <v>29884</v>
      </c>
      <c r="G258" s="455" t="s">
        <v>34</v>
      </c>
      <c r="H258" s="452"/>
      <c r="I258" s="453" t="s">
        <v>1179</v>
      </c>
    </row>
    <row r="259" spans="1:9" ht="24" x14ac:dyDescent="0.2">
      <c r="A259" s="456" t="s">
        <v>1002</v>
      </c>
      <c r="B259" s="454" t="s">
        <v>284</v>
      </c>
      <c r="C259" s="461" t="s">
        <v>762</v>
      </c>
      <c r="D259" s="453" t="s">
        <v>810</v>
      </c>
      <c r="E259" s="452">
        <v>34000</v>
      </c>
      <c r="F259" s="452"/>
      <c r="G259" s="455" t="s">
        <v>34</v>
      </c>
      <c r="H259" s="452"/>
      <c r="I259" s="453">
        <v>105.57</v>
      </c>
    </row>
    <row r="260" spans="1:9" ht="24" x14ac:dyDescent="0.2">
      <c r="A260" s="456" t="s">
        <v>1180</v>
      </c>
      <c r="B260" s="454" t="s">
        <v>145</v>
      </c>
      <c r="C260" s="461" t="s">
        <v>1181</v>
      </c>
      <c r="D260" s="453" t="s">
        <v>1078</v>
      </c>
      <c r="E260" s="452">
        <v>2485.96</v>
      </c>
      <c r="F260" s="452"/>
      <c r="G260" s="455" t="s">
        <v>34</v>
      </c>
      <c r="H260" s="452"/>
      <c r="I260" s="453">
        <v>2591.5300000000002</v>
      </c>
    </row>
    <row r="261" spans="1:9" ht="24" x14ac:dyDescent="0.2">
      <c r="A261" s="456" t="s">
        <v>1182</v>
      </c>
      <c r="B261" s="454" t="s">
        <v>145</v>
      </c>
      <c r="C261" s="461" t="s">
        <v>1181</v>
      </c>
      <c r="D261" s="453" t="s">
        <v>1080</v>
      </c>
      <c r="E261" s="452">
        <v>2427.5</v>
      </c>
      <c r="F261" s="452"/>
      <c r="G261" s="455" t="s">
        <v>34</v>
      </c>
      <c r="H261" s="452"/>
      <c r="I261" s="453">
        <v>5019.03</v>
      </c>
    </row>
    <row r="262" spans="1:9" x14ac:dyDescent="0.2">
      <c r="A262" s="456" t="s">
        <v>1183</v>
      </c>
      <c r="B262" s="454" t="s">
        <v>145</v>
      </c>
      <c r="C262" s="461" t="s">
        <v>1184</v>
      </c>
      <c r="D262" s="453"/>
      <c r="E262" s="452">
        <v>0.35</v>
      </c>
      <c r="F262" s="452"/>
      <c r="G262" s="455" t="s">
        <v>34</v>
      </c>
      <c r="H262" s="452"/>
      <c r="I262" s="453">
        <v>5019.38</v>
      </c>
    </row>
    <row r="263" spans="1:9" ht="24" x14ac:dyDescent="0.2">
      <c r="A263" s="456" t="s">
        <v>1015</v>
      </c>
      <c r="B263" s="454" t="s">
        <v>284</v>
      </c>
      <c r="C263" s="461" t="s">
        <v>1016</v>
      </c>
      <c r="D263" s="453" t="s">
        <v>810</v>
      </c>
      <c r="E263" s="452">
        <v>88000</v>
      </c>
      <c r="F263" s="452"/>
      <c r="G263" s="455" t="s">
        <v>34</v>
      </c>
      <c r="H263" s="452"/>
      <c r="I263" s="453">
        <v>93019.38</v>
      </c>
    </row>
    <row r="264" spans="1:9" x14ac:dyDescent="0.2">
      <c r="A264" s="456" t="s">
        <v>1185</v>
      </c>
      <c r="B264" s="454" t="s">
        <v>284</v>
      </c>
      <c r="C264" s="461" t="s">
        <v>1186</v>
      </c>
      <c r="D264" s="453" t="s">
        <v>1005</v>
      </c>
      <c r="E264" s="452"/>
      <c r="F264" s="452">
        <v>10000</v>
      </c>
      <c r="G264" s="455" t="s">
        <v>34</v>
      </c>
      <c r="H264" s="452"/>
      <c r="I264" s="453">
        <v>83019.38</v>
      </c>
    </row>
    <row r="265" spans="1:9" x14ac:dyDescent="0.2">
      <c r="A265" s="456" t="s">
        <v>1187</v>
      </c>
      <c r="B265" s="454" t="s">
        <v>284</v>
      </c>
      <c r="C265" s="461" t="s">
        <v>1188</v>
      </c>
      <c r="D265" s="453" t="s">
        <v>1189</v>
      </c>
      <c r="E265" s="452"/>
      <c r="F265" s="452">
        <v>5666.67</v>
      </c>
      <c r="G265" s="455" t="s">
        <v>34</v>
      </c>
      <c r="H265" s="452"/>
      <c r="I265" s="453">
        <v>77352.710000000006</v>
      </c>
    </row>
    <row r="266" spans="1:9" ht="24" x14ac:dyDescent="0.2">
      <c r="A266" s="456" t="s">
        <v>1190</v>
      </c>
      <c r="B266" s="454" t="s">
        <v>145</v>
      </c>
      <c r="C266" s="461" t="s">
        <v>1188</v>
      </c>
      <c r="D266" s="453" t="s">
        <v>1078</v>
      </c>
      <c r="E266" s="452">
        <v>1428.04</v>
      </c>
      <c r="F266" s="452"/>
      <c r="G266" s="455" t="s">
        <v>34</v>
      </c>
      <c r="H266" s="452"/>
      <c r="I266" s="453">
        <v>78780.75</v>
      </c>
    </row>
    <row r="267" spans="1:9" ht="24" x14ac:dyDescent="0.2">
      <c r="A267" s="456" t="s">
        <v>1191</v>
      </c>
      <c r="B267" s="454" t="s">
        <v>145</v>
      </c>
      <c r="C267" s="461" t="s">
        <v>1188</v>
      </c>
      <c r="D267" s="453" t="s">
        <v>1080</v>
      </c>
      <c r="E267" s="452">
        <v>2736</v>
      </c>
      <c r="F267" s="452"/>
      <c r="G267" s="455" t="s">
        <v>34</v>
      </c>
      <c r="H267" s="452"/>
      <c r="I267" s="453">
        <v>81516.75</v>
      </c>
    </row>
    <row r="268" spans="1:9" x14ac:dyDescent="0.2">
      <c r="A268" s="456" t="s">
        <v>1192</v>
      </c>
      <c r="B268" s="454" t="s">
        <v>145</v>
      </c>
      <c r="C268" s="461" t="s">
        <v>1188</v>
      </c>
      <c r="D268" s="453"/>
      <c r="E268" s="452">
        <v>6.79</v>
      </c>
      <c r="F268" s="452"/>
      <c r="G268" s="455" t="s">
        <v>34</v>
      </c>
      <c r="H268" s="452"/>
      <c r="I268" s="453">
        <v>81523.539999999994</v>
      </c>
    </row>
    <row r="269" spans="1:9" ht="24" x14ac:dyDescent="0.2">
      <c r="A269" s="456" t="s">
        <v>1193</v>
      </c>
      <c r="B269" s="454" t="s">
        <v>284</v>
      </c>
      <c r="C269" s="461" t="s">
        <v>1194</v>
      </c>
      <c r="D269" s="453" t="s">
        <v>810</v>
      </c>
      <c r="E269" s="452"/>
      <c r="F269" s="452">
        <v>50000</v>
      </c>
      <c r="G269" s="455" t="s">
        <v>34</v>
      </c>
      <c r="H269" s="452"/>
      <c r="I269" s="453">
        <v>31523.54</v>
      </c>
    </row>
    <row r="270" spans="1:9" ht="24" x14ac:dyDescent="0.2">
      <c r="A270" s="456" t="s">
        <v>1195</v>
      </c>
      <c r="B270" s="454" t="s">
        <v>145</v>
      </c>
      <c r="C270" s="461" t="s">
        <v>1194</v>
      </c>
      <c r="D270" s="453" t="s">
        <v>1196</v>
      </c>
      <c r="E270" s="452">
        <v>110000</v>
      </c>
      <c r="F270" s="452"/>
      <c r="G270" s="455" t="s">
        <v>34</v>
      </c>
      <c r="H270" s="452"/>
      <c r="I270" s="453">
        <v>141523.54</v>
      </c>
    </row>
    <row r="271" spans="1:9" ht="24" x14ac:dyDescent="0.2">
      <c r="A271" s="456" t="s">
        <v>1197</v>
      </c>
      <c r="B271" s="454" t="s">
        <v>145</v>
      </c>
      <c r="C271" s="461" t="s">
        <v>1194</v>
      </c>
      <c r="D271" s="453" t="s">
        <v>1104</v>
      </c>
      <c r="E271" s="452">
        <v>400.32</v>
      </c>
      <c r="F271" s="452"/>
      <c r="G271" s="455" t="s">
        <v>34</v>
      </c>
      <c r="H271" s="452"/>
      <c r="I271" s="453">
        <v>141923.85999999999</v>
      </c>
    </row>
    <row r="272" spans="1:9" ht="24" x14ac:dyDescent="0.2">
      <c r="A272" s="456" t="s">
        <v>1198</v>
      </c>
      <c r="B272" s="454" t="s">
        <v>284</v>
      </c>
      <c r="C272" s="461" t="s">
        <v>1037</v>
      </c>
      <c r="D272" s="453" t="s">
        <v>810</v>
      </c>
      <c r="E272" s="452"/>
      <c r="F272" s="452">
        <v>50000</v>
      </c>
      <c r="G272" s="455" t="s">
        <v>34</v>
      </c>
      <c r="H272" s="452"/>
      <c r="I272" s="453">
        <v>91923.86</v>
      </c>
    </row>
    <row r="273" spans="1:9" x14ac:dyDescent="0.2">
      <c r="A273" s="456" t="s">
        <v>1199</v>
      </c>
      <c r="B273" s="454" t="s">
        <v>284</v>
      </c>
      <c r="C273" s="461" t="s">
        <v>1200</v>
      </c>
      <c r="D273" s="453" t="s">
        <v>1118</v>
      </c>
      <c r="E273" s="452"/>
      <c r="F273" s="452">
        <v>924.6</v>
      </c>
      <c r="G273" s="455" t="s">
        <v>34</v>
      </c>
      <c r="H273" s="452"/>
      <c r="I273" s="453">
        <v>90999.26</v>
      </c>
    </row>
    <row r="274" spans="1:9" x14ac:dyDescent="0.2">
      <c r="A274" s="456" t="s">
        <v>1201</v>
      </c>
      <c r="B274" s="454" t="s">
        <v>284</v>
      </c>
      <c r="C274" s="461" t="s">
        <v>1200</v>
      </c>
      <c r="D274" s="453" t="s">
        <v>1067</v>
      </c>
      <c r="E274" s="452"/>
      <c r="F274" s="452">
        <v>1891</v>
      </c>
      <c r="G274" s="455" t="s">
        <v>34</v>
      </c>
      <c r="H274" s="452"/>
      <c r="I274" s="453">
        <v>89108.26</v>
      </c>
    </row>
    <row r="275" spans="1:9" ht="24" x14ac:dyDescent="0.2">
      <c r="A275" s="456" t="s">
        <v>1202</v>
      </c>
      <c r="B275" s="454" t="s">
        <v>145</v>
      </c>
      <c r="C275" s="461" t="s">
        <v>801</v>
      </c>
      <c r="D275" s="453" t="s">
        <v>1078</v>
      </c>
      <c r="E275" s="452">
        <v>1233.9000000000001</v>
      </c>
      <c r="F275" s="452"/>
      <c r="G275" s="455" t="s">
        <v>34</v>
      </c>
      <c r="H275" s="452"/>
      <c r="I275" s="453">
        <v>90342.16</v>
      </c>
    </row>
    <row r="276" spans="1:9" ht="24" x14ac:dyDescent="0.2">
      <c r="A276" s="456" t="s">
        <v>1203</v>
      </c>
      <c r="B276" s="454" t="s">
        <v>145</v>
      </c>
      <c r="C276" s="461" t="s">
        <v>801</v>
      </c>
      <c r="D276" s="453" t="s">
        <v>1080</v>
      </c>
      <c r="E276" s="452">
        <v>2907.43</v>
      </c>
      <c r="F276" s="452"/>
      <c r="G276" s="455" t="s">
        <v>34</v>
      </c>
      <c r="H276" s="452"/>
      <c r="I276" s="453">
        <v>93249.59</v>
      </c>
    </row>
    <row r="277" spans="1:9" x14ac:dyDescent="0.2">
      <c r="A277" s="456" t="s">
        <v>34</v>
      </c>
      <c r="B277" s="454" t="s">
        <v>34</v>
      </c>
      <c r="C277" s="461" t="s">
        <v>34</v>
      </c>
      <c r="D277" s="453"/>
      <c r="E277" s="452"/>
      <c r="F277" s="452"/>
      <c r="G277" s="455" t="s">
        <v>34</v>
      </c>
      <c r="H277" s="452"/>
      <c r="I277" s="453"/>
    </row>
    <row r="278" spans="1:9" x14ac:dyDescent="0.2">
      <c r="A278" s="456" t="s">
        <v>34</v>
      </c>
      <c r="B278" s="454" t="s">
        <v>34</v>
      </c>
      <c r="C278" s="461" t="s">
        <v>34</v>
      </c>
      <c r="D278" s="453" t="s">
        <v>146</v>
      </c>
      <c r="E278" s="452">
        <v>537073.29</v>
      </c>
      <c r="F278" s="452">
        <v>600588.89</v>
      </c>
      <c r="G278" s="455" t="s">
        <v>34</v>
      </c>
      <c r="H278" s="452" t="s">
        <v>1204</v>
      </c>
      <c r="I278" s="453">
        <v>93249.59</v>
      </c>
    </row>
    <row r="279" spans="1:9" x14ac:dyDescent="0.2">
      <c r="A279" s="456" t="s">
        <v>34</v>
      </c>
      <c r="B279" s="454" t="s">
        <v>34</v>
      </c>
      <c r="C279" s="461" t="s">
        <v>34</v>
      </c>
      <c r="D279" s="453"/>
      <c r="E279" s="452"/>
      <c r="F279" s="452"/>
      <c r="G279" s="455" t="s">
        <v>34</v>
      </c>
      <c r="H279" s="452"/>
      <c r="I279" s="453"/>
    </row>
    <row r="280" spans="1:9" x14ac:dyDescent="0.2">
      <c r="A280" s="456" t="s">
        <v>278</v>
      </c>
      <c r="B280" s="454" t="s">
        <v>286</v>
      </c>
      <c r="C280" s="461" t="s">
        <v>34</v>
      </c>
      <c r="D280" s="453"/>
      <c r="E280" s="452"/>
      <c r="F280" s="452"/>
      <c r="G280" s="455" t="s">
        <v>34</v>
      </c>
      <c r="H280" s="452"/>
      <c r="I280" s="453"/>
    </row>
    <row r="281" spans="1:9" ht="24" x14ac:dyDescent="0.2">
      <c r="A281" s="456" t="s">
        <v>144</v>
      </c>
      <c r="B281" s="454" t="s">
        <v>1205</v>
      </c>
      <c r="C281" s="461" t="s">
        <v>34</v>
      </c>
      <c r="D281" s="453"/>
      <c r="E281" s="452"/>
      <c r="F281" s="452"/>
      <c r="G281" s="455" t="s">
        <v>34</v>
      </c>
      <c r="H281" s="452"/>
      <c r="I281" s="453"/>
    </row>
    <row r="282" spans="1:9" x14ac:dyDescent="0.2">
      <c r="A282" s="456" t="s">
        <v>800</v>
      </c>
      <c r="B282" s="454" t="s">
        <v>145</v>
      </c>
      <c r="C282" s="461" t="s">
        <v>801</v>
      </c>
      <c r="D282" s="453" t="s">
        <v>1206</v>
      </c>
      <c r="E282" s="452">
        <v>15.7</v>
      </c>
      <c r="F282" s="452"/>
      <c r="G282" s="455" t="s">
        <v>34</v>
      </c>
      <c r="H282" s="452"/>
      <c r="I282" s="453">
        <v>4818.6899999999996</v>
      </c>
    </row>
    <row r="283" spans="1:9" x14ac:dyDescent="0.2">
      <c r="A283" s="456" t="s">
        <v>34</v>
      </c>
      <c r="B283" s="454" t="s">
        <v>34</v>
      </c>
      <c r="C283" s="461" t="s">
        <v>34</v>
      </c>
      <c r="D283" s="453"/>
      <c r="E283" s="452"/>
      <c r="F283" s="452"/>
      <c r="G283" s="455" t="s">
        <v>34</v>
      </c>
      <c r="H283" s="452"/>
      <c r="I283" s="453"/>
    </row>
    <row r="284" spans="1:9" x14ac:dyDescent="0.2">
      <c r="A284" s="456" t="s">
        <v>34</v>
      </c>
      <c r="B284" s="454" t="s">
        <v>34</v>
      </c>
      <c r="C284" s="461" t="s">
        <v>34</v>
      </c>
      <c r="D284" s="453" t="s">
        <v>146</v>
      </c>
      <c r="E284" s="452">
        <v>15.7</v>
      </c>
      <c r="F284" s="452">
        <v>0</v>
      </c>
      <c r="G284" s="455" t="s">
        <v>34</v>
      </c>
      <c r="H284" s="452">
        <v>15.7</v>
      </c>
      <c r="I284" s="453">
        <v>4818.6899999999996</v>
      </c>
    </row>
    <row r="285" spans="1:9" x14ac:dyDescent="0.2">
      <c r="A285" s="456" t="s">
        <v>34</v>
      </c>
      <c r="B285" s="454" t="s">
        <v>34</v>
      </c>
      <c r="C285" s="461" t="s">
        <v>34</v>
      </c>
      <c r="D285" s="453"/>
      <c r="E285" s="452"/>
      <c r="F285" s="452"/>
      <c r="G285" s="455" t="s">
        <v>34</v>
      </c>
      <c r="H285" s="452"/>
      <c r="I285" s="453"/>
    </row>
    <row r="286" spans="1:9" ht="36" x14ac:dyDescent="0.2">
      <c r="A286" s="456" t="s">
        <v>431</v>
      </c>
      <c r="B286" s="454" t="s">
        <v>638</v>
      </c>
      <c r="C286" s="461" t="s">
        <v>34</v>
      </c>
      <c r="D286" s="453"/>
      <c r="E286" s="452"/>
      <c r="F286" s="452"/>
      <c r="G286" s="455" t="s">
        <v>34</v>
      </c>
      <c r="H286" s="452"/>
      <c r="I286" s="453"/>
    </row>
    <row r="287" spans="1:9" ht="24" x14ac:dyDescent="0.2">
      <c r="A287" s="456" t="s">
        <v>144</v>
      </c>
      <c r="B287" s="454" t="s">
        <v>1207</v>
      </c>
      <c r="C287" s="461" t="s">
        <v>34</v>
      </c>
      <c r="D287" s="453"/>
      <c r="E287" s="452"/>
      <c r="F287" s="452"/>
      <c r="G287" s="455" t="s">
        <v>34</v>
      </c>
      <c r="H287" s="452"/>
      <c r="I287" s="453"/>
    </row>
    <row r="288" spans="1:9" x14ac:dyDescent="0.2">
      <c r="A288" s="456" t="s">
        <v>1124</v>
      </c>
      <c r="B288" s="454" t="s">
        <v>145</v>
      </c>
      <c r="C288" s="461" t="s">
        <v>753</v>
      </c>
      <c r="D288" s="453"/>
      <c r="E288" s="452">
        <v>0.05</v>
      </c>
      <c r="F288" s="452"/>
      <c r="G288" s="455" t="s">
        <v>34</v>
      </c>
      <c r="H288" s="452"/>
      <c r="I288" s="453">
        <v>4237.37</v>
      </c>
    </row>
    <row r="289" spans="1:9" ht="24" x14ac:dyDescent="0.2">
      <c r="A289" s="456" t="s">
        <v>1208</v>
      </c>
      <c r="B289" s="454" t="s">
        <v>145</v>
      </c>
      <c r="C289" s="461" t="s">
        <v>1209</v>
      </c>
      <c r="D289" s="453" t="s">
        <v>1210</v>
      </c>
      <c r="E289" s="452">
        <v>507.5</v>
      </c>
      <c r="F289" s="452"/>
      <c r="G289" s="455" t="s">
        <v>34</v>
      </c>
      <c r="H289" s="452"/>
      <c r="I289" s="453">
        <v>4744.87</v>
      </c>
    </row>
    <row r="290" spans="1:9" ht="24" x14ac:dyDescent="0.2">
      <c r="A290" s="456" t="s">
        <v>1211</v>
      </c>
      <c r="B290" s="454" t="s">
        <v>145</v>
      </c>
      <c r="C290" s="461" t="s">
        <v>1209</v>
      </c>
      <c r="D290" s="453" t="s">
        <v>671</v>
      </c>
      <c r="E290" s="452">
        <v>387.75</v>
      </c>
      <c r="F290" s="452"/>
      <c r="G290" s="455" t="s">
        <v>34</v>
      </c>
      <c r="H290" s="452"/>
      <c r="I290" s="453">
        <v>5132.62</v>
      </c>
    </row>
    <row r="291" spans="1:9" ht="24" x14ac:dyDescent="0.2">
      <c r="A291" s="456" t="s">
        <v>1212</v>
      </c>
      <c r="B291" s="454" t="s">
        <v>145</v>
      </c>
      <c r="C291" s="461" t="s">
        <v>1213</v>
      </c>
      <c r="D291" s="453" t="s">
        <v>1214</v>
      </c>
      <c r="E291" s="452">
        <v>11118.18</v>
      </c>
      <c r="F291" s="452"/>
      <c r="G291" s="455" t="s">
        <v>34</v>
      </c>
      <c r="H291" s="452"/>
      <c r="I291" s="453">
        <v>16250.8</v>
      </c>
    </row>
    <row r="292" spans="1:9" x14ac:dyDescent="0.2">
      <c r="A292" s="456" t="s">
        <v>1124</v>
      </c>
      <c r="B292" s="454" t="s">
        <v>145</v>
      </c>
      <c r="C292" s="461" t="s">
        <v>794</v>
      </c>
      <c r="D292" s="453"/>
      <c r="E292" s="452">
        <v>0.43</v>
      </c>
      <c r="F292" s="452"/>
      <c r="G292" s="455" t="s">
        <v>34</v>
      </c>
      <c r="H292" s="452"/>
      <c r="I292" s="453">
        <v>16251.23</v>
      </c>
    </row>
    <row r="293" spans="1:9" ht="24" x14ac:dyDescent="0.2">
      <c r="A293" s="456" t="s">
        <v>1215</v>
      </c>
      <c r="B293" s="454" t="s">
        <v>145</v>
      </c>
      <c r="C293" s="461" t="s">
        <v>1216</v>
      </c>
      <c r="D293" s="453" t="s">
        <v>1217</v>
      </c>
      <c r="E293" s="452">
        <v>26923.15</v>
      </c>
      <c r="F293" s="452"/>
      <c r="G293" s="455" t="s">
        <v>34</v>
      </c>
      <c r="H293" s="452"/>
      <c r="I293" s="453">
        <v>43174.38</v>
      </c>
    </row>
    <row r="294" spans="1:9" ht="24" x14ac:dyDescent="0.2">
      <c r="A294" s="456" t="s">
        <v>1115</v>
      </c>
      <c r="B294" s="454" t="s">
        <v>284</v>
      </c>
      <c r="C294" s="461" t="s">
        <v>1116</v>
      </c>
      <c r="D294" s="453" t="s">
        <v>810</v>
      </c>
      <c r="E294" s="452"/>
      <c r="F294" s="452">
        <v>40000</v>
      </c>
      <c r="G294" s="455" t="s">
        <v>34</v>
      </c>
      <c r="H294" s="452"/>
      <c r="I294" s="453">
        <v>3174.38</v>
      </c>
    </row>
    <row r="295" spans="1:9" x14ac:dyDescent="0.2">
      <c r="A295" s="456" t="s">
        <v>1124</v>
      </c>
      <c r="B295" s="454" t="s">
        <v>145</v>
      </c>
      <c r="C295" s="461" t="s">
        <v>758</v>
      </c>
      <c r="D295" s="453"/>
      <c r="E295" s="452">
        <v>0.3</v>
      </c>
      <c r="F295" s="452"/>
      <c r="G295" s="455" t="s">
        <v>34</v>
      </c>
      <c r="H295" s="452"/>
      <c r="I295" s="453">
        <v>3174.68</v>
      </c>
    </row>
    <row r="296" spans="1:9" ht="24" x14ac:dyDescent="0.2">
      <c r="A296" s="456" t="s">
        <v>1218</v>
      </c>
      <c r="B296" s="454" t="s">
        <v>145</v>
      </c>
      <c r="C296" s="461" t="s">
        <v>990</v>
      </c>
      <c r="D296" s="453" t="s">
        <v>671</v>
      </c>
      <c r="E296" s="452">
        <v>352.5</v>
      </c>
      <c r="F296" s="452"/>
      <c r="G296" s="455" t="s">
        <v>34</v>
      </c>
      <c r="H296" s="452"/>
      <c r="I296" s="453">
        <v>3527.18</v>
      </c>
    </row>
    <row r="297" spans="1:9" ht="24" x14ac:dyDescent="0.2">
      <c r="A297" s="456" t="s">
        <v>1001</v>
      </c>
      <c r="B297" s="454" t="s">
        <v>284</v>
      </c>
      <c r="C297" s="461" t="s">
        <v>762</v>
      </c>
      <c r="D297" s="453" t="s">
        <v>810</v>
      </c>
      <c r="E297" s="452"/>
      <c r="F297" s="452">
        <v>3500</v>
      </c>
      <c r="G297" s="455" t="s">
        <v>34</v>
      </c>
      <c r="H297" s="452"/>
      <c r="I297" s="453">
        <v>27.18</v>
      </c>
    </row>
    <row r="298" spans="1:9" ht="24" x14ac:dyDescent="0.2">
      <c r="A298" s="456" t="s">
        <v>1193</v>
      </c>
      <c r="B298" s="454" t="s">
        <v>284</v>
      </c>
      <c r="C298" s="461" t="s">
        <v>1194</v>
      </c>
      <c r="D298" s="453" t="s">
        <v>810</v>
      </c>
      <c r="E298" s="452">
        <v>50000</v>
      </c>
      <c r="F298" s="452"/>
      <c r="G298" s="455" t="s">
        <v>34</v>
      </c>
      <c r="H298" s="452"/>
      <c r="I298" s="453">
        <v>50027.18</v>
      </c>
    </row>
    <row r="299" spans="1:9" ht="24" x14ac:dyDescent="0.2">
      <c r="A299" s="456" t="s">
        <v>1198</v>
      </c>
      <c r="B299" s="454" t="s">
        <v>284</v>
      </c>
      <c r="C299" s="461" t="s">
        <v>1037</v>
      </c>
      <c r="D299" s="453" t="s">
        <v>810</v>
      </c>
      <c r="E299" s="452">
        <v>50000</v>
      </c>
      <c r="F299" s="452"/>
      <c r="G299" s="455" t="s">
        <v>34</v>
      </c>
      <c r="H299" s="452"/>
      <c r="I299" s="453">
        <v>100027.18</v>
      </c>
    </row>
    <row r="300" spans="1:9" x14ac:dyDescent="0.2">
      <c r="A300" s="456" t="s">
        <v>1219</v>
      </c>
      <c r="B300" s="454" t="s">
        <v>284</v>
      </c>
      <c r="C300" s="461" t="s">
        <v>1220</v>
      </c>
      <c r="D300" s="453" t="s">
        <v>1221</v>
      </c>
      <c r="E300" s="452"/>
      <c r="F300" s="452">
        <v>29231.07</v>
      </c>
      <c r="G300" s="455" t="s">
        <v>34</v>
      </c>
      <c r="H300" s="452"/>
      <c r="I300" s="453">
        <v>70796.11</v>
      </c>
    </row>
    <row r="301" spans="1:9" x14ac:dyDescent="0.2">
      <c r="A301" s="456" t="s">
        <v>1222</v>
      </c>
      <c r="B301" s="454" t="s">
        <v>284</v>
      </c>
      <c r="C301" s="461" t="s">
        <v>1220</v>
      </c>
      <c r="D301" s="453" t="s">
        <v>1223</v>
      </c>
      <c r="E301" s="452"/>
      <c r="F301" s="452">
        <v>19977.150000000001</v>
      </c>
      <c r="G301" s="455" t="s">
        <v>34</v>
      </c>
      <c r="H301" s="452"/>
      <c r="I301" s="453">
        <v>50818.96</v>
      </c>
    </row>
    <row r="302" spans="1:9" x14ac:dyDescent="0.2">
      <c r="A302" s="456" t="s">
        <v>34</v>
      </c>
      <c r="B302" s="454" t="s">
        <v>34</v>
      </c>
      <c r="C302" s="461" t="s">
        <v>34</v>
      </c>
      <c r="D302" s="453"/>
      <c r="E302" s="452"/>
      <c r="F302" s="452"/>
      <c r="G302" s="455" t="s">
        <v>34</v>
      </c>
      <c r="H302" s="452"/>
      <c r="I302" s="453"/>
    </row>
    <row r="303" spans="1:9" x14ac:dyDescent="0.2">
      <c r="A303" s="456" t="s">
        <v>34</v>
      </c>
      <c r="B303" s="454" t="s">
        <v>34</v>
      </c>
      <c r="C303" s="461" t="s">
        <v>34</v>
      </c>
      <c r="D303" s="453" t="s">
        <v>146</v>
      </c>
      <c r="E303" s="452">
        <v>139289.85999999999</v>
      </c>
      <c r="F303" s="452">
        <v>92708.22</v>
      </c>
      <c r="G303" s="455" t="s">
        <v>34</v>
      </c>
      <c r="H303" s="452">
        <v>46581.64</v>
      </c>
      <c r="I303" s="453">
        <v>50818.96</v>
      </c>
    </row>
    <row r="304" spans="1:9" x14ac:dyDescent="0.2">
      <c r="A304" s="456" t="s">
        <v>34</v>
      </c>
      <c r="B304" s="454" t="s">
        <v>34</v>
      </c>
      <c r="C304" s="461" t="s">
        <v>34</v>
      </c>
      <c r="D304" s="453"/>
      <c r="E304" s="452"/>
      <c r="F304" s="452"/>
      <c r="G304" s="455" t="s">
        <v>34</v>
      </c>
      <c r="H304" s="452"/>
      <c r="I304" s="453"/>
    </row>
    <row r="305" spans="1:9" ht="24" x14ac:dyDescent="0.2">
      <c r="A305" s="456" t="s">
        <v>324</v>
      </c>
      <c r="B305" s="454" t="s">
        <v>325</v>
      </c>
      <c r="C305" s="461" t="s">
        <v>34</v>
      </c>
      <c r="D305" s="453"/>
      <c r="E305" s="452"/>
      <c r="F305" s="452"/>
      <c r="G305" s="455" t="s">
        <v>34</v>
      </c>
      <c r="H305" s="452"/>
      <c r="I305" s="453"/>
    </row>
    <row r="306" spans="1:9" ht="24" x14ac:dyDescent="0.2">
      <c r="A306" s="456" t="s">
        <v>144</v>
      </c>
      <c r="B306" s="454" t="s">
        <v>1224</v>
      </c>
      <c r="C306" s="461" t="s">
        <v>34</v>
      </c>
      <c r="D306" s="453"/>
      <c r="E306" s="452"/>
      <c r="F306" s="452"/>
      <c r="G306" s="455" t="s">
        <v>34</v>
      </c>
      <c r="H306" s="452"/>
      <c r="I306" s="453"/>
    </row>
    <row r="307" spans="1:9" x14ac:dyDescent="0.2">
      <c r="A307" s="456" t="s">
        <v>1225</v>
      </c>
      <c r="B307" s="454" t="s">
        <v>1226</v>
      </c>
      <c r="C307" s="461" t="s">
        <v>1213</v>
      </c>
      <c r="D307" s="453" t="s">
        <v>1227</v>
      </c>
      <c r="E307" s="452">
        <v>11118.18</v>
      </c>
      <c r="F307" s="452"/>
      <c r="G307" s="455" t="s">
        <v>34</v>
      </c>
      <c r="H307" s="452"/>
      <c r="I307" s="453">
        <v>11118.18</v>
      </c>
    </row>
    <row r="308" spans="1:9" ht="24" x14ac:dyDescent="0.2">
      <c r="A308" s="456" t="s">
        <v>1212</v>
      </c>
      <c r="B308" s="454" t="s">
        <v>145</v>
      </c>
      <c r="C308" s="461" t="s">
        <v>1213</v>
      </c>
      <c r="D308" s="453" t="s">
        <v>1214</v>
      </c>
      <c r="E308" s="452"/>
      <c r="F308" s="452">
        <v>11118.18</v>
      </c>
      <c r="G308" s="455" t="s">
        <v>34</v>
      </c>
      <c r="H308" s="452"/>
      <c r="I308" s="453">
        <v>0</v>
      </c>
    </row>
    <row r="309" spans="1:9" x14ac:dyDescent="0.2">
      <c r="A309" s="456" t="s">
        <v>1228</v>
      </c>
      <c r="B309" s="454" t="s">
        <v>1226</v>
      </c>
      <c r="C309" s="461" t="s">
        <v>866</v>
      </c>
      <c r="D309" s="453" t="s">
        <v>1229</v>
      </c>
      <c r="E309" s="452">
        <v>26923.15</v>
      </c>
      <c r="F309" s="452"/>
      <c r="G309" s="455" t="s">
        <v>34</v>
      </c>
      <c r="H309" s="452"/>
      <c r="I309" s="453">
        <v>26923.15</v>
      </c>
    </row>
    <row r="310" spans="1:9" ht="24" x14ac:dyDescent="0.2">
      <c r="A310" s="456" t="s">
        <v>1215</v>
      </c>
      <c r="B310" s="454" t="s">
        <v>145</v>
      </c>
      <c r="C310" s="461" t="s">
        <v>1216</v>
      </c>
      <c r="D310" s="453" t="s">
        <v>1217</v>
      </c>
      <c r="E310" s="452"/>
      <c r="F310" s="452">
        <v>26923.15</v>
      </c>
      <c r="G310" s="455" t="s">
        <v>34</v>
      </c>
      <c r="H310" s="452"/>
      <c r="I310" s="453">
        <v>0</v>
      </c>
    </row>
    <row r="311" spans="1:9" x14ac:dyDescent="0.2">
      <c r="A311" s="456" t="s">
        <v>34</v>
      </c>
      <c r="B311" s="454" t="s">
        <v>34</v>
      </c>
      <c r="C311" s="461" t="s">
        <v>34</v>
      </c>
      <c r="D311" s="453"/>
      <c r="E311" s="452"/>
      <c r="F311" s="452"/>
      <c r="G311" s="455" t="s">
        <v>34</v>
      </c>
      <c r="H311" s="452"/>
      <c r="I311" s="453"/>
    </row>
    <row r="312" spans="1:9" x14ac:dyDescent="0.2">
      <c r="A312" s="456" t="s">
        <v>34</v>
      </c>
      <c r="B312" s="454" t="s">
        <v>34</v>
      </c>
      <c r="C312" s="461" t="s">
        <v>34</v>
      </c>
      <c r="D312" s="453" t="s">
        <v>146</v>
      </c>
      <c r="E312" s="452">
        <v>38041.33</v>
      </c>
      <c r="F312" s="452">
        <v>38041.33</v>
      </c>
      <c r="G312" s="455" t="s">
        <v>34</v>
      </c>
      <c r="H312" s="452">
        <v>0</v>
      </c>
      <c r="I312" s="453">
        <v>0</v>
      </c>
    </row>
    <row r="313" spans="1:9" x14ac:dyDescent="0.2">
      <c r="A313" s="456" t="s">
        <v>34</v>
      </c>
      <c r="B313" s="454" t="s">
        <v>34</v>
      </c>
      <c r="C313" s="461" t="s">
        <v>34</v>
      </c>
      <c r="D313" s="453"/>
      <c r="E313" s="452"/>
      <c r="F313" s="452"/>
      <c r="G313" s="455" t="s">
        <v>34</v>
      </c>
      <c r="H313" s="452"/>
      <c r="I313" s="453"/>
    </row>
    <row r="314" spans="1:9" ht="24" x14ac:dyDescent="0.2">
      <c r="A314" s="456" t="s">
        <v>335</v>
      </c>
      <c r="B314" s="454" t="s">
        <v>336</v>
      </c>
      <c r="C314" s="461" t="s">
        <v>34</v>
      </c>
      <c r="D314" s="453"/>
      <c r="E314" s="452"/>
      <c r="F314" s="452"/>
      <c r="G314" s="455" t="s">
        <v>34</v>
      </c>
      <c r="H314" s="452"/>
      <c r="I314" s="453"/>
    </row>
    <row r="315" spans="1:9" ht="24" x14ac:dyDescent="0.2">
      <c r="A315" s="456" t="s">
        <v>144</v>
      </c>
      <c r="B315" s="454" t="s">
        <v>1230</v>
      </c>
      <c r="C315" s="461" t="s">
        <v>34</v>
      </c>
      <c r="D315" s="453"/>
      <c r="E315" s="452"/>
      <c r="F315" s="452"/>
      <c r="G315" s="455" t="s">
        <v>34</v>
      </c>
      <c r="H315" s="452"/>
      <c r="I315" s="453"/>
    </row>
    <row r="316" spans="1:9" x14ac:dyDescent="0.2">
      <c r="A316" s="456" t="s">
        <v>752</v>
      </c>
      <c r="B316" s="454" t="s">
        <v>434</v>
      </c>
      <c r="C316" s="461" t="s">
        <v>753</v>
      </c>
      <c r="D316" s="453" t="s">
        <v>754</v>
      </c>
      <c r="E316" s="452"/>
      <c r="F316" s="452">
        <v>4125</v>
      </c>
      <c r="G316" s="455" t="s">
        <v>74</v>
      </c>
      <c r="H316" s="452"/>
      <c r="I316" s="453">
        <v>0</v>
      </c>
    </row>
    <row r="317" spans="1:9" x14ac:dyDescent="0.2">
      <c r="A317" s="456" t="s">
        <v>34</v>
      </c>
      <c r="B317" s="454" t="s">
        <v>34</v>
      </c>
      <c r="C317" s="461" t="s">
        <v>34</v>
      </c>
      <c r="D317" s="453"/>
      <c r="E317" s="452"/>
      <c r="F317" s="452"/>
      <c r="G317" s="455" t="s">
        <v>34</v>
      </c>
      <c r="H317" s="452"/>
      <c r="I317" s="453"/>
    </row>
    <row r="318" spans="1:9" x14ac:dyDescent="0.2">
      <c r="A318" s="456" t="s">
        <v>34</v>
      </c>
      <c r="B318" s="454" t="s">
        <v>34</v>
      </c>
      <c r="C318" s="461" t="s">
        <v>34</v>
      </c>
      <c r="D318" s="453" t="s">
        <v>146</v>
      </c>
      <c r="E318" s="452">
        <v>0</v>
      </c>
      <c r="F318" s="452">
        <v>4125</v>
      </c>
      <c r="G318" s="455" t="s">
        <v>34</v>
      </c>
      <c r="H318" s="452" t="s">
        <v>1231</v>
      </c>
      <c r="I318" s="453">
        <v>0</v>
      </c>
    </row>
    <row r="319" spans="1:9" x14ac:dyDescent="0.2">
      <c r="A319" s="456" t="s">
        <v>34</v>
      </c>
      <c r="B319" s="454" t="s">
        <v>34</v>
      </c>
      <c r="C319" s="461" t="s">
        <v>34</v>
      </c>
      <c r="D319" s="453"/>
      <c r="E319" s="452"/>
      <c r="F319" s="452"/>
      <c r="G319" s="455" t="s">
        <v>34</v>
      </c>
      <c r="H319" s="452"/>
      <c r="I319" s="453"/>
    </row>
    <row r="320" spans="1:9" ht="36" x14ac:dyDescent="0.2">
      <c r="A320" s="456" t="s">
        <v>247</v>
      </c>
      <c r="B320" s="454" t="s">
        <v>43</v>
      </c>
      <c r="C320" s="461" t="s">
        <v>34</v>
      </c>
      <c r="D320" s="453"/>
      <c r="E320" s="452"/>
      <c r="F320" s="452"/>
      <c r="G320" s="455" t="s">
        <v>34</v>
      </c>
      <c r="H320" s="452"/>
      <c r="I320" s="453"/>
    </row>
    <row r="321" spans="1:9" ht="24" x14ac:dyDescent="0.2">
      <c r="A321" s="456" t="s">
        <v>144</v>
      </c>
      <c r="B321" s="454" t="s">
        <v>1232</v>
      </c>
      <c r="C321" s="461" t="s">
        <v>34</v>
      </c>
      <c r="D321" s="453"/>
      <c r="E321" s="452"/>
      <c r="F321" s="452"/>
      <c r="G321" s="455" t="s">
        <v>34</v>
      </c>
      <c r="H321" s="452"/>
      <c r="I321" s="453"/>
    </row>
    <row r="322" spans="1:9" x14ac:dyDescent="0.2">
      <c r="A322" s="456" t="s">
        <v>1233</v>
      </c>
      <c r="B322" s="454" t="s">
        <v>828</v>
      </c>
      <c r="C322" s="461" t="s">
        <v>1106</v>
      </c>
      <c r="D322" s="453" t="s">
        <v>1234</v>
      </c>
      <c r="E322" s="452"/>
      <c r="F322" s="452">
        <v>2254</v>
      </c>
      <c r="G322" s="455" t="s">
        <v>64</v>
      </c>
      <c r="H322" s="452"/>
      <c r="I322" s="453">
        <v>1676134.23</v>
      </c>
    </row>
    <row r="323" spans="1:9" x14ac:dyDescent="0.2">
      <c r="A323" s="456" t="s">
        <v>1233</v>
      </c>
      <c r="B323" s="454" t="s">
        <v>828</v>
      </c>
      <c r="C323" s="461" t="s">
        <v>1106</v>
      </c>
      <c r="D323" s="453" t="s">
        <v>1234</v>
      </c>
      <c r="E323" s="452">
        <v>2254</v>
      </c>
      <c r="F323" s="452"/>
      <c r="G323" s="455" t="s">
        <v>34</v>
      </c>
      <c r="H323" s="452"/>
      <c r="I323" s="453">
        <v>1678388.23</v>
      </c>
    </row>
    <row r="324" spans="1:9" x14ac:dyDescent="0.2">
      <c r="A324" s="456" t="s">
        <v>1233</v>
      </c>
      <c r="B324" s="454" t="s">
        <v>828</v>
      </c>
      <c r="C324" s="461" t="s">
        <v>1106</v>
      </c>
      <c r="D324" s="453" t="s">
        <v>1234</v>
      </c>
      <c r="E324" s="452">
        <v>966</v>
      </c>
      <c r="F324" s="452"/>
      <c r="G324" s="455" t="s">
        <v>34</v>
      </c>
      <c r="H324" s="452"/>
      <c r="I324" s="453">
        <v>1679354.23</v>
      </c>
    </row>
    <row r="325" spans="1:9" x14ac:dyDescent="0.2">
      <c r="A325" s="456" t="s">
        <v>1233</v>
      </c>
      <c r="B325" s="454" t="s">
        <v>828</v>
      </c>
      <c r="C325" s="461" t="s">
        <v>1106</v>
      </c>
      <c r="D325" s="453" t="s">
        <v>1234</v>
      </c>
      <c r="E325" s="452"/>
      <c r="F325" s="452">
        <v>966</v>
      </c>
      <c r="G325" s="455" t="s">
        <v>34</v>
      </c>
      <c r="H325" s="452"/>
      <c r="I325" s="453">
        <v>1678388.23</v>
      </c>
    </row>
    <row r="326" spans="1:9" x14ac:dyDescent="0.2">
      <c r="A326" s="456" t="s">
        <v>1228</v>
      </c>
      <c r="B326" s="454" t="s">
        <v>1226</v>
      </c>
      <c r="C326" s="461" t="s">
        <v>866</v>
      </c>
      <c r="D326" s="453" t="s">
        <v>1229</v>
      </c>
      <c r="E326" s="452"/>
      <c r="F326" s="452">
        <v>20762.68</v>
      </c>
      <c r="G326" s="455" t="s">
        <v>34</v>
      </c>
      <c r="H326" s="452"/>
      <c r="I326" s="453">
        <v>1657625.55</v>
      </c>
    </row>
    <row r="327" spans="1:9" x14ac:dyDescent="0.2">
      <c r="A327" s="456" t="s">
        <v>1235</v>
      </c>
      <c r="B327" s="454" t="s">
        <v>828</v>
      </c>
      <c r="C327" s="461" t="s">
        <v>1236</v>
      </c>
      <c r="D327" s="453" t="s">
        <v>1237</v>
      </c>
      <c r="E327" s="452">
        <v>1515</v>
      </c>
      <c r="F327" s="452"/>
      <c r="G327" s="455" t="s">
        <v>34</v>
      </c>
      <c r="H327" s="452"/>
      <c r="I327" s="453">
        <v>1659140.55</v>
      </c>
    </row>
    <row r="328" spans="1:9" x14ac:dyDescent="0.2">
      <c r="A328" s="456" t="s">
        <v>1235</v>
      </c>
      <c r="B328" s="454" t="s">
        <v>828</v>
      </c>
      <c r="C328" s="461" t="s">
        <v>1236</v>
      </c>
      <c r="D328" s="453" t="s">
        <v>1237</v>
      </c>
      <c r="E328" s="452">
        <v>649.29</v>
      </c>
      <c r="F328" s="452"/>
      <c r="G328" s="455" t="s">
        <v>34</v>
      </c>
      <c r="H328" s="452"/>
      <c r="I328" s="453">
        <v>1659789.84</v>
      </c>
    </row>
    <row r="329" spans="1:9" x14ac:dyDescent="0.2">
      <c r="A329" s="456" t="s">
        <v>1235</v>
      </c>
      <c r="B329" s="454" t="s">
        <v>828</v>
      </c>
      <c r="C329" s="461" t="s">
        <v>1236</v>
      </c>
      <c r="D329" s="453" t="s">
        <v>1237</v>
      </c>
      <c r="E329" s="452"/>
      <c r="F329" s="452">
        <v>649.29</v>
      </c>
      <c r="G329" s="455" t="s">
        <v>34</v>
      </c>
      <c r="H329" s="452"/>
      <c r="I329" s="453">
        <v>1659140.55</v>
      </c>
    </row>
    <row r="330" spans="1:9" x14ac:dyDescent="0.2">
      <c r="A330" s="456" t="s">
        <v>1238</v>
      </c>
      <c r="B330" s="454" t="s">
        <v>828</v>
      </c>
      <c r="C330" s="461" t="s">
        <v>977</v>
      </c>
      <c r="D330" s="453" t="s">
        <v>1234</v>
      </c>
      <c r="E330" s="452">
        <v>2010.75</v>
      </c>
      <c r="F330" s="452"/>
      <c r="G330" s="455" t="s">
        <v>34</v>
      </c>
      <c r="H330" s="452"/>
      <c r="I330" s="453">
        <v>1661151.3</v>
      </c>
    </row>
    <row r="331" spans="1:9" x14ac:dyDescent="0.2">
      <c r="A331" s="456" t="s">
        <v>1238</v>
      </c>
      <c r="B331" s="454" t="s">
        <v>828</v>
      </c>
      <c r="C331" s="461" t="s">
        <v>977</v>
      </c>
      <c r="D331" s="453" t="s">
        <v>1234</v>
      </c>
      <c r="E331" s="452">
        <v>861.75</v>
      </c>
      <c r="F331" s="452"/>
      <c r="G331" s="455" t="s">
        <v>34</v>
      </c>
      <c r="H331" s="452"/>
      <c r="I331" s="453">
        <v>1662013.05</v>
      </c>
    </row>
    <row r="332" spans="1:9" x14ac:dyDescent="0.2">
      <c r="A332" s="456" t="s">
        <v>1238</v>
      </c>
      <c r="B332" s="454" t="s">
        <v>828</v>
      </c>
      <c r="C332" s="461" t="s">
        <v>977</v>
      </c>
      <c r="D332" s="453" t="s">
        <v>1234</v>
      </c>
      <c r="E332" s="452"/>
      <c r="F332" s="452">
        <v>861.75</v>
      </c>
      <c r="G332" s="455" t="s">
        <v>34</v>
      </c>
      <c r="H332" s="452"/>
      <c r="I332" s="453">
        <v>1661151.3</v>
      </c>
    </row>
    <row r="333" spans="1:9" x14ac:dyDescent="0.2">
      <c r="A333" s="456" t="s">
        <v>1239</v>
      </c>
      <c r="B333" s="454" t="s">
        <v>828</v>
      </c>
      <c r="C333" s="461" t="s">
        <v>1240</v>
      </c>
      <c r="D333" s="453" t="s">
        <v>1241</v>
      </c>
      <c r="E333" s="452">
        <v>2886.72</v>
      </c>
      <c r="F333" s="452"/>
      <c r="G333" s="455" t="s">
        <v>34</v>
      </c>
      <c r="H333" s="452"/>
      <c r="I333" s="453">
        <v>1664038.02</v>
      </c>
    </row>
    <row r="334" spans="1:9" x14ac:dyDescent="0.2">
      <c r="A334" s="456" t="s">
        <v>1239</v>
      </c>
      <c r="B334" s="454" t="s">
        <v>828</v>
      </c>
      <c r="C334" s="461" t="s">
        <v>1240</v>
      </c>
      <c r="D334" s="453" t="s">
        <v>1241</v>
      </c>
      <c r="E334" s="452">
        <v>1237.17</v>
      </c>
      <c r="F334" s="452"/>
      <c r="G334" s="455" t="s">
        <v>34</v>
      </c>
      <c r="H334" s="452"/>
      <c r="I334" s="453">
        <v>1665275.19</v>
      </c>
    </row>
    <row r="335" spans="1:9" x14ac:dyDescent="0.2">
      <c r="A335" s="456" t="s">
        <v>1239</v>
      </c>
      <c r="B335" s="454" t="s">
        <v>828</v>
      </c>
      <c r="C335" s="461" t="s">
        <v>1240</v>
      </c>
      <c r="D335" s="453" t="s">
        <v>1241</v>
      </c>
      <c r="E335" s="452"/>
      <c r="F335" s="452">
        <v>1237.17</v>
      </c>
      <c r="G335" s="455" t="s">
        <v>34</v>
      </c>
      <c r="H335" s="452"/>
      <c r="I335" s="453">
        <v>1664038.02</v>
      </c>
    </row>
    <row r="336" spans="1:9" x14ac:dyDescent="0.2">
      <c r="A336" s="456" t="s">
        <v>1242</v>
      </c>
      <c r="B336" s="454" t="s">
        <v>1243</v>
      </c>
      <c r="C336" s="461" t="s">
        <v>1220</v>
      </c>
      <c r="D336" s="453" t="s">
        <v>1244</v>
      </c>
      <c r="E336" s="452">
        <v>29231.07</v>
      </c>
      <c r="F336" s="452"/>
      <c r="G336" s="455" t="s">
        <v>34</v>
      </c>
      <c r="H336" s="452"/>
      <c r="I336" s="453">
        <v>1693269.09</v>
      </c>
    </row>
    <row r="337" spans="1:9" x14ac:dyDescent="0.2">
      <c r="A337" s="456" t="s">
        <v>1245</v>
      </c>
      <c r="B337" s="454" t="s">
        <v>1243</v>
      </c>
      <c r="C337" s="461" t="s">
        <v>1220</v>
      </c>
      <c r="D337" s="453" t="s">
        <v>1246</v>
      </c>
      <c r="E337" s="452">
        <v>19977.150000000001</v>
      </c>
      <c r="F337" s="452"/>
      <c r="G337" s="455" t="s">
        <v>34</v>
      </c>
      <c r="H337" s="452"/>
      <c r="I337" s="453">
        <v>1713246.24</v>
      </c>
    </row>
    <row r="338" spans="1:9" x14ac:dyDescent="0.2">
      <c r="A338" s="456" t="s">
        <v>1247</v>
      </c>
      <c r="B338" s="454" t="s">
        <v>828</v>
      </c>
      <c r="C338" s="461" t="s">
        <v>1248</v>
      </c>
      <c r="D338" s="453" t="s">
        <v>1249</v>
      </c>
      <c r="E338" s="452">
        <v>1581.73</v>
      </c>
      <c r="F338" s="452"/>
      <c r="G338" s="455" t="s">
        <v>34</v>
      </c>
      <c r="H338" s="452"/>
      <c r="I338" s="453">
        <v>1714827.97</v>
      </c>
    </row>
    <row r="339" spans="1:9" x14ac:dyDescent="0.2">
      <c r="A339" s="456" t="s">
        <v>1247</v>
      </c>
      <c r="B339" s="454" t="s">
        <v>828</v>
      </c>
      <c r="C339" s="461" t="s">
        <v>1248</v>
      </c>
      <c r="D339" s="453" t="s">
        <v>1249</v>
      </c>
      <c r="E339" s="452">
        <v>677.88</v>
      </c>
      <c r="F339" s="452"/>
      <c r="G339" s="455" t="s">
        <v>34</v>
      </c>
      <c r="H339" s="452"/>
      <c r="I339" s="453">
        <v>1715505.85</v>
      </c>
    </row>
    <row r="340" spans="1:9" x14ac:dyDescent="0.2">
      <c r="A340" s="456" t="s">
        <v>1247</v>
      </c>
      <c r="B340" s="454" t="s">
        <v>828</v>
      </c>
      <c r="C340" s="461" t="s">
        <v>1248</v>
      </c>
      <c r="D340" s="453" t="s">
        <v>1249</v>
      </c>
      <c r="E340" s="452"/>
      <c r="F340" s="452">
        <v>677.88</v>
      </c>
      <c r="G340" s="455" t="s">
        <v>34</v>
      </c>
      <c r="H340" s="452"/>
      <c r="I340" s="453">
        <v>1714827.97</v>
      </c>
    </row>
    <row r="341" spans="1:9" x14ac:dyDescent="0.2">
      <c r="A341" s="456" t="s">
        <v>1250</v>
      </c>
      <c r="B341" s="454" t="s">
        <v>434</v>
      </c>
      <c r="C341" s="461" t="s">
        <v>801</v>
      </c>
      <c r="D341" s="453" t="s">
        <v>1251</v>
      </c>
      <c r="E341" s="452">
        <v>214280.3</v>
      </c>
      <c r="F341" s="452"/>
      <c r="G341" s="455" t="s">
        <v>64</v>
      </c>
      <c r="H341" s="452"/>
      <c r="I341" s="453">
        <v>1929108.27</v>
      </c>
    </row>
    <row r="342" spans="1:9" x14ac:dyDescent="0.2">
      <c r="A342" s="456" t="s">
        <v>34</v>
      </c>
      <c r="B342" s="454" t="s">
        <v>34</v>
      </c>
      <c r="C342" s="461" t="s">
        <v>34</v>
      </c>
      <c r="D342" s="453"/>
      <c r="E342" s="452"/>
      <c r="F342" s="452"/>
      <c r="G342" s="455" t="s">
        <v>34</v>
      </c>
      <c r="H342" s="452"/>
      <c r="I342" s="453"/>
    </row>
    <row r="343" spans="1:9" x14ac:dyDescent="0.2">
      <c r="A343" s="456" t="s">
        <v>34</v>
      </c>
      <c r="B343" s="454" t="s">
        <v>34</v>
      </c>
      <c r="C343" s="461" t="s">
        <v>34</v>
      </c>
      <c r="D343" s="453" t="s">
        <v>146</v>
      </c>
      <c r="E343" s="452">
        <v>278128.81</v>
      </c>
      <c r="F343" s="452">
        <v>27408.77</v>
      </c>
      <c r="G343" s="455" t="s">
        <v>34</v>
      </c>
      <c r="H343" s="452">
        <v>250720.04</v>
      </c>
      <c r="I343" s="453">
        <v>1929108.27</v>
      </c>
    </row>
    <row r="344" spans="1:9" x14ac:dyDescent="0.2">
      <c r="A344" s="456" t="s">
        <v>34</v>
      </c>
      <c r="B344" s="454" t="s">
        <v>34</v>
      </c>
      <c r="C344" s="461" t="s">
        <v>34</v>
      </c>
      <c r="D344" s="453"/>
      <c r="E344" s="452"/>
      <c r="F344" s="452"/>
      <c r="G344" s="455" t="s">
        <v>34</v>
      </c>
      <c r="H344" s="452"/>
      <c r="I344" s="453"/>
    </row>
    <row r="345" spans="1:9" ht="36" x14ac:dyDescent="0.2">
      <c r="A345" s="456" t="s">
        <v>249</v>
      </c>
      <c r="B345" s="454" t="s">
        <v>158</v>
      </c>
      <c r="C345" s="461" t="s">
        <v>34</v>
      </c>
      <c r="D345" s="453"/>
      <c r="E345" s="452"/>
      <c r="F345" s="452"/>
      <c r="G345" s="455" t="s">
        <v>34</v>
      </c>
      <c r="H345" s="452"/>
      <c r="I345" s="453"/>
    </row>
    <row r="346" spans="1:9" ht="24" x14ac:dyDescent="0.2">
      <c r="A346" s="456" t="s">
        <v>144</v>
      </c>
      <c r="B346" s="454" t="s">
        <v>1252</v>
      </c>
      <c r="C346" s="461" t="s">
        <v>34</v>
      </c>
      <c r="D346" s="453"/>
      <c r="E346" s="452"/>
      <c r="F346" s="452"/>
      <c r="G346" s="455" t="s">
        <v>34</v>
      </c>
      <c r="H346" s="452"/>
      <c r="I346" s="453"/>
    </row>
    <row r="347" spans="1:9" x14ac:dyDescent="0.2">
      <c r="A347" s="456" t="s">
        <v>827</v>
      </c>
      <c r="B347" s="454" t="s">
        <v>828</v>
      </c>
      <c r="C347" s="461" t="s">
        <v>821</v>
      </c>
      <c r="D347" s="453" t="s">
        <v>829</v>
      </c>
      <c r="E347" s="452"/>
      <c r="F347" s="452">
        <v>89602</v>
      </c>
      <c r="G347" s="455" t="s">
        <v>34</v>
      </c>
      <c r="H347" s="452"/>
      <c r="I347" s="453">
        <v>458107.28</v>
      </c>
    </row>
    <row r="348" spans="1:9" x14ac:dyDescent="0.2">
      <c r="A348" s="456" t="s">
        <v>827</v>
      </c>
      <c r="B348" s="454" t="s">
        <v>828</v>
      </c>
      <c r="C348" s="461" t="s">
        <v>821</v>
      </c>
      <c r="D348" s="453" t="s">
        <v>829</v>
      </c>
      <c r="E348" s="452"/>
      <c r="F348" s="452">
        <v>25246.57</v>
      </c>
      <c r="G348" s="455" t="s">
        <v>34</v>
      </c>
      <c r="H348" s="452"/>
      <c r="I348" s="453">
        <v>432860.71</v>
      </c>
    </row>
    <row r="349" spans="1:9" x14ac:dyDescent="0.2">
      <c r="A349" s="456" t="s">
        <v>827</v>
      </c>
      <c r="B349" s="454" t="s">
        <v>828</v>
      </c>
      <c r="C349" s="461" t="s">
        <v>821</v>
      </c>
      <c r="D349" s="453" t="s">
        <v>829</v>
      </c>
      <c r="E349" s="452">
        <v>25246.57</v>
      </c>
      <c r="F349" s="452"/>
      <c r="G349" s="455" t="s">
        <v>34</v>
      </c>
      <c r="H349" s="452"/>
      <c r="I349" s="453">
        <v>458107.28</v>
      </c>
    </row>
    <row r="350" spans="1:9" x14ac:dyDescent="0.2">
      <c r="A350" s="456" t="s">
        <v>1253</v>
      </c>
      <c r="B350" s="454" t="s">
        <v>1243</v>
      </c>
      <c r="C350" s="461" t="s">
        <v>1072</v>
      </c>
      <c r="D350" s="453" t="s">
        <v>1254</v>
      </c>
      <c r="E350" s="452">
        <v>48346</v>
      </c>
      <c r="F350" s="452"/>
      <c r="G350" s="455" t="s">
        <v>34</v>
      </c>
      <c r="H350" s="452"/>
      <c r="I350" s="453">
        <v>506453.28</v>
      </c>
    </row>
    <row r="351" spans="1:9" x14ac:dyDescent="0.2">
      <c r="A351" s="456" t="s">
        <v>833</v>
      </c>
      <c r="B351" s="454" t="s">
        <v>828</v>
      </c>
      <c r="C351" s="461" t="s">
        <v>834</v>
      </c>
      <c r="D351" s="453" t="s">
        <v>835</v>
      </c>
      <c r="E351" s="452"/>
      <c r="F351" s="452">
        <v>60000</v>
      </c>
      <c r="G351" s="455" t="s">
        <v>34</v>
      </c>
      <c r="H351" s="452"/>
      <c r="I351" s="453">
        <v>446453.28</v>
      </c>
    </row>
    <row r="352" spans="1:9" x14ac:dyDescent="0.2">
      <c r="A352" s="456" t="s">
        <v>833</v>
      </c>
      <c r="B352" s="454" t="s">
        <v>828</v>
      </c>
      <c r="C352" s="461" t="s">
        <v>834</v>
      </c>
      <c r="D352" s="453" t="s">
        <v>835</v>
      </c>
      <c r="E352" s="452">
        <v>3266.88</v>
      </c>
      <c r="F352" s="452"/>
      <c r="G352" s="455" t="s">
        <v>34</v>
      </c>
      <c r="H352" s="452"/>
      <c r="I352" s="453">
        <v>449720.16</v>
      </c>
    </row>
    <row r="353" spans="1:9" x14ac:dyDescent="0.2">
      <c r="A353" s="456" t="s">
        <v>833</v>
      </c>
      <c r="B353" s="454" t="s">
        <v>828</v>
      </c>
      <c r="C353" s="461" t="s">
        <v>834</v>
      </c>
      <c r="D353" s="453" t="s">
        <v>835</v>
      </c>
      <c r="E353" s="452"/>
      <c r="F353" s="452">
        <v>3266.88</v>
      </c>
      <c r="G353" s="455" t="s">
        <v>34</v>
      </c>
      <c r="H353" s="452"/>
      <c r="I353" s="453">
        <v>446453.28</v>
      </c>
    </row>
    <row r="354" spans="1:9" x14ac:dyDescent="0.2">
      <c r="A354" s="456" t="s">
        <v>1255</v>
      </c>
      <c r="B354" s="454" t="s">
        <v>1243</v>
      </c>
      <c r="C354" s="461" t="s">
        <v>1090</v>
      </c>
      <c r="D354" s="453" t="s">
        <v>1256</v>
      </c>
      <c r="E354" s="452">
        <v>10000</v>
      </c>
      <c r="F354" s="452"/>
      <c r="G354" s="455" t="s">
        <v>34</v>
      </c>
      <c r="H354" s="452"/>
      <c r="I354" s="453">
        <v>456453.28</v>
      </c>
    </row>
    <row r="355" spans="1:9" x14ac:dyDescent="0.2">
      <c r="A355" s="456" t="s">
        <v>1225</v>
      </c>
      <c r="B355" s="454" t="s">
        <v>1226</v>
      </c>
      <c r="C355" s="461" t="s">
        <v>1213</v>
      </c>
      <c r="D355" s="453" t="s">
        <v>1227</v>
      </c>
      <c r="E355" s="452"/>
      <c r="F355" s="452">
        <v>20000</v>
      </c>
      <c r="G355" s="455" t="s">
        <v>34</v>
      </c>
      <c r="H355" s="452"/>
      <c r="I355" s="453">
        <v>436453.28</v>
      </c>
    </row>
    <row r="356" spans="1:9" x14ac:dyDescent="0.2">
      <c r="A356" s="456" t="s">
        <v>1257</v>
      </c>
      <c r="B356" s="454" t="s">
        <v>1243</v>
      </c>
      <c r="C356" s="461" t="s">
        <v>1100</v>
      </c>
      <c r="D356" s="453" t="s">
        <v>1258</v>
      </c>
      <c r="E356" s="452">
        <v>20874</v>
      </c>
      <c r="F356" s="452"/>
      <c r="G356" s="455" t="s">
        <v>34</v>
      </c>
      <c r="H356" s="452"/>
      <c r="I356" s="453">
        <v>457327.28</v>
      </c>
    </row>
    <row r="357" spans="1:9" x14ac:dyDescent="0.2">
      <c r="A357" s="456" t="s">
        <v>1259</v>
      </c>
      <c r="B357" s="454" t="s">
        <v>1243</v>
      </c>
      <c r="C357" s="461" t="s">
        <v>1106</v>
      </c>
      <c r="D357" s="453" t="s">
        <v>1260</v>
      </c>
      <c r="E357" s="452">
        <v>82000</v>
      </c>
      <c r="F357" s="452"/>
      <c r="G357" s="455" t="s">
        <v>34</v>
      </c>
      <c r="H357" s="452"/>
      <c r="I357" s="453">
        <v>539327.28</v>
      </c>
    </row>
    <row r="358" spans="1:9" x14ac:dyDescent="0.2">
      <c r="A358" s="456" t="s">
        <v>1261</v>
      </c>
      <c r="B358" s="454" t="s">
        <v>1243</v>
      </c>
      <c r="C358" s="461" t="s">
        <v>1114</v>
      </c>
      <c r="D358" s="453" t="s">
        <v>1262</v>
      </c>
      <c r="E358" s="452">
        <v>6654</v>
      </c>
      <c r="F358" s="452"/>
      <c r="G358" s="455" t="s">
        <v>34</v>
      </c>
      <c r="H358" s="452"/>
      <c r="I358" s="453">
        <v>545981.28</v>
      </c>
    </row>
    <row r="359" spans="1:9" x14ac:dyDescent="0.2">
      <c r="A359" s="456" t="s">
        <v>1120</v>
      </c>
      <c r="B359" s="454" t="s">
        <v>828</v>
      </c>
      <c r="C359" s="461" t="s">
        <v>804</v>
      </c>
      <c r="D359" s="453" t="s">
        <v>1121</v>
      </c>
      <c r="E359" s="452">
        <v>120000</v>
      </c>
      <c r="F359" s="452"/>
      <c r="G359" s="455" t="s">
        <v>34</v>
      </c>
      <c r="H359" s="452"/>
      <c r="I359" s="453">
        <v>665981.28</v>
      </c>
    </row>
    <row r="360" spans="1:9" x14ac:dyDescent="0.2">
      <c r="A360" s="456" t="s">
        <v>1263</v>
      </c>
      <c r="B360" s="454" t="s">
        <v>1243</v>
      </c>
      <c r="C360" s="461" t="s">
        <v>901</v>
      </c>
      <c r="D360" s="453" t="s">
        <v>1264</v>
      </c>
      <c r="E360" s="452">
        <v>30774</v>
      </c>
      <c r="F360" s="452"/>
      <c r="G360" s="455" t="s">
        <v>34</v>
      </c>
      <c r="H360" s="452"/>
      <c r="I360" s="453">
        <v>696755.28</v>
      </c>
    </row>
    <row r="361" spans="1:9" x14ac:dyDescent="0.2">
      <c r="A361" s="456" t="s">
        <v>1265</v>
      </c>
      <c r="B361" s="454" t="s">
        <v>1243</v>
      </c>
      <c r="C361" s="461" t="s">
        <v>1141</v>
      </c>
      <c r="D361" s="453" t="s">
        <v>1256</v>
      </c>
      <c r="E361" s="452">
        <v>9000</v>
      </c>
      <c r="F361" s="452"/>
      <c r="G361" s="455" t="s">
        <v>34</v>
      </c>
      <c r="H361" s="452"/>
      <c r="I361" s="453">
        <v>705755.28</v>
      </c>
    </row>
    <row r="362" spans="1:9" x14ac:dyDescent="0.2">
      <c r="A362" s="456" t="s">
        <v>1266</v>
      </c>
      <c r="B362" s="454" t="s">
        <v>1243</v>
      </c>
      <c r="C362" s="461" t="s">
        <v>1141</v>
      </c>
      <c r="D362" s="453" t="s">
        <v>1267</v>
      </c>
      <c r="E362" s="452">
        <v>30000</v>
      </c>
      <c r="F362" s="452"/>
      <c r="G362" s="455" t="s">
        <v>34</v>
      </c>
      <c r="H362" s="452"/>
      <c r="I362" s="453">
        <v>735755.28</v>
      </c>
    </row>
    <row r="363" spans="1:9" x14ac:dyDescent="0.2">
      <c r="A363" s="456" t="s">
        <v>1268</v>
      </c>
      <c r="B363" s="454" t="s">
        <v>1243</v>
      </c>
      <c r="C363" s="461" t="s">
        <v>1144</v>
      </c>
      <c r="D363" s="453" t="s">
        <v>1269</v>
      </c>
      <c r="E363" s="452">
        <v>27860</v>
      </c>
      <c r="F363" s="452"/>
      <c r="G363" s="455" t="s">
        <v>34</v>
      </c>
      <c r="H363" s="452"/>
      <c r="I363" s="453">
        <v>763615.28</v>
      </c>
    </row>
    <row r="364" spans="1:9" x14ac:dyDescent="0.2">
      <c r="A364" s="456" t="s">
        <v>914</v>
      </c>
      <c r="B364" s="454" t="s">
        <v>828</v>
      </c>
      <c r="C364" s="461" t="s">
        <v>913</v>
      </c>
      <c r="D364" s="453" t="s">
        <v>915</v>
      </c>
      <c r="E364" s="452"/>
      <c r="F364" s="452">
        <v>33000</v>
      </c>
      <c r="G364" s="455" t="s">
        <v>34</v>
      </c>
      <c r="H364" s="452"/>
      <c r="I364" s="453">
        <v>730615.28</v>
      </c>
    </row>
    <row r="365" spans="1:9" x14ac:dyDescent="0.2">
      <c r="A365" s="456" t="s">
        <v>1270</v>
      </c>
      <c r="B365" s="454" t="s">
        <v>1243</v>
      </c>
      <c r="C365" s="461" t="s">
        <v>1152</v>
      </c>
      <c r="D365" s="453" t="s">
        <v>1258</v>
      </c>
      <c r="E365" s="452">
        <v>13778</v>
      </c>
      <c r="F365" s="452"/>
      <c r="G365" s="455" t="s">
        <v>34</v>
      </c>
      <c r="H365" s="452"/>
      <c r="I365" s="453">
        <v>744393.28</v>
      </c>
    </row>
    <row r="366" spans="1:9" x14ac:dyDescent="0.2">
      <c r="A366" s="456" t="s">
        <v>1271</v>
      </c>
      <c r="B366" s="454" t="s">
        <v>1243</v>
      </c>
      <c r="C366" s="461" t="s">
        <v>944</v>
      </c>
      <c r="D366" s="453" t="s">
        <v>1267</v>
      </c>
      <c r="E366" s="452">
        <v>49000</v>
      </c>
      <c r="F366" s="452"/>
      <c r="G366" s="455" t="s">
        <v>34</v>
      </c>
      <c r="H366" s="452"/>
      <c r="I366" s="453">
        <v>793393.28</v>
      </c>
    </row>
    <row r="367" spans="1:9" x14ac:dyDescent="0.2">
      <c r="A367" s="456" t="s">
        <v>948</v>
      </c>
      <c r="B367" s="454" t="s">
        <v>828</v>
      </c>
      <c r="C367" s="461" t="s">
        <v>946</v>
      </c>
      <c r="D367" s="453" t="s">
        <v>949</v>
      </c>
      <c r="E367" s="452"/>
      <c r="F367" s="452">
        <v>45000</v>
      </c>
      <c r="G367" s="455" t="s">
        <v>34</v>
      </c>
      <c r="H367" s="452"/>
      <c r="I367" s="453">
        <v>748393.28</v>
      </c>
    </row>
    <row r="368" spans="1:9" x14ac:dyDescent="0.2">
      <c r="A368" s="456" t="s">
        <v>959</v>
      </c>
      <c r="B368" s="454" t="s">
        <v>828</v>
      </c>
      <c r="C368" s="461" t="s">
        <v>956</v>
      </c>
      <c r="D368" s="453" t="s">
        <v>960</v>
      </c>
      <c r="E368" s="452"/>
      <c r="F368" s="452">
        <v>40000</v>
      </c>
      <c r="G368" s="455" t="s">
        <v>34</v>
      </c>
      <c r="H368" s="452"/>
      <c r="I368" s="453">
        <v>708393.28</v>
      </c>
    </row>
    <row r="369" spans="1:9" x14ac:dyDescent="0.2">
      <c r="A369" s="456" t="s">
        <v>1272</v>
      </c>
      <c r="B369" s="454" t="s">
        <v>1243</v>
      </c>
      <c r="C369" s="461" t="s">
        <v>966</v>
      </c>
      <c r="D369" s="453" t="s">
        <v>1273</v>
      </c>
      <c r="E369" s="452">
        <v>23000</v>
      </c>
      <c r="F369" s="452"/>
      <c r="G369" s="455" t="s">
        <v>34</v>
      </c>
      <c r="H369" s="452"/>
      <c r="I369" s="453">
        <v>731393.28</v>
      </c>
    </row>
    <row r="370" spans="1:9" x14ac:dyDescent="0.2">
      <c r="A370" s="456" t="s">
        <v>1274</v>
      </c>
      <c r="B370" s="454" t="s">
        <v>1243</v>
      </c>
      <c r="C370" s="461" t="s">
        <v>977</v>
      </c>
      <c r="D370" s="453" t="s">
        <v>1275</v>
      </c>
      <c r="E370" s="452">
        <v>20000</v>
      </c>
      <c r="F370" s="452"/>
      <c r="G370" s="455" t="s">
        <v>34</v>
      </c>
      <c r="H370" s="452"/>
      <c r="I370" s="453">
        <v>751393.28000000003</v>
      </c>
    </row>
    <row r="371" spans="1:9" x14ac:dyDescent="0.2">
      <c r="A371" s="456" t="s">
        <v>1276</v>
      </c>
      <c r="B371" s="454" t="s">
        <v>1243</v>
      </c>
      <c r="C371" s="461" t="s">
        <v>979</v>
      </c>
      <c r="D371" s="453" t="s">
        <v>1277</v>
      </c>
      <c r="E371" s="452">
        <v>30000</v>
      </c>
      <c r="F371" s="452"/>
      <c r="G371" s="455" t="s">
        <v>34</v>
      </c>
      <c r="H371" s="452"/>
      <c r="I371" s="453">
        <v>781393.28</v>
      </c>
    </row>
    <row r="372" spans="1:9" x14ac:dyDescent="0.2">
      <c r="A372" s="456" t="s">
        <v>1278</v>
      </c>
      <c r="B372" s="454" t="s">
        <v>1243</v>
      </c>
      <c r="C372" s="461" t="s">
        <v>981</v>
      </c>
      <c r="D372" s="453" t="s">
        <v>1273</v>
      </c>
      <c r="E372" s="452">
        <v>12623</v>
      </c>
      <c r="F372" s="452"/>
      <c r="G372" s="455" t="s">
        <v>34</v>
      </c>
      <c r="H372" s="452"/>
      <c r="I372" s="453">
        <v>794016.28</v>
      </c>
    </row>
    <row r="373" spans="1:9" x14ac:dyDescent="0.2">
      <c r="A373" s="456" t="s">
        <v>1279</v>
      </c>
      <c r="B373" s="454" t="s">
        <v>1243</v>
      </c>
      <c r="C373" s="461" t="s">
        <v>762</v>
      </c>
      <c r="D373" s="453" t="s">
        <v>1267</v>
      </c>
      <c r="E373" s="452">
        <v>29884</v>
      </c>
      <c r="F373" s="452"/>
      <c r="G373" s="455" t="s">
        <v>34</v>
      </c>
      <c r="H373" s="452"/>
      <c r="I373" s="453">
        <v>823900.28</v>
      </c>
    </row>
    <row r="374" spans="1:9" x14ac:dyDescent="0.2">
      <c r="A374" s="456" t="s">
        <v>1013</v>
      </c>
      <c r="B374" s="454" t="s">
        <v>828</v>
      </c>
      <c r="C374" s="461" t="s">
        <v>1012</v>
      </c>
      <c r="D374" s="453" t="s">
        <v>1014</v>
      </c>
      <c r="E374" s="452"/>
      <c r="F374" s="452">
        <v>82000</v>
      </c>
      <c r="G374" s="455" t="s">
        <v>34</v>
      </c>
      <c r="H374" s="452"/>
      <c r="I374" s="453">
        <v>741900.28</v>
      </c>
    </row>
    <row r="375" spans="1:9" x14ac:dyDescent="0.2">
      <c r="A375" s="456" t="s">
        <v>1250</v>
      </c>
      <c r="B375" s="454" t="s">
        <v>434</v>
      </c>
      <c r="C375" s="461" t="s">
        <v>801</v>
      </c>
      <c r="D375" s="453" t="s">
        <v>1251</v>
      </c>
      <c r="E375" s="452">
        <v>20896.419999999998</v>
      </c>
      <c r="F375" s="452"/>
      <c r="G375" s="455" t="s">
        <v>64</v>
      </c>
      <c r="H375" s="452"/>
      <c r="I375" s="453">
        <v>762796.7</v>
      </c>
    </row>
    <row r="376" spans="1:9" x14ac:dyDescent="0.2">
      <c r="A376" s="456" t="s">
        <v>1280</v>
      </c>
      <c r="B376" s="454" t="s">
        <v>828</v>
      </c>
      <c r="C376" s="461" t="s">
        <v>801</v>
      </c>
      <c r="D376" s="453" t="s">
        <v>1281</v>
      </c>
      <c r="E376" s="452"/>
      <c r="F376" s="452">
        <v>17207.7</v>
      </c>
      <c r="G376" s="455" t="s">
        <v>34</v>
      </c>
      <c r="H376" s="452"/>
      <c r="I376" s="453">
        <v>745589</v>
      </c>
    </row>
    <row r="377" spans="1:9" x14ac:dyDescent="0.2">
      <c r="A377" s="456" t="s">
        <v>1282</v>
      </c>
      <c r="B377" s="454" t="s">
        <v>828</v>
      </c>
      <c r="C377" s="461" t="s">
        <v>801</v>
      </c>
      <c r="D377" s="453" t="s">
        <v>1283</v>
      </c>
      <c r="E377" s="452">
        <v>15750</v>
      </c>
      <c r="F377" s="452"/>
      <c r="G377" s="455" t="s">
        <v>34</v>
      </c>
      <c r="H377" s="452"/>
      <c r="I377" s="453">
        <v>761339</v>
      </c>
    </row>
    <row r="378" spans="1:9" x14ac:dyDescent="0.2">
      <c r="A378" s="456" t="s">
        <v>1284</v>
      </c>
      <c r="B378" s="454" t="s">
        <v>828</v>
      </c>
      <c r="C378" s="461" t="s">
        <v>801</v>
      </c>
      <c r="D378" s="453" t="s">
        <v>1285</v>
      </c>
      <c r="E378" s="452"/>
      <c r="F378" s="452">
        <v>27600</v>
      </c>
      <c r="G378" s="455" t="s">
        <v>34</v>
      </c>
      <c r="H378" s="452"/>
      <c r="I378" s="453">
        <v>733739</v>
      </c>
    </row>
    <row r="379" spans="1:9" x14ac:dyDescent="0.2">
      <c r="A379" s="456" t="s">
        <v>34</v>
      </c>
      <c r="B379" s="454" t="s">
        <v>34</v>
      </c>
      <c r="C379" s="461" t="s">
        <v>34</v>
      </c>
      <c r="D379" s="453"/>
      <c r="E379" s="452"/>
      <c r="F379" s="452"/>
      <c r="G379" s="455" t="s">
        <v>34</v>
      </c>
      <c r="H379" s="452"/>
      <c r="I379" s="453"/>
    </row>
    <row r="380" spans="1:9" x14ac:dyDescent="0.2">
      <c r="A380" s="456" t="s">
        <v>34</v>
      </c>
      <c r="B380" s="454" t="s">
        <v>34</v>
      </c>
      <c r="C380" s="461" t="s">
        <v>34</v>
      </c>
      <c r="D380" s="453" t="s">
        <v>146</v>
      </c>
      <c r="E380" s="452">
        <v>628952.87</v>
      </c>
      <c r="F380" s="452">
        <v>442923.15</v>
      </c>
      <c r="G380" s="455" t="s">
        <v>34</v>
      </c>
      <c r="H380" s="452">
        <v>186029.72</v>
      </c>
      <c r="I380" s="453">
        <v>733739</v>
      </c>
    </row>
    <row r="381" spans="1:9" x14ac:dyDescent="0.2">
      <c r="A381" s="456" t="s">
        <v>34</v>
      </c>
      <c r="B381" s="454" t="s">
        <v>34</v>
      </c>
      <c r="C381" s="461" t="s">
        <v>34</v>
      </c>
      <c r="D381" s="453"/>
      <c r="E381" s="452"/>
      <c r="F381" s="452"/>
      <c r="G381" s="455" t="s">
        <v>34</v>
      </c>
      <c r="H381" s="452"/>
      <c r="I381" s="453"/>
    </row>
    <row r="382" spans="1:9" ht="36" x14ac:dyDescent="0.2">
      <c r="A382" s="456" t="s">
        <v>259</v>
      </c>
      <c r="B382" s="454" t="s">
        <v>51</v>
      </c>
      <c r="C382" s="461" t="s">
        <v>34</v>
      </c>
      <c r="D382" s="453"/>
      <c r="E382" s="452"/>
      <c r="F382" s="452"/>
      <c r="G382" s="455" t="s">
        <v>34</v>
      </c>
      <c r="H382" s="452"/>
      <c r="I382" s="453"/>
    </row>
    <row r="383" spans="1:9" ht="24" x14ac:dyDescent="0.2">
      <c r="A383" s="456" t="s">
        <v>144</v>
      </c>
      <c r="B383" s="454" t="s">
        <v>1286</v>
      </c>
      <c r="C383" s="461" t="s">
        <v>34</v>
      </c>
      <c r="D383" s="453"/>
      <c r="E383" s="452"/>
      <c r="F383" s="452"/>
      <c r="G383" s="455" t="s">
        <v>34</v>
      </c>
      <c r="H383" s="452"/>
      <c r="I383" s="453"/>
    </row>
    <row r="384" spans="1:9" x14ac:dyDescent="0.2">
      <c r="A384" s="456" t="s">
        <v>1287</v>
      </c>
      <c r="B384" s="454" t="s">
        <v>434</v>
      </c>
      <c r="C384" s="461" t="s">
        <v>753</v>
      </c>
      <c r="D384" s="453" t="s">
        <v>1288</v>
      </c>
      <c r="E384" s="452">
        <v>2558.86</v>
      </c>
      <c r="F384" s="452"/>
      <c r="G384" s="455" t="s">
        <v>64</v>
      </c>
      <c r="H384" s="452"/>
      <c r="I384" s="453">
        <v>0</v>
      </c>
    </row>
    <row r="385" spans="1:9" x14ac:dyDescent="0.2">
      <c r="A385" s="456" t="s">
        <v>34</v>
      </c>
      <c r="B385" s="454" t="s">
        <v>34</v>
      </c>
      <c r="C385" s="461" t="s">
        <v>34</v>
      </c>
      <c r="D385" s="453"/>
      <c r="E385" s="452"/>
      <c r="F385" s="452"/>
      <c r="G385" s="455" t="s">
        <v>34</v>
      </c>
      <c r="H385" s="452"/>
      <c r="I385" s="453"/>
    </row>
    <row r="386" spans="1:9" x14ac:dyDescent="0.2">
      <c r="A386" s="456" t="s">
        <v>34</v>
      </c>
      <c r="B386" s="454" t="s">
        <v>34</v>
      </c>
      <c r="C386" s="461" t="s">
        <v>34</v>
      </c>
      <c r="D386" s="453" t="s">
        <v>146</v>
      </c>
      <c r="E386" s="452">
        <v>2558.86</v>
      </c>
      <c r="F386" s="452">
        <v>0</v>
      </c>
      <c r="G386" s="455" t="s">
        <v>34</v>
      </c>
      <c r="H386" s="452">
        <v>2558.86</v>
      </c>
      <c r="I386" s="453">
        <v>0</v>
      </c>
    </row>
    <row r="387" spans="1:9" x14ac:dyDescent="0.2">
      <c r="A387" s="456" t="s">
        <v>34</v>
      </c>
      <c r="B387" s="454" t="s">
        <v>34</v>
      </c>
      <c r="C387" s="461" t="s">
        <v>34</v>
      </c>
      <c r="D387" s="453"/>
      <c r="E387" s="452"/>
      <c r="F387" s="452"/>
      <c r="G387" s="455" t="s">
        <v>34</v>
      </c>
      <c r="H387" s="452"/>
      <c r="I387" s="453"/>
    </row>
    <row r="388" spans="1:9" ht="36" x14ac:dyDescent="0.2">
      <c r="A388" s="456" t="s">
        <v>260</v>
      </c>
      <c r="B388" s="454" t="s">
        <v>52</v>
      </c>
      <c r="C388" s="461" t="s">
        <v>34</v>
      </c>
      <c r="D388" s="453"/>
      <c r="E388" s="452"/>
      <c r="F388" s="452"/>
      <c r="G388" s="455" t="s">
        <v>34</v>
      </c>
      <c r="H388" s="452"/>
      <c r="I388" s="453"/>
    </row>
    <row r="389" spans="1:9" ht="24" x14ac:dyDescent="0.2">
      <c r="A389" s="456" t="s">
        <v>144</v>
      </c>
      <c r="B389" s="454" t="s">
        <v>1289</v>
      </c>
      <c r="C389" s="461" t="s">
        <v>34</v>
      </c>
      <c r="D389" s="453"/>
      <c r="E389" s="452"/>
      <c r="F389" s="452"/>
      <c r="G389" s="455" t="s">
        <v>34</v>
      </c>
      <c r="H389" s="452"/>
      <c r="I389" s="453"/>
    </row>
    <row r="390" spans="1:9" x14ac:dyDescent="0.2">
      <c r="A390" s="456" t="s">
        <v>1287</v>
      </c>
      <c r="B390" s="454" t="s">
        <v>434</v>
      </c>
      <c r="C390" s="461" t="s">
        <v>753</v>
      </c>
      <c r="D390" s="453" t="s">
        <v>1288</v>
      </c>
      <c r="E390" s="452"/>
      <c r="F390" s="452">
        <v>2558.86</v>
      </c>
      <c r="G390" s="455" t="s">
        <v>74</v>
      </c>
      <c r="H390" s="452"/>
      <c r="I390" s="453">
        <v>0</v>
      </c>
    </row>
    <row r="391" spans="1:9" x14ac:dyDescent="0.2">
      <c r="A391" s="456" t="s">
        <v>34</v>
      </c>
      <c r="B391" s="454" t="s">
        <v>34</v>
      </c>
      <c r="C391" s="461" t="s">
        <v>34</v>
      </c>
      <c r="D391" s="453"/>
      <c r="E391" s="452"/>
      <c r="F391" s="452"/>
      <c r="G391" s="455" t="s">
        <v>34</v>
      </c>
      <c r="H391" s="452"/>
      <c r="I391" s="453"/>
    </row>
    <row r="392" spans="1:9" x14ac:dyDescent="0.2">
      <c r="A392" s="456" t="s">
        <v>34</v>
      </c>
      <c r="B392" s="454" t="s">
        <v>34</v>
      </c>
      <c r="C392" s="461" t="s">
        <v>34</v>
      </c>
      <c r="D392" s="453" t="s">
        <v>146</v>
      </c>
      <c r="E392" s="452">
        <v>0</v>
      </c>
      <c r="F392" s="452">
        <v>2558.86</v>
      </c>
      <c r="G392" s="455" t="s">
        <v>34</v>
      </c>
      <c r="H392" s="452" t="s">
        <v>1286</v>
      </c>
      <c r="I392" s="453">
        <v>0</v>
      </c>
    </row>
    <row r="393" spans="1:9" x14ac:dyDescent="0.2">
      <c r="A393" s="456" t="s">
        <v>34</v>
      </c>
      <c r="B393" s="454" t="s">
        <v>34</v>
      </c>
      <c r="C393" s="461" t="s">
        <v>34</v>
      </c>
      <c r="D393" s="453"/>
      <c r="E393" s="452"/>
      <c r="F393" s="452"/>
      <c r="G393" s="455" t="s">
        <v>34</v>
      </c>
      <c r="H393" s="452"/>
      <c r="I393" s="453"/>
    </row>
    <row r="394" spans="1:9" ht="24" x14ac:dyDescent="0.2">
      <c r="A394" s="456" t="s">
        <v>360</v>
      </c>
      <c r="B394" s="454" t="s">
        <v>361</v>
      </c>
      <c r="C394" s="461" t="s">
        <v>34</v>
      </c>
      <c r="D394" s="453"/>
      <c r="E394" s="452"/>
      <c r="F394" s="452"/>
      <c r="G394" s="455" t="s">
        <v>34</v>
      </c>
      <c r="H394" s="452"/>
      <c r="I394" s="453"/>
    </row>
    <row r="395" spans="1:9" ht="24" x14ac:dyDescent="0.2">
      <c r="A395" s="456" t="s">
        <v>144</v>
      </c>
      <c r="B395" s="454" t="s">
        <v>1290</v>
      </c>
      <c r="C395" s="461" t="s">
        <v>34</v>
      </c>
      <c r="D395" s="453"/>
      <c r="E395" s="452"/>
      <c r="F395" s="452"/>
      <c r="G395" s="455" t="s">
        <v>34</v>
      </c>
      <c r="H395" s="452"/>
      <c r="I395" s="453"/>
    </row>
    <row r="396" spans="1:9" x14ac:dyDescent="0.2">
      <c r="A396" s="456" t="s">
        <v>1291</v>
      </c>
      <c r="B396" s="454" t="s">
        <v>434</v>
      </c>
      <c r="C396" s="461" t="s">
        <v>753</v>
      </c>
      <c r="D396" s="453" t="s">
        <v>1292</v>
      </c>
      <c r="E396" s="452">
        <v>27500</v>
      </c>
      <c r="F396" s="452"/>
      <c r="G396" s="455" t="s">
        <v>74</v>
      </c>
      <c r="H396" s="452"/>
      <c r="I396" s="453">
        <v>0</v>
      </c>
    </row>
    <row r="397" spans="1:9" x14ac:dyDescent="0.2">
      <c r="A397" s="456" t="s">
        <v>1253</v>
      </c>
      <c r="B397" s="454" t="s">
        <v>1243</v>
      </c>
      <c r="C397" s="461" t="s">
        <v>1072</v>
      </c>
      <c r="D397" s="453" t="s">
        <v>1254</v>
      </c>
      <c r="E397" s="452"/>
      <c r="F397" s="452">
        <v>48346</v>
      </c>
      <c r="G397" s="455" t="s">
        <v>34</v>
      </c>
      <c r="H397" s="452"/>
      <c r="I397" s="453" t="s">
        <v>1293</v>
      </c>
    </row>
    <row r="398" spans="1:9" x14ac:dyDescent="0.2">
      <c r="A398" s="456" t="s">
        <v>1071</v>
      </c>
      <c r="B398" s="454" t="s">
        <v>284</v>
      </c>
      <c r="C398" s="461" t="s">
        <v>1072</v>
      </c>
      <c r="D398" s="453" t="s">
        <v>721</v>
      </c>
      <c r="E398" s="452">
        <v>48346</v>
      </c>
      <c r="F398" s="452"/>
      <c r="G398" s="455" t="s">
        <v>34</v>
      </c>
      <c r="H398" s="452"/>
      <c r="I398" s="453">
        <v>0</v>
      </c>
    </row>
    <row r="399" spans="1:9" x14ac:dyDescent="0.2">
      <c r="A399" s="456" t="s">
        <v>1294</v>
      </c>
      <c r="B399" s="454" t="s">
        <v>1243</v>
      </c>
      <c r="C399" s="461" t="s">
        <v>1074</v>
      </c>
      <c r="D399" s="453" t="s">
        <v>1295</v>
      </c>
      <c r="E399" s="452"/>
      <c r="F399" s="452">
        <v>11059.4</v>
      </c>
      <c r="G399" s="455" t="s">
        <v>34</v>
      </c>
      <c r="H399" s="452"/>
      <c r="I399" s="453" t="s">
        <v>1296</v>
      </c>
    </row>
    <row r="400" spans="1:9" x14ac:dyDescent="0.2">
      <c r="A400" s="456" t="s">
        <v>1073</v>
      </c>
      <c r="B400" s="454" t="s">
        <v>284</v>
      </c>
      <c r="C400" s="461" t="s">
        <v>1074</v>
      </c>
      <c r="D400" s="453" t="s">
        <v>1075</v>
      </c>
      <c r="E400" s="452">
        <v>11059.4</v>
      </c>
      <c r="F400" s="452"/>
      <c r="G400" s="455" t="s">
        <v>34</v>
      </c>
      <c r="H400" s="452"/>
      <c r="I400" s="453">
        <v>0</v>
      </c>
    </row>
    <row r="401" spans="1:9" x14ac:dyDescent="0.2">
      <c r="A401" s="456" t="s">
        <v>1255</v>
      </c>
      <c r="B401" s="454" t="s">
        <v>1243</v>
      </c>
      <c r="C401" s="461" t="s">
        <v>1090</v>
      </c>
      <c r="D401" s="453" t="s">
        <v>1256</v>
      </c>
      <c r="E401" s="452"/>
      <c r="F401" s="452">
        <v>10000</v>
      </c>
      <c r="G401" s="455" t="s">
        <v>34</v>
      </c>
      <c r="H401" s="452"/>
      <c r="I401" s="453" t="s">
        <v>1297</v>
      </c>
    </row>
    <row r="402" spans="1:9" x14ac:dyDescent="0.2">
      <c r="A402" s="456" t="s">
        <v>1089</v>
      </c>
      <c r="B402" s="454" t="s">
        <v>284</v>
      </c>
      <c r="C402" s="461" t="s">
        <v>1090</v>
      </c>
      <c r="D402" s="453" t="s">
        <v>858</v>
      </c>
      <c r="E402" s="452">
        <v>10000</v>
      </c>
      <c r="F402" s="452"/>
      <c r="G402" s="455" t="s">
        <v>34</v>
      </c>
      <c r="H402" s="452"/>
      <c r="I402" s="453">
        <v>0</v>
      </c>
    </row>
    <row r="403" spans="1:9" x14ac:dyDescent="0.2">
      <c r="A403" s="456" t="s">
        <v>1257</v>
      </c>
      <c r="B403" s="454" t="s">
        <v>1243</v>
      </c>
      <c r="C403" s="461" t="s">
        <v>1100</v>
      </c>
      <c r="D403" s="453" t="s">
        <v>1258</v>
      </c>
      <c r="E403" s="452"/>
      <c r="F403" s="452">
        <v>20874</v>
      </c>
      <c r="G403" s="455" t="s">
        <v>34</v>
      </c>
      <c r="H403" s="452"/>
      <c r="I403" s="453" t="s">
        <v>1298</v>
      </c>
    </row>
    <row r="404" spans="1:9" x14ac:dyDescent="0.2">
      <c r="A404" s="456" t="s">
        <v>1099</v>
      </c>
      <c r="B404" s="454" t="s">
        <v>284</v>
      </c>
      <c r="C404" s="461" t="s">
        <v>1100</v>
      </c>
      <c r="D404" s="453" t="s">
        <v>737</v>
      </c>
      <c r="E404" s="452">
        <v>20874</v>
      </c>
      <c r="F404" s="452"/>
      <c r="G404" s="455" t="s">
        <v>34</v>
      </c>
      <c r="H404" s="452"/>
      <c r="I404" s="453">
        <v>0</v>
      </c>
    </row>
    <row r="405" spans="1:9" x14ac:dyDescent="0.2">
      <c r="A405" s="456" t="s">
        <v>1259</v>
      </c>
      <c r="B405" s="454" t="s">
        <v>1243</v>
      </c>
      <c r="C405" s="461" t="s">
        <v>1106</v>
      </c>
      <c r="D405" s="453" t="s">
        <v>1260</v>
      </c>
      <c r="E405" s="452"/>
      <c r="F405" s="452">
        <v>82000</v>
      </c>
      <c r="G405" s="455" t="s">
        <v>34</v>
      </c>
      <c r="H405" s="452"/>
      <c r="I405" s="453" t="s">
        <v>1299</v>
      </c>
    </row>
    <row r="406" spans="1:9" x14ac:dyDescent="0.2">
      <c r="A406" s="456" t="s">
        <v>1105</v>
      </c>
      <c r="B406" s="454" t="s">
        <v>284</v>
      </c>
      <c r="C406" s="461" t="s">
        <v>1106</v>
      </c>
      <c r="D406" s="453" t="s">
        <v>1107</v>
      </c>
      <c r="E406" s="452">
        <v>82000</v>
      </c>
      <c r="F406" s="452"/>
      <c r="G406" s="455" t="s">
        <v>34</v>
      </c>
      <c r="H406" s="452"/>
      <c r="I406" s="453">
        <v>0</v>
      </c>
    </row>
    <row r="407" spans="1:9" x14ac:dyDescent="0.2">
      <c r="A407" s="456" t="s">
        <v>1300</v>
      </c>
      <c r="B407" s="454" t="s">
        <v>1243</v>
      </c>
      <c r="C407" s="461" t="s">
        <v>1109</v>
      </c>
      <c r="D407" s="453" t="s">
        <v>1301</v>
      </c>
      <c r="E407" s="452"/>
      <c r="F407" s="452">
        <v>2942.13</v>
      </c>
      <c r="G407" s="455" t="s">
        <v>34</v>
      </c>
      <c r="H407" s="452"/>
      <c r="I407" s="453" t="s">
        <v>1302</v>
      </c>
    </row>
    <row r="408" spans="1:9" x14ac:dyDescent="0.2">
      <c r="A408" s="456" t="s">
        <v>1303</v>
      </c>
      <c r="B408" s="454" t="s">
        <v>1243</v>
      </c>
      <c r="C408" s="461" t="s">
        <v>1109</v>
      </c>
      <c r="D408" s="453" t="s">
        <v>1301</v>
      </c>
      <c r="E408" s="452"/>
      <c r="F408" s="452">
        <v>620.29</v>
      </c>
      <c r="G408" s="455" t="s">
        <v>34</v>
      </c>
      <c r="H408" s="452"/>
      <c r="I408" s="453" t="s">
        <v>1304</v>
      </c>
    </row>
    <row r="409" spans="1:9" x14ac:dyDescent="0.2">
      <c r="A409" s="456" t="s">
        <v>1261</v>
      </c>
      <c r="B409" s="454" t="s">
        <v>1243</v>
      </c>
      <c r="C409" s="461" t="s">
        <v>1114</v>
      </c>
      <c r="D409" s="453" t="s">
        <v>1262</v>
      </c>
      <c r="E409" s="452"/>
      <c r="F409" s="452">
        <v>6654</v>
      </c>
      <c r="G409" s="455" t="s">
        <v>34</v>
      </c>
      <c r="H409" s="452"/>
      <c r="I409" s="453" t="s">
        <v>1305</v>
      </c>
    </row>
    <row r="410" spans="1:9" x14ac:dyDescent="0.2">
      <c r="A410" s="456" t="s">
        <v>1113</v>
      </c>
      <c r="B410" s="454" t="s">
        <v>284</v>
      </c>
      <c r="C410" s="461" t="s">
        <v>1114</v>
      </c>
      <c r="D410" s="453" t="s">
        <v>736</v>
      </c>
      <c r="E410" s="452">
        <v>6654</v>
      </c>
      <c r="F410" s="452"/>
      <c r="G410" s="455" t="s">
        <v>34</v>
      </c>
      <c r="H410" s="452"/>
      <c r="I410" s="453" t="s">
        <v>1304</v>
      </c>
    </row>
    <row r="411" spans="1:9" x14ac:dyDescent="0.2">
      <c r="A411" s="456" t="s">
        <v>1117</v>
      </c>
      <c r="B411" s="454" t="s">
        <v>284</v>
      </c>
      <c r="C411" s="461" t="s">
        <v>804</v>
      </c>
      <c r="D411" s="453" t="s">
        <v>1118</v>
      </c>
      <c r="E411" s="452">
        <v>2942.13</v>
      </c>
      <c r="F411" s="452"/>
      <c r="G411" s="455" t="s">
        <v>34</v>
      </c>
      <c r="H411" s="452"/>
      <c r="I411" s="453" t="s">
        <v>1306</v>
      </c>
    </row>
    <row r="412" spans="1:9" x14ac:dyDescent="0.2">
      <c r="A412" s="456" t="s">
        <v>1117</v>
      </c>
      <c r="B412" s="454" t="s">
        <v>284</v>
      </c>
      <c r="C412" s="461" t="s">
        <v>804</v>
      </c>
      <c r="D412" s="453" t="s">
        <v>1118</v>
      </c>
      <c r="E412" s="452">
        <v>620.29</v>
      </c>
      <c r="F412" s="452"/>
      <c r="G412" s="455" t="s">
        <v>34</v>
      </c>
      <c r="H412" s="452"/>
      <c r="I412" s="453">
        <v>0</v>
      </c>
    </row>
    <row r="413" spans="1:9" x14ac:dyDescent="0.2">
      <c r="A413" s="456" t="s">
        <v>1307</v>
      </c>
      <c r="B413" s="454" t="s">
        <v>1243</v>
      </c>
      <c r="C413" s="461" t="s">
        <v>1126</v>
      </c>
      <c r="D413" s="453" t="s">
        <v>1308</v>
      </c>
      <c r="E413" s="452"/>
      <c r="F413" s="452">
        <v>1320</v>
      </c>
      <c r="G413" s="455" t="s">
        <v>34</v>
      </c>
      <c r="H413" s="452"/>
      <c r="I413" s="453" t="s">
        <v>1309</v>
      </c>
    </row>
    <row r="414" spans="1:9" x14ac:dyDescent="0.2">
      <c r="A414" s="456" t="s">
        <v>1125</v>
      </c>
      <c r="B414" s="454" t="s">
        <v>284</v>
      </c>
      <c r="C414" s="461" t="s">
        <v>1126</v>
      </c>
      <c r="D414" s="453" t="s">
        <v>1127</v>
      </c>
      <c r="E414" s="452">
        <v>1320</v>
      </c>
      <c r="F414" s="452"/>
      <c r="G414" s="455" t="s">
        <v>34</v>
      </c>
      <c r="H414" s="452"/>
      <c r="I414" s="453">
        <v>0</v>
      </c>
    </row>
    <row r="415" spans="1:9" x14ac:dyDescent="0.2">
      <c r="A415" s="456" t="s">
        <v>1263</v>
      </c>
      <c r="B415" s="454" t="s">
        <v>1243</v>
      </c>
      <c r="C415" s="461" t="s">
        <v>901</v>
      </c>
      <c r="D415" s="453" t="s">
        <v>1264</v>
      </c>
      <c r="E415" s="452"/>
      <c r="F415" s="452">
        <v>30774</v>
      </c>
      <c r="G415" s="455" t="s">
        <v>34</v>
      </c>
      <c r="H415" s="452"/>
      <c r="I415" s="453" t="s">
        <v>1310</v>
      </c>
    </row>
    <row r="416" spans="1:9" x14ac:dyDescent="0.2">
      <c r="A416" s="456" t="s">
        <v>1135</v>
      </c>
      <c r="B416" s="454" t="s">
        <v>284</v>
      </c>
      <c r="C416" s="461" t="s">
        <v>901</v>
      </c>
      <c r="D416" s="453" t="s">
        <v>727</v>
      </c>
      <c r="E416" s="452">
        <v>30774</v>
      </c>
      <c r="F416" s="452"/>
      <c r="G416" s="455" t="s">
        <v>34</v>
      </c>
      <c r="H416" s="452"/>
      <c r="I416" s="453">
        <v>0</v>
      </c>
    </row>
    <row r="417" spans="1:9" x14ac:dyDescent="0.2">
      <c r="A417" s="456" t="s">
        <v>1265</v>
      </c>
      <c r="B417" s="454" t="s">
        <v>1243</v>
      </c>
      <c r="C417" s="461" t="s">
        <v>1141</v>
      </c>
      <c r="D417" s="453" t="s">
        <v>1256</v>
      </c>
      <c r="E417" s="452"/>
      <c r="F417" s="452">
        <v>9000</v>
      </c>
      <c r="G417" s="455" t="s">
        <v>34</v>
      </c>
      <c r="H417" s="452"/>
      <c r="I417" s="453" t="s">
        <v>1311</v>
      </c>
    </row>
    <row r="418" spans="1:9" x14ac:dyDescent="0.2">
      <c r="A418" s="456" t="s">
        <v>1266</v>
      </c>
      <c r="B418" s="454" t="s">
        <v>1243</v>
      </c>
      <c r="C418" s="461" t="s">
        <v>1141</v>
      </c>
      <c r="D418" s="453" t="s">
        <v>1267</v>
      </c>
      <c r="E418" s="452"/>
      <c r="F418" s="452">
        <v>30000</v>
      </c>
      <c r="G418" s="455" t="s">
        <v>34</v>
      </c>
      <c r="H418" s="452"/>
      <c r="I418" s="453" t="s">
        <v>1312</v>
      </c>
    </row>
    <row r="419" spans="1:9" x14ac:dyDescent="0.2">
      <c r="A419" s="456" t="s">
        <v>1140</v>
      </c>
      <c r="B419" s="454" t="s">
        <v>284</v>
      </c>
      <c r="C419" s="461" t="s">
        <v>1141</v>
      </c>
      <c r="D419" s="453" t="s">
        <v>858</v>
      </c>
      <c r="E419" s="452">
        <v>9000</v>
      </c>
      <c r="F419" s="452"/>
      <c r="G419" s="455" t="s">
        <v>34</v>
      </c>
      <c r="H419" s="452"/>
      <c r="I419" s="453" t="s">
        <v>1313</v>
      </c>
    </row>
    <row r="420" spans="1:9" x14ac:dyDescent="0.2">
      <c r="A420" s="456" t="s">
        <v>1142</v>
      </c>
      <c r="B420" s="454" t="s">
        <v>284</v>
      </c>
      <c r="C420" s="461" t="s">
        <v>1141</v>
      </c>
      <c r="D420" s="453" t="s">
        <v>740</v>
      </c>
      <c r="E420" s="452">
        <v>30000</v>
      </c>
      <c r="F420" s="452"/>
      <c r="G420" s="455" t="s">
        <v>34</v>
      </c>
      <c r="H420" s="452"/>
      <c r="I420" s="453">
        <v>0</v>
      </c>
    </row>
    <row r="421" spans="1:9" x14ac:dyDescent="0.2">
      <c r="A421" s="456" t="s">
        <v>1268</v>
      </c>
      <c r="B421" s="454" t="s">
        <v>1243</v>
      </c>
      <c r="C421" s="461" t="s">
        <v>1144</v>
      </c>
      <c r="D421" s="453" t="s">
        <v>1269</v>
      </c>
      <c r="E421" s="452"/>
      <c r="F421" s="452">
        <v>27860</v>
      </c>
      <c r="G421" s="455" t="s">
        <v>34</v>
      </c>
      <c r="H421" s="452"/>
      <c r="I421" s="453" t="s">
        <v>1314</v>
      </c>
    </row>
    <row r="422" spans="1:9" x14ac:dyDescent="0.2">
      <c r="A422" s="456" t="s">
        <v>1143</v>
      </c>
      <c r="B422" s="454" t="s">
        <v>284</v>
      </c>
      <c r="C422" s="461" t="s">
        <v>1144</v>
      </c>
      <c r="D422" s="453" t="s">
        <v>723</v>
      </c>
      <c r="E422" s="452">
        <v>27860</v>
      </c>
      <c r="F422" s="452"/>
      <c r="G422" s="455" t="s">
        <v>34</v>
      </c>
      <c r="H422" s="452"/>
      <c r="I422" s="453">
        <v>0</v>
      </c>
    </row>
    <row r="423" spans="1:9" x14ac:dyDescent="0.2">
      <c r="A423" s="456" t="s">
        <v>1315</v>
      </c>
      <c r="B423" s="454" t="s">
        <v>1243</v>
      </c>
      <c r="C423" s="461" t="s">
        <v>1150</v>
      </c>
      <c r="D423" s="453" t="s">
        <v>1301</v>
      </c>
      <c r="E423" s="452"/>
      <c r="F423" s="452">
        <v>718.79</v>
      </c>
      <c r="G423" s="455" t="s">
        <v>34</v>
      </c>
      <c r="H423" s="452"/>
      <c r="I423" s="453" t="s">
        <v>1316</v>
      </c>
    </row>
    <row r="424" spans="1:9" x14ac:dyDescent="0.2">
      <c r="A424" s="456" t="s">
        <v>1270</v>
      </c>
      <c r="B424" s="454" t="s">
        <v>1243</v>
      </c>
      <c r="C424" s="461" t="s">
        <v>1152</v>
      </c>
      <c r="D424" s="453" t="s">
        <v>1258</v>
      </c>
      <c r="E424" s="452"/>
      <c r="F424" s="452">
        <v>13778</v>
      </c>
      <c r="G424" s="455" t="s">
        <v>34</v>
      </c>
      <c r="H424" s="452"/>
      <c r="I424" s="453" t="s">
        <v>1317</v>
      </c>
    </row>
    <row r="425" spans="1:9" x14ac:dyDescent="0.2">
      <c r="A425" s="456" t="s">
        <v>1151</v>
      </c>
      <c r="B425" s="454" t="s">
        <v>284</v>
      </c>
      <c r="C425" s="461" t="s">
        <v>1152</v>
      </c>
      <c r="D425" s="453" t="s">
        <v>737</v>
      </c>
      <c r="E425" s="452">
        <v>13778</v>
      </c>
      <c r="F425" s="452"/>
      <c r="G425" s="455" t="s">
        <v>34</v>
      </c>
      <c r="H425" s="452"/>
      <c r="I425" s="453" t="s">
        <v>1316</v>
      </c>
    </row>
    <row r="426" spans="1:9" x14ac:dyDescent="0.2">
      <c r="A426" s="456" t="s">
        <v>1156</v>
      </c>
      <c r="B426" s="454" t="s">
        <v>284</v>
      </c>
      <c r="C426" s="461" t="s">
        <v>796</v>
      </c>
      <c r="D426" s="453" t="s">
        <v>1118</v>
      </c>
      <c r="E426" s="452">
        <v>718.79</v>
      </c>
      <c r="F426" s="452"/>
      <c r="G426" s="455" t="s">
        <v>34</v>
      </c>
      <c r="H426" s="452"/>
      <c r="I426" s="453">
        <v>0</v>
      </c>
    </row>
    <row r="427" spans="1:9" x14ac:dyDescent="0.2">
      <c r="A427" s="456" t="s">
        <v>1271</v>
      </c>
      <c r="B427" s="454" t="s">
        <v>1243</v>
      </c>
      <c r="C427" s="461" t="s">
        <v>944</v>
      </c>
      <c r="D427" s="453" t="s">
        <v>1267</v>
      </c>
      <c r="E427" s="452"/>
      <c r="F427" s="452">
        <v>49000</v>
      </c>
      <c r="G427" s="455" t="s">
        <v>34</v>
      </c>
      <c r="H427" s="452"/>
      <c r="I427" s="453" t="s">
        <v>1318</v>
      </c>
    </row>
    <row r="428" spans="1:9" x14ac:dyDescent="0.2">
      <c r="A428" s="456" t="s">
        <v>943</v>
      </c>
      <c r="B428" s="454" t="s">
        <v>284</v>
      </c>
      <c r="C428" s="461" t="s">
        <v>944</v>
      </c>
      <c r="D428" s="453" t="s">
        <v>740</v>
      </c>
      <c r="E428" s="452">
        <v>49000</v>
      </c>
      <c r="F428" s="452"/>
      <c r="G428" s="455" t="s">
        <v>34</v>
      </c>
      <c r="H428" s="452"/>
      <c r="I428" s="453">
        <v>0</v>
      </c>
    </row>
    <row r="429" spans="1:9" x14ac:dyDescent="0.2">
      <c r="A429" s="456" t="s">
        <v>1272</v>
      </c>
      <c r="B429" s="454" t="s">
        <v>1243</v>
      </c>
      <c r="C429" s="461" t="s">
        <v>966</v>
      </c>
      <c r="D429" s="453" t="s">
        <v>1273</v>
      </c>
      <c r="E429" s="452"/>
      <c r="F429" s="452">
        <v>23000</v>
      </c>
      <c r="G429" s="455" t="s">
        <v>34</v>
      </c>
      <c r="H429" s="452"/>
      <c r="I429" s="453" t="s">
        <v>1319</v>
      </c>
    </row>
    <row r="430" spans="1:9" x14ac:dyDescent="0.2">
      <c r="A430" s="456" t="s">
        <v>965</v>
      </c>
      <c r="B430" s="454" t="s">
        <v>284</v>
      </c>
      <c r="C430" s="461" t="s">
        <v>966</v>
      </c>
      <c r="D430" s="453" t="s">
        <v>731</v>
      </c>
      <c r="E430" s="452">
        <v>23000</v>
      </c>
      <c r="F430" s="452"/>
      <c r="G430" s="455" t="s">
        <v>34</v>
      </c>
      <c r="H430" s="452"/>
      <c r="I430" s="453">
        <v>0</v>
      </c>
    </row>
    <row r="431" spans="1:9" x14ac:dyDescent="0.2">
      <c r="A431" s="456" t="s">
        <v>1274</v>
      </c>
      <c r="B431" s="454" t="s">
        <v>1243</v>
      </c>
      <c r="C431" s="461" t="s">
        <v>977</v>
      </c>
      <c r="D431" s="453" t="s">
        <v>1275</v>
      </c>
      <c r="E431" s="452"/>
      <c r="F431" s="452">
        <v>20000</v>
      </c>
      <c r="G431" s="455" t="s">
        <v>34</v>
      </c>
      <c r="H431" s="452"/>
      <c r="I431" s="453" t="s">
        <v>1320</v>
      </c>
    </row>
    <row r="432" spans="1:9" x14ac:dyDescent="0.2">
      <c r="A432" s="456" t="s">
        <v>976</v>
      </c>
      <c r="B432" s="454" t="s">
        <v>284</v>
      </c>
      <c r="C432" s="461" t="s">
        <v>977</v>
      </c>
      <c r="D432" s="453" t="s">
        <v>733</v>
      </c>
      <c r="E432" s="452">
        <v>20000</v>
      </c>
      <c r="F432" s="452"/>
      <c r="G432" s="455" t="s">
        <v>34</v>
      </c>
      <c r="H432" s="452"/>
      <c r="I432" s="453">
        <v>0</v>
      </c>
    </row>
    <row r="433" spans="1:9" x14ac:dyDescent="0.2">
      <c r="A433" s="456" t="s">
        <v>1276</v>
      </c>
      <c r="B433" s="454" t="s">
        <v>1243</v>
      </c>
      <c r="C433" s="461" t="s">
        <v>979</v>
      </c>
      <c r="D433" s="453" t="s">
        <v>1277</v>
      </c>
      <c r="E433" s="452"/>
      <c r="F433" s="452">
        <v>30000</v>
      </c>
      <c r="G433" s="455" t="s">
        <v>34</v>
      </c>
      <c r="H433" s="452"/>
      <c r="I433" s="453" t="s">
        <v>1313</v>
      </c>
    </row>
    <row r="434" spans="1:9" x14ac:dyDescent="0.2">
      <c r="A434" s="456" t="s">
        <v>978</v>
      </c>
      <c r="B434" s="454" t="s">
        <v>284</v>
      </c>
      <c r="C434" s="461" t="s">
        <v>979</v>
      </c>
      <c r="D434" s="453" t="s">
        <v>735</v>
      </c>
      <c r="E434" s="452">
        <v>30000</v>
      </c>
      <c r="F434" s="452"/>
      <c r="G434" s="455" t="s">
        <v>34</v>
      </c>
      <c r="H434" s="452"/>
      <c r="I434" s="453">
        <v>0</v>
      </c>
    </row>
    <row r="435" spans="1:9" x14ac:dyDescent="0.2">
      <c r="A435" s="456" t="s">
        <v>1278</v>
      </c>
      <c r="B435" s="454" t="s">
        <v>1243</v>
      </c>
      <c r="C435" s="461" t="s">
        <v>981</v>
      </c>
      <c r="D435" s="453" t="s">
        <v>1273</v>
      </c>
      <c r="E435" s="452"/>
      <c r="F435" s="452">
        <v>12623</v>
      </c>
      <c r="G435" s="455" t="s">
        <v>34</v>
      </c>
      <c r="H435" s="452"/>
      <c r="I435" s="453" t="s">
        <v>1321</v>
      </c>
    </row>
    <row r="436" spans="1:9" x14ac:dyDescent="0.2">
      <c r="A436" s="456" t="s">
        <v>980</v>
      </c>
      <c r="B436" s="454" t="s">
        <v>284</v>
      </c>
      <c r="C436" s="461" t="s">
        <v>981</v>
      </c>
      <c r="D436" s="453" t="s">
        <v>731</v>
      </c>
      <c r="E436" s="452">
        <v>12623</v>
      </c>
      <c r="F436" s="452"/>
      <c r="G436" s="455" t="s">
        <v>34</v>
      </c>
      <c r="H436" s="452"/>
      <c r="I436" s="453">
        <v>0</v>
      </c>
    </row>
    <row r="437" spans="1:9" x14ac:dyDescent="0.2">
      <c r="A437" s="456" t="s">
        <v>1279</v>
      </c>
      <c r="B437" s="454" t="s">
        <v>1243</v>
      </c>
      <c r="C437" s="461" t="s">
        <v>762</v>
      </c>
      <c r="D437" s="453" t="s">
        <v>1267</v>
      </c>
      <c r="E437" s="452"/>
      <c r="F437" s="452">
        <v>29884</v>
      </c>
      <c r="G437" s="455" t="s">
        <v>34</v>
      </c>
      <c r="H437" s="452"/>
      <c r="I437" s="453" t="s">
        <v>1322</v>
      </c>
    </row>
    <row r="438" spans="1:9" x14ac:dyDescent="0.2">
      <c r="A438" s="456" t="s">
        <v>761</v>
      </c>
      <c r="B438" s="454" t="s">
        <v>284</v>
      </c>
      <c r="C438" s="461" t="s">
        <v>762</v>
      </c>
      <c r="D438" s="453" t="s">
        <v>740</v>
      </c>
      <c r="E438" s="452">
        <v>29884</v>
      </c>
      <c r="F438" s="452"/>
      <c r="G438" s="455" t="s">
        <v>34</v>
      </c>
      <c r="H438" s="452"/>
      <c r="I438" s="453">
        <v>0</v>
      </c>
    </row>
    <row r="439" spans="1:9" x14ac:dyDescent="0.2">
      <c r="A439" s="456" t="s">
        <v>1242</v>
      </c>
      <c r="B439" s="454" t="s">
        <v>1243</v>
      </c>
      <c r="C439" s="461" t="s">
        <v>1220</v>
      </c>
      <c r="D439" s="453" t="s">
        <v>1244</v>
      </c>
      <c r="E439" s="452"/>
      <c r="F439" s="452">
        <v>29231.07</v>
      </c>
      <c r="G439" s="455" t="s">
        <v>34</v>
      </c>
      <c r="H439" s="452"/>
      <c r="I439" s="453" t="s">
        <v>1323</v>
      </c>
    </row>
    <row r="440" spans="1:9" x14ac:dyDescent="0.2">
      <c r="A440" s="456" t="s">
        <v>1245</v>
      </c>
      <c r="B440" s="454" t="s">
        <v>1243</v>
      </c>
      <c r="C440" s="461" t="s">
        <v>1220</v>
      </c>
      <c r="D440" s="453" t="s">
        <v>1246</v>
      </c>
      <c r="E440" s="452"/>
      <c r="F440" s="452">
        <v>19977.150000000001</v>
      </c>
      <c r="G440" s="455" t="s">
        <v>34</v>
      </c>
      <c r="H440" s="452"/>
      <c r="I440" s="453" t="s">
        <v>1324</v>
      </c>
    </row>
    <row r="441" spans="1:9" x14ac:dyDescent="0.2">
      <c r="A441" s="456" t="s">
        <v>1219</v>
      </c>
      <c r="B441" s="454" t="s">
        <v>284</v>
      </c>
      <c r="C441" s="461" t="s">
        <v>1220</v>
      </c>
      <c r="D441" s="453" t="s">
        <v>1221</v>
      </c>
      <c r="E441" s="452">
        <v>29231.07</v>
      </c>
      <c r="F441" s="452"/>
      <c r="G441" s="455" t="s">
        <v>34</v>
      </c>
      <c r="H441" s="452"/>
      <c r="I441" s="453" t="s">
        <v>1325</v>
      </c>
    </row>
    <row r="442" spans="1:9" x14ac:dyDescent="0.2">
      <c r="A442" s="456" t="s">
        <v>1222</v>
      </c>
      <c r="B442" s="454" t="s">
        <v>284</v>
      </c>
      <c r="C442" s="461" t="s">
        <v>1220</v>
      </c>
      <c r="D442" s="453" t="s">
        <v>1223</v>
      </c>
      <c r="E442" s="452">
        <v>19977.150000000001</v>
      </c>
      <c r="F442" s="452"/>
      <c r="G442" s="455" t="s">
        <v>34</v>
      </c>
      <c r="H442" s="452"/>
      <c r="I442" s="453">
        <v>0</v>
      </c>
    </row>
    <row r="443" spans="1:9" x14ac:dyDescent="0.2">
      <c r="A443" s="456" t="s">
        <v>1326</v>
      </c>
      <c r="B443" s="454" t="s">
        <v>1243</v>
      </c>
      <c r="C443" s="461" t="s">
        <v>1200</v>
      </c>
      <c r="D443" s="453" t="s">
        <v>1301</v>
      </c>
      <c r="E443" s="452"/>
      <c r="F443" s="452">
        <v>924.6</v>
      </c>
      <c r="G443" s="455" t="s">
        <v>34</v>
      </c>
      <c r="H443" s="452"/>
      <c r="I443" s="453" t="s">
        <v>1327</v>
      </c>
    </row>
    <row r="444" spans="1:9" x14ac:dyDescent="0.2">
      <c r="A444" s="456" t="s">
        <v>1199</v>
      </c>
      <c r="B444" s="454" t="s">
        <v>284</v>
      </c>
      <c r="C444" s="461" t="s">
        <v>1200</v>
      </c>
      <c r="D444" s="453" t="s">
        <v>1118</v>
      </c>
      <c r="E444" s="452">
        <v>924.6</v>
      </c>
      <c r="F444" s="452"/>
      <c r="G444" s="455" t="s">
        <v>34</v>
      </c>
      <c r="H444" s="452"/>
      <c r="I444" s="453">
        <v>0</v>
      </c>
    </row>
    <row r="445" spans="1:9" x14ac:dyDescent="0.2">
      <c r="A445" s="456" t="s">
        <v>1328</v>
      </c>
      <c r="B445" s="454" t="s">
        <v>434</v>
      </c>
      <c r="C445" s="461" t="s">
        <v>801</v>
      </c>
      <c r="D445" s="453" t="s">
        <v>1329</v>
      </c>
      <c r="E445" s="452"/>
      <c r="F445" s="452">
        <v>27500</v>
      </c>
      <c r="G445" s="455" t="s">
        <v>74</v>
      </c>
      <c r="H445" s="452"/>
      <c r="I445" s="453" t="s">
        <v>1290</v>
      </c>
    </row>
    <row r="446" spans="1:9" x14ac:dyDescent="0.2">
      <c r="A446" s="456" t="s">
        <v>34</v>
      </c>
      <c r="B446" s="454" t="s">
        <v>34</v>
      </c>
      <c r="C446" s="461" t="s">
        <v>34</v>
      </c>
      <c r="D446" s="453"/>
      <c r="E446" s="452"/>
      <c r="F446" s="452"/>
      <c r="G446" s="455" t="s">
        <v>34</v>
      </c>
      <c r="H446" s="452"/>
      <c r="I446" s="453"/>
    </row>
    <row r="447" spans="1:9" x14ac:dyDescent="0.2">
      <c r="A447" s="456" t="s">
        <v>34</v>
      </c>
      <c r="B447" s="454" t="s">
        <v>34</v>
      </c>
      <c r="C447" s="461" t="s">
        <v>34</v>
      </c>
      <c r="D447" s="453" t="s">
        <v>146</v>
      </c>
      <c r="E447" s="452">
        <v>538086.43000000005</v>
      </c>
      <c r="F447" s="452">
        <v>538086.43000000005</v>
      </c>
      <c r="G447" s="455" t="s">
        <v>34</v>
      </c>
      <c r="H447" s="452">
        <v>0</v>
      </c>
      <c r="I447" s="453" t="s">
        <v>1290</v>
      </c>
    </row>
    <row r="448" spans="1:9" x14ac:dyDescent="0.2">
      <c r="A448" s="456" t="s">
        <v>34</v>
      </c>
      <c r="B448" s="454" t="s">
        <v>34</v>
      </c>
      <c r="C448" s="461" t="s">
        <v>34</v>
      </c>
      <c r="D448" s="453"/>
      <c r="E448" s="452"/>
      <c r="F448" s="452"/>
      <c r="G448" s="455" t="s">
        <v>34</v>
      </c>
      <c r="H448" s="452"/>
      <c r="I448" s="453"/>
    </row>
    <row r="449" spans="1:9" ht="24" x14ac:dyDescent="0.2">
      <c r="A449" s="456" t="s">
        <v>386</v>
      </c>
      <c r="B449" s="454" t="s">
        <v>387</v>
      </c>
      <c r="C449" s="461" t="s">
        <v>34</v>
      </c>
      <c r="D449" s="453"/>
      <c r="E449" s="452"/>
      <c r="F449" s="452"/>
      <c r="G449" s="455" t="s">
        <v>34</v>
      </c>
      <c r="H449" s="452"/>
      <c r="I449" s="453"/>
    </row>
    <row r="450" spans="1:9" ht="24" x14ac:dyDescent="0.2">
      <c r="A450" s="456" t="s">
        <v>144</v>
      </c>
      <c r="B450" s="454" t="s">
        <v>1224</v>
      </c>
      <c r="C450" s="461" t="s">
        <v>34</v>
      </c>
      <c r="D450" s="453"/>
      <c r="E450" s="452"/>
      <c r="F450" s="452"/>
      <c r="G450" s="455" t="s">
        <v>34</v>
      </c>
      <c r="H450" s="452"/>
      <c r="I450" s="453"/>
    </row>
    <row r="451" spans="1:9" ht="24" x14ac:dyDescent="0.2">
      <c r="A451" s="456" t="s">
        <v>1004</v>
      </c>
      <c r="B451" s="454" t="s">
        <v>145</v>
      </c>
      <c r="C451" s="461" t="s">
        <v>762</v>
      </c>
      <c r="D451" s="453" t="s">
        <v>1005</v>
      </c>
      <c r="E451" s="452"/>
      <c r="F451" s="452">
        <v>10000</v>
      </c>
      <c r="G451" s="455" t="s">
        <v>64</v>
      </c>
      <c r="H451" s="452"/>
      <c r="I451" s="453" t="s">
        <v>1297</v>
      </c>
    </row>
    <row r="452" spans="1:9" x14ac:dyDescent="0.2">
      <c r="A452" s="456" t="s">
        <v>1185</v>
      </c>
      <c r="B452" s="454" t="s">
        <v>284</v>
      </c>
      <c r="C452" s="461" t="s">
        <v>1186</v>
      </c>
      <c r="D452" s="453" t="s">
        <v>1005</v>
      </c>
      <c r="E452" s="452">
        <v>10000</v>
      </c>
      <c r="F452" s="452"/>
      <c r="G452" s="455" t="s">
        <v>64</v>
      </c>
      <c r="H452" s="452"/>
      <c r="I452" s="453">
        <v>0</v>
      </c>
    </row>
    <row r="453" spans="1:9" x14ac:dyDescent="0.2">
      <c r="A453" s="456" t="s">
        <v>34</v>
      </c>
      <c r="B453" s="454" t="s">
        <v>34</v>
      </c>
      <c r="C453" s="461" t="s">
        <v>34</v>
      </c>
      <c r="D453" s="453"/>
      <c r="E453" s="452"/>
      <c r="F453" s="452"/>
      <c r="G453" s="455" t="s">
        <v>34</v>
      </c>
      <c r="H453" s="452"/>
      <c r="I453" s="453"/>
    </row>
    <row r="454" spans="1:9" x14ac:dyDescent="0.2">
      <c r="A454" s="456" t="s">
        <v>34</v>
      </c>
      <c r="B454" s="454" t="s">
        <v>34</v>
      </c>
      <c r="C454" s="461" t="s">
        <v>34</v>
      </c>
      <c r="D454" s="453" t="s">
        <v>146</v>
      </c>
      <c r="E454" s="452">
        <v>10000</v>
      </c>
      <c r="F454" s="452">
        <v>10000</v>
      </c>
      <c r="G454" s="455" t="s">
        <v>34</v>
      </c>
      <c r="H454" s="452">
        <v>0</v>
      </c>
      <c r="I454" s="453">
        <v>0</v>
      </c>
    </row>
    <row r="455" spans="1:9" x14ac:dyDescent="0.2">
      <c r="A455" s="456" t="s">
        <v>34</v>
      </c>
      <c r="B455" s="454" t="s">
        <v>34</v>
      </c>
      <c r="C455" s="461" t="s">
        <v>34</v>
      </c>
      <c r="D455" s="453"/>
      <c r="E455" s="452"/>
      <c r="F455" s="452"/>
      <c r="G455" s="455" t="s">
        <v>34</v>
      </c>
      <c r="H455" s="452"/>
      <c r="I455" s="453"/>
    </row>
    <row r="456" spans="1:9" ht="36" x14ac:dyDescent="0.2">
      <c r="A456" s="456" t="s">
        <v>388</v>
      </c>
      <c r="B456" s="454" t="s">
        <v>650</v>
      </c>
      <c r="C456" s="461" t="s">
        <v>34</v>
      </c>
      <c r="D456" s="453"/>
      <c r="E456" s="452"/>
      <c r="F456" s="452"/>
      <c r="G456" s="455" t="s">
        <v>34</v>
      </c>
      <c r="H456" s="452"/>
      <c r="I456" s="453"/>
    </row>
    <row r="457" spans="1:9" ht="24" x14ac:dyDescent="0.2">
      <c r="A457" s="456" t="s">
        <v>144</v>
      </c>
      <c r="B457" s="454" t="s">
        <v>1330</v>
      </c>
      <c r="C457" s="461" t="s">
        <v>34</v>
      </c>
      <c r="D457" s="453"/>
      <c r="E457" s="452"/>
      <c r="F457" s="452"/>
      <c r="G457" s="455" t="s">
        <v>34</v>
      </c>
      <c r="H457" s="452"/>
      <c r="I457" s="453"/>
    </row>
    <row r="458" spans="1:9" x14ac:dyDescent="0.2">
      <c r="A458" s="456" t="s">
        <v>1331</v>
      </c>
      <c r="B458" s="454" t="s">
        <v>434</v>
      </c>
      <c r="C458" s="461" t="s">
        <v>1332</v>
      </c>
      <c r="D458" s="453" t="s">
        <v>1333</v>
      </c>
      <c r="E458" s="452">
        <v>605.89</v>
      </c>
      <c r="F458" s="452"/>
      <c r="G458" s="455" t="s">
        <v>1334</v>
      </c>
      <c r="H458" s="452"/>
      <c r="I458" s="453">
        <v>0</v>
      </c>
    </row>
    <row r="459" spans="1:9" x14ac:dyDescent="0.2">
      <c r="A459" s="456" t="s">
        <v>34</v>
      </c>
      <c r="B459" s="454" t="s">
        <v>34</v>
      </c>
      <c r="C459" s="461" t="s">
        <v>34</v>
      </c>
      <c r="D459" s="453"/>
      <c r="E459" s="452"/>
      <c r="F459" s="452"/>
      <c r="G459" s="455" t="s">
        <v>34</v>
      </c>
      <c r="H459" s="452"/>
      <c r="I459" s="453"/>
    </row>
    <row r="460" spans="1:9" x14ac:dyDescent="0.2">
      <c r="A460" s="456" t="s">
        <v>34</v>
      </c>
      <c r="B460" s="454" t="s">
        <v>34</v>
      </c>
      <c r="C460" s="461" t="s">
        <v>34</v>
      </c>
      <c r="D460" s="453" t="s">
        <v>146</v>
      </c>
      <c r="E460" s="452">
        <v>605.89</v>
      </c>
      <c r="F460" s="452">
        <v>0</v>
      </c>
      <c r="G460" s="455" t="s">
        <v>34</v>
      </c>
      <c r="H460" s="452">
        <v>605.89</v>
      </c>
      <c r="I460" s="453">
        <v>0</v>
      </c>
    </row>
    <row r="461" spans="1:9" x14ac:dyDescent="0.2">
      <c r="A461" s="456" t="s">
        <v>34</v>
      </c>
      <c r="B461" s="454" t="s">
        <v>34</v>
      </c>
      <c r="C461" s="461" t="s">
        <v>34</v>
      </c>
      <c r="D461" s="453"/>
      <c r="E461" s="452"/>
      <c r="F461" s="452"/>
      <c r="G461" s="455" t="s">
        <v>34</v>
      </c>
      <c r="H461" s="452"/>
      <c r="I461" s="453"/>
    </row>
    <row r="462" spans="1:9" ht="24" x14ac:dyDescent="0.2">
      <c r="A462" s="456" t="s">
        <v>230</v>
      </c>
      <c r="B462" s="454" t="s">
        <v>400</v>
      </c>
      <c r="C462" s="461" t="s">
        <v>34</v>
      </c>
      <c r="D462" s="453"/>
      <c r="E462" s="452"/>
      <c r="F462" s="452"/>
      <c r="G462" s="455" t="s">
        <v>34</v>
      </c>
      <c r="H462" s="452"/>
      <c r="I462" s="453"/>
    </row>
    <row r="463" spans="1:9" ht="24" x14ac:dyDescent="0.2">
      <c r="A463" s="456" t="s">
        <v>144</v>
      </c>
      <c r="B463" s="454" t="s">
        <v>751</v>
      </c>
      <c r="C463" s="461" t="s">
        <v>34</v>
      </c>
      <c r="D463" s="453"/>
      <c r="E463" s="452"/>
      <c r="F463" s="452"/>
      <c r="G463" s="455" t="s">
        <v>34</v>
      </c>
      <c r="H463" s="452"/>
      <c r="I463" s="453"/>
    </row>
    <row r="464" spans="1:9" x14ac:dyDescent="0.2">
      <c r="A464" s="456" t="s">
        <v>752</v>
      </c>
      <c r="B464" s="454" t="s">
        <v>434</v>
      </c>
      <c r="C464" s="461" t="s">
        <v>753</v>
      </c>
      <c r="D464" s="453" t="s">
        <v>754</v>
      </c>
      <c r="E464" s="452">
        <v>4125</v>
      </c>
      <c r="F464" s="452"/>
      <c r="G464" s="455" t="s">
        <v>74</v>
      </c>
      <c r="H464" s="452"/>
      <c r="I464" s="453">
        <v>3549.9</v>
      </c>
    </row>
    <row r="465" spans="1:9" x14ac:dyDescent="0.2">
      <c r="A465" s="456" t="s">
        <v>755</v>
      </c>
      <c r="B465" s="454" t="s">
        <v>284</v>
      </c>
      <c r="C465" s="461" t="s">
        <v>756</v>
      </c>
      <c r="D465" s="453" t="s">
        <v>217</v>
      </c>
      <c r="E465" s="452">
        <v>5074</v>
      </c>
      <c r="F465" s="452"/>
      <c r="G465" s="455" t="s">
        <v>64</v>
      </c>
      <c r="H465" s="452"/>
      <c r="I465" s="453">
        <v>8623.9</v>
      </c>
    </row>
    <row r="466" spans="1:9" x14ac:dyDescent="0.2">
      <c r="A466" s="456" t="s">
        <v>757</v>
      </c>
      <c r="B466" s="454" t="s">
        <v>284</v>
      </c>
      <c r="C466" s="461" t="s">
        <v>758</v>
      </c>
      <c r="D466" s="453" t="s">
        <v>217</v>
      </c>
      <c r="E466" s="452">
        <v>5074</v>
      </c>
      <c r="F466" s="452"/>
      <c r="G466" s="455" t="s">
        <v>64</v>
      </c>
      <c r="H466" s="452"/>
      <c r="I466" s="453">
        <v>13697.9</v>
      </c>
    </row>
    <row r="467" spans="1:9" x14ac:dyDescent="0.2">
      <c r="A467" s="456" t="s">
        <v>759</v>
      </c>
      <c r="B467" s="454" t="s">
        <v>284</v>
      </c>
      <c r="C467" s="461" t="s">
        <v>760</v>
      </c>
      <c r="D467" s="453" t="s">
        <v>217</v>
      </c>
      <c r="E467" s="452">
        <v>5074</v>
      </c>
      <c r="F467" s="452"/>
      <c r="G467" s="455" t="s">
        <v>64</v>
      </c>
      <c r="H467" s="452"/>
      <c r="I467" s="453">
        <v>18771.900000000001</v>
      </c>
    </row>
    <row r="468" spans="1:9" x14ac:dyDescent="0.2">
      <c r="A468" s="456" t="s">
        <v>761</v>
      </c>
      <c r="B468" s="454" t="s">
        <v>284</v>
      </c>
      <c r="C468" s="461" t="s">
        <v>762</v>
      </c>
      <c r="D468" s="453" t="s">
        <v>217</v>
      </c>
      <c r="E468" s="452">
        <v>5074</v>
      </c>
      <c r="F468" s="452"/>
      <c r="G468" s="455" t="s">
        <v>64</v>
      </c>
      <c r="H468" s="452"/>
      <c r="I468" s="453">
        <v>23845.9</v>
      </c>
    </row>
    <row r="469" spans="1:9" ht="24" x14ac:dyDescent="0.2">
      <c r="A469" s="456" t="s">
        <v>763</v>
      </c>
      <c r="B469" s="454" t="s">
        <v>145</v>
      </c>
      <c r="C469" s="461" t="s">
        <v>764</v>
      </c>
      <c r="D469" s="453" t="s">
        <v>765</v>
      </c>
      <c r="E469" s="452"/>
      <c r="F469" s="452">
        <v>8626.7000000000007</v>
      </c>
      <c r="G469" s="455" t="s">
        <v>64</v>
      </c>
      <c r="H469" s="452"/>
      <c r="I469" s="453">
        <v>15219.2</v>
      </c>
    </row>
    <row r="470" spans="1:9" x14ac:dyDescent="0.2">
      <c r="A470" s="456" t="s">
        <v>1335</v>
      </c>
      <c r="B470" s="454" t="s">
        <v>434</v>
      </c>
      <c r="C470" s="461" t="s">
        <v>801</v>
      </c>
      <c r="D470" s="453" t="s">
        <v>1336</v>
      </c>
      <c r="E470" s="452"/>
      <c r="F470" s="452">
        <v>259</v>
      </c>
      <c r="G470" s="455" t="s">
        <v>64</v>
      </c>
      <c r="H470" s="452"/>
      <c r="I470" s="453">
        <v>14960.2</v>
      </c>
    </row>
    <row r="471" spans="1:9" x14ac:dyDescent="0.2">
      <c r="A471" s="456" t="s">
        <v>1335</v>
      </c>
      <c r="B471" s="454" t="s">
        <v>434</v>
      </c>
      <c r="C471" s="461" t="s">
        <v>801</v>
      </c>
      <c r="D471" s="453" t="s">
        <v>1336</v>
      </c>
      <c r="E471" s="452"/>
      <c r="F471" s="452">
        <v>5945</v>
      </c>
      <c r="G471" s="455" t="s">
        <v>64</v>
      </c>
      <c r="H471" s="452"/>
      <c r="I471" s="453">
        <v>9015.2000000000007</v>
      </c>
    </row>
    <row r="472" spans="1:9" x14ac:dyDescent="0.2">
      <c r="A472" s="456" t="s">
        <v>34</v>
      </c>
      <c r="B472" s="454" t="s">
        <v>34</v>
      </c>
      <c r="C472" s="461" t="s">
        <v>34</v>
      </c>
      <c r="D472" s="453"/>
      <c r="E472" s="452"/>
      <c r="F472" s="452"/>
      <c r="G472" s="455" t="s">
        <v>34</v>
      </c>
      <c r="H472" s="452"/>
      <c r="I472" s="453"/>
    </row>
    <row r="473" spans="1:9" x14ac:dyDescent="0.2">
      <c r="A473" s="456" t="s">
        <v>34</v>
      </c>
      <c r="B473" s="454" t="s">
        <v>34</v>
      </c>
      <c r="C473" s="461" t="s">
        <v>34</v>
      </c>
      <c r="D473" s="453" t="s">
        <v>146</v>
      </c>
      <c r="E473" s="452">
        <v>24421</v>
      </c>
      <c r="F473" s="452">
        <v>14830.7</v>
      </c>
      <c r="G473" s="455" t="s">
        <v>34</v>
      </c>
      <c r="H473" s="452">
        <v>9590.2999999999993</v>
      </c>
      <c r="I473" s="453">
        <v>9015.2000000000007</v>
      </c>
    </row>
    <row r="474" spans="1:9" x14ac:dyDescent="0.2">
      <c r="A474" s="456" t="s">
        <v>34</v>
      </c>
      <c r="B474" s="454" t="s">
        <v>34</v>
      </c>
      <c r="C474" s="461" t="s">
        <v>34</v>
      </c>
      <c r="D474" s="453"/>
      <c r="E474" s="452"/>
      <c r="F474" s="452"/>
      <c r="G474" s="455" t="s">
        <v>34</v>
      </c>
      <c r="H474" s="452"/>
      <c r="I474" s="453"/>
    </row>
    <row r="475" spans="1:9" ht="36" x14ac:dyDescent="0.2">
      <c r="A475" s="456" t="s">
        <v>263</v>
      </c>
      <c r="B475" s="454" t="s">
        <v>59</v>
      </c>
      <c r="C475" s="461" t="s">
        <v>34</v>
      </c>
      <c r="D475" s="453"/>
      <c r="E475" s="452"/>
      <c r="F475" s="452"/>
      <c r="G475" s="455" t="s">
        <v>34</v>
      </c>
      <c r="H475" s="452"/>
      <c r="I475" s="453"/>
    </row>
    <row r="476" spans="1:9" ht="24" x14ac:dyDescent="0.2">
      <c r="A476" s="456" t="s">
        <v>144</v>
      </c>
      <c r="B476" s="454" t="s">
        <v>1337</v>
      </c>
      <c r="C476" s="461" t="s">
        <v>34</v>
      </c>
      <c r="D476" s="453"/>
      <c r="E476" s="452"/>
      <c r="F476" s="452"/>
      <c r="G476" s="455" t="s">
        <v>34</v>
      </c>
      <c r="H476" s="452"/>
      <c r="I476" s="453"/>
    </row>
    <row r="477" spans="1:9" x14ac:dyDescent="0.2">
      <c r="A477" s="456" t="s">
        <v>1338</v>
      </c>
      <c r="B477" s="454" t="s">
        <v>434</v>
      </c>
      <c r="C477" s="461" t="s">
        <v>753</v>
      </c>
      <c r="D477" s="453" t="s">
        <v>1339</v>
      </c>
      <c r="E477" s="452"/>
      <c r="F477" s="452">
        <v>2566492.7999999998</v>
      </c>
      <c r="G477" s="455" t="s">
        <v>64</v>
      </c>
      <c r="H477" s="452"/>
      <c r="I477" s="453" t="s">
        <v>1340</v>
      </c>
    </row>
    <row r="478" spans="1:9" x14ac:dyDescent="0.2">
      <c r="A478" s="456" t="s">
        <v>34</v>
      </c>
      <c r="B478" s="454" t="s">
        <v>34</v>
      </c>
      <c r="C478" s="461" t="s">
        <v>34</v>
      </c>
      <c r="D478" s="453"/>
      <c r="E478" s="452"/>
      <c r="F478" s="452"/>
      <c r="G478" s="455" t="s">
        <v>34</v>
      </c>
      <c r="H478" s="452"/>
      <c r="I478" s="453"/>
    </row>
    <row r="479" spans="1:9" x14ac:dyDescent="0.2">
      <c r="A479" s="456" t="s">
        <v>34</v>
      </c>
      <c r="B479" s="454" t="s">
        <v>34</v>
      </c>
      <c r="C479" s="461" t="s">
        <v>34</v>
      </c>
      <c r="D479" s="453" t="s">
        <v>146</v>
      </c>
      <c r="E479" s="452">
        <v>0</v>
      </c>
      <c r="F479" s="452">
        <v>2566492.7999999998</v>
      </c>
      <c r="G479" s="455" t="s">
        <v>34</v>
      </c>
      <c r="H479" s="452" t="s">
        <v>1341</v>
      </c>
      <c r="I479" s="453" t="s">
        <v>1340</v>
      </c>
    </row>
    <row r="480" spans="1:9" x14ac:dyDescent="0.2">
      <c r="A480" s="456" t="s">
        <v>34</v>
      </c>
      <c r="B480" s="454" t="s">
        <v>34</v>
      </c>
      <c r="C480" s="461" t="s">
        <v>34</v>
      </c>
      <c r="D480" s="453"/>
      <c r="E480" s="452"/>
      <c r="F480" s="452"/>
      <c r="G480" s="455" t="s">
        <v>34</v>
      </c>
      <c r="H480" s="452"/>
      <c r="I480" s="453"/>
    </row>
    <row r="481" spans="1:9" ht="36" x14ac:dyDescent="0.2">
      <c r="A481" s="456" t="s">
        <v>264</v>
      </c>
      <c r="B481" s="454" t="s">
        <v>60</v>
      </c>
      <c r="C481" s="461" t="s">
        <v>34</v>
      </c>
      <c r="D481" s="453"/>
      <c r="E481" s="452"/>
      <c r="F481" s="452"/>
      <c r="G481" s="455" t="s">
        <v>34</v>
      </c>
      <c r="H481" s="452"/>
      <c r="I481" s="453"/>
    </row>
    <row r="482" spans="1:9" ht="24" x14ac:dyDescent="0.2">
      <c r="A482" s="456" t="s">
        <v>144</v>
      </c>
      <c r="B482" s="454" t="s">
        <v>1342</v>
      </c>
      <c r="C482" s="461" t="s">
        <v>34</v>
      </c>
      <c r="D482" s="453"/>
      <c r="E482" s="452"/>
      <c r="F482" s="452"/>
      <c r="G482" s="455" t="s">
        <v>34</v>
      </c>
      <c r="H482" s="452"/>
      <c r="I482" s="453"/>
    </row>
    <row r="483" spans="1:9" x14ac:dyDescent="0.2">
      <c r="A483" s="456" t="s">
        <v>1338</v>
      </c>
      <c r="B483" s="454" t="s">
        <v>434</v>
      </c>
      <c r="C483" s="461" t="s">
        <v>753</v>
      </c>
      <c r="D483" s="453" t="s">
        <v>1339</v>
      </c>
      <c r="E483" s="452"/>
      <c r="F483" s="452">
        <v>1015687.26</v>
      </c>
      <c r="G483" s="455" t="s">
        <v>74</v>
      </c>
      <c r="H483" s="452"/>
      <c r="I483" s="453" t="s">
        <v>1343</v>
      </c>
    </row>
    <row r="484" spans="1:9" x14ac:dyDescent="0.2">
      <c r="A484" s="456" t="s">
        <v>34</v>
      </c>
      <c r="B484" s="454" t="s">
        <v>34</v>
      </c>
      <c r="C484" s="461" t="s">
        <v>34</v>
      </c>
      <c r="D484" s="453"/>
      <c r="E484" s="452"/>
      <c r="F484" s="452"/>
      <c r="G484" s="455" t="s">
        <v>34</v>
      </c>
      <c r="H484" s="452"/>
      <c r="I484" s="453"/>
    </row>
    <row r="485" spans="1:9" x14ac:dyDescent="0.2">
      <c r="A485" s="456" t="s">
        <v>34</v>
      </c>
      <c r="B485" s="454" t="s">
        <v>34</v>
      </c>
      <c r="C485" s="461" t="s">
        <v>34</v>
      </c>
      <c r="D485" s="453" t="s">
        <v>146</v>
      </c>
      <c r="E485" s="452">
        <v>0</v>
      </c>
      <c r="F485" s="452">
        <v>1015687.26</v>
      </c>
      <c r="G485" s="455" t="s">
        <v>34</v>
      </c>
      <c r="H485" s="452" t="s">
        <v>1344</v>
      </c>
      <c r="I485" s="453" t="s">
        <v>1343</v>
      </c>
    </row>
    <row r="486" spans="1:9" x14ac:dyDescent="0.2">
      <c r="A486" s="456" t="s">
        <v>34</v>
      </c>
      <c r="B486" s="454" t="s">
        <v>34</v>
      </c>
      <c r="C486" s="461" t="s">
        <v>34</v>
      </c>
      <c r="D486" s="453"/>
      <c r="E486" s="452"/>
      <c r="F486" s="452"/>
      <c r="G486" s="455" t="s">
        <v>34</v>
      </c>
      <c r="H486" s="452"/>
      <c r="I486" s="453"/>
    </row>
    <row r="487" spans="1:9" ht="36" x14ac:dyDescent="0.2">
      <c r="A487" s="456" t="s">
        <v>396</v>
      </c>
      <c r="B487" s="454" t="s">
        <v>696</v>
      </c>
      <c r="C487" s="461" t="s">
        <v>34</v>
      </c>
      <c r="D487" s="453"/>
      <c r="E487" s="452"/>
      <c r="F487" s="452"/>
      <c r="G487" s="455" t="s">
        <v>34</v>
      </c>
      <c r="H487" s="452"/>
      <c r="I487" s="453"/>
    </row>
    <row r="488" spans="1:9" ht="24" x14ac:dyDescent="0.2">
      <c r="A488" s="456" t="s">
        <v>144</v>
      </c>
      <c r="B488" s="454" t="s">
        <v>1224</v>
      </c>
      <c r="C488" s="461" t="s">
        <v>34</v>
      </c>
      <c r="D488" s="453"/>
      <c r="E488" s="452"/>
      <c r="F488" s="452"/>
      <c r="G488" s="455" t="s">
        <v>34</v>
      </c>
      <c r="H488" s="452"/>
      <c r="I488" s="453"/>
    </row>
    <row r="489" spans="1:9" x14ac:dyDescent="0.2">
      <c r="A489" s="456" t="s">
        <v>1338</v>
      </c>
      <c r="B489" s="454" t="s">
        <v>434</v>
      </c>
      <c r="C489" s="461" t="s">
        <v>753</v>
      </c>
      <c r="D489" s="453" t="s">
        <v>1339</v>
      </c>
      <c r="E489" s="452"/>
      <c r="F489" s="452">
        <v>10241</v>
      </c>
      <c r="G489" s="455" t="s">
        <v>1345</v>
      </c>
      <c r="H489" s="452"/>
      <c r="I489" s="453" t="s">
        <v>1346</v>
      </c>
    </row>
    <row r="490" spans="1:9" x14ac:dyDescent="0.2">
      <c r="A490" s="456" t="s">
        <v>34</v>
      </c>
      <c r="B490" s="454" t="s">
        <v>34</v>
      </c>
      <c r="C490" s="461" t="s">
        <v>34</v>
      </c>
      <c r="D490" s="453"/>
      <c r="E490" s="452"/>
      <c r="F490" s="452"/>
      <c r="G490" s="455" t="s">
        <v>34</v>
      </c>
      <c r="H490" s="452"/>
      <c r="I490" s="453"/>
    </row>
    <row r="491" spans="1:9" x14ac:dyDescent="0.2">
      <c r="A491" s="456" t="s">
        <v>34</v>
      </c>
      <c r="B491" s="454" t="s">
        <v>34</v>
      </c>
      <c r="C491" s="461" t="s">
        <v>34</v>
      </c>
      <c r="D491" s="453" t="s">
        <v>146</v>
      </c>
      <c r="E491" s="452">
        <v>0</v>
      </c>
      <c r="F491" s="452">
        <v>10241</v>
      </c>
      <c r="G491" s="455" t="s">
        <v>34</v>
      </c>
      <c r="H491" s="452" t="s">
        <v>1346</v>
      </c>
      <c r="I491" s="453" t="s">
        <v>1346</v>
      </c>
    </row>
    <row r="492" spans="1:9" x14ac:dyDescent="0.2">
      <c r="A492" s="456" t="s">
        <v>34</v>
      </c>
      <c r="B492" s="454" t="s">
        <v>34</v>
      </c>
      <c r="C492" s="461" t="s">
        <v>34</v>
      </c>
      <c r="D492" s="453"/>
      <c r="E492" s="452"/>
      <c r="F492" s="452"/>
      <c r="G492" s="455" t="s">
        <v>34</v>
      </c>
      <c r="H492" s="452"/>
      <c r="I492" s="453"/>
    </row>
    <row r="493" spans="1:9" ht="36" x14ac:dyDescent="0.2">
      <c r="A493" s="456" t="s">
        <v>697</v>
      </c>
      <c r="B493" s="454" t="s">
        <v>698</v>
      </c>
      <c r="C493" s="461" t="s">
        <v>34</v>
      </c>
      <c r="D493" s="453"/>
      <c r="E493" s="452"/>
      <c r="F493" s="452"/>
      <c r="G493" s="455" t="s">
        <v>34</v>
      </c>
      <c r="H493" s="452"/>
      <c r="I493" s="453"/>
    </row>
    <row r="494" spans="1:9" ht="24" x14ac:dyDescent="0.2">
      <c r="A494" s="456" t="s">
        <v>144</v>
      </c>
      <c r="B494" s="454" t="s">
        <v>1224</v>
      </c>
      <c r="C494" s="461" t="s">
        <v>34</v>
      </c>
      <c r="D494" s="453"/>
      <c r="E494" s="452"/>
      <c r="F494" s="452"/>
      <c r="G494" s="455" t="s">
        <v>34</v>
      </c>
      <c r="H494" s="452"/>
      <c r="I494" s="453"/>
    </row>
    <row r="495" spans="1:9" x14ac:dyDescent="0.2">
      <c r="A495" s="456" t="s">
        <v>1338</v>
      </c>
      <c r="B495" s="454" t="s">
        <v>434</v>
      </c>
      <c r="C495" s="461" t="s">
        <v>753</v>
      </c>
      <c r="D495" s="453" t="s">
        <v>1339</v>
      </c>
      <c r="E495" s="452"/>
      <c r="F495" s="452">
        <v>9382.5499999999993</v>
      </c>
      <c r="G495" s="455" t="s">
        <v>1347</v>
      </c>
      <c r="H495" s="452"/>
      <c r="I495" s="453" t="s">
        <v>1348</v>
      </c>
    </row>
    <row r="496" spans="1:9" x14ac:dyDescent="0.2">
      <c r="A496" s="456" t="s">
        <v>34</v>
      </c>
      <c r="B496" s="454" t="s">
        <v>34</v>
      </c>
      <c r="C496" s="461" t="s">
        <v>34</v>
      </c>
      <c r="D496" s="453"/>
      <c r="E496" s="452"/>
      <c r="F496" s="452"/>
      <c r="G496" s="455" t="s">
        <v>34</v>
      </c>
      <c r="H496" s="452"/>
      <c r="I496" s="453"/>
    </row>
    <row r="497" spans="1:9" x14ac:dyDescent="0.2">
      <c r="A497" s="456" t="s">
        <v>34</v>
      </c>
      <c r="B497" s="454" t="s">
        <v>34</v>
      </c>
      <c r="C497" s="461" t="s">
        <v>34</v>
      </c>
      <c r="D497" s="453" t="s">
        <v>146</v>
      </c>
      <c r="E497" s="452">
        <v>0</v>
      </c>
      <c r="F497" s="452">
        <v>9382.5499999999993</v>
      </c>
      <c r="G497" s="455" t="s">
        <v>34</v>
      </c>
      <c r="H497" s="452" t="s">
        <v>1348</v>
      </c>
      <c r="I497" s="453" t="s">
        <v>1348</v>
      </c>
    </row>
    <row r="498" spans="1:9" x14ac:dyDescent="0.2">
      <c r="A498" s="456" t="s">
        <v>34</v>
      </c>
      <c r="B498" s="454" t="s">
        <v>34</v>
      </c>
      <c r="C498" s="461" t="s">
        <v>34</v>
      </c>
      <c r="D498" s="453"/>
      <c r="E498" s="452"/>
      <c r="F498" s="452"/>
      <c r="G498" s="455" t="s">
        <v>34</v>
      </c>
      <c r="H498" s="452"/>
      <c r="I498" s="453"/>
    </row>
    <row r="499" spans="1:9" ht="24" x14ac:dyDescent="0.2">
      <c r="A499" s="456" t="s">
        <v>265</v>
      </c>
      <c r="B499" s="454" t="s">
        <v>149</v>
      </c>
      <c r="C499" s="461" t="s">
        <v>34</v>
      </c>
      <c r="D499" s="453"/>
      <c r="E499" s="452"/>
      <c r="F499" s="452"/>
      <c r="G499" s="455" t="s">
        <v>34</v>
      </c>
      <c r="H499" s="452"/>
      <c r="I499" s="453"/>
    </row>
    <row r="500" spans="1:9" ht="24" x14ac:dyDescent="0.2">
      <c r="A500" s="456" t="s">
        <v>144</v>
      </c>
      <c r="B500" s="454" t="s">
        <v>1349</v>
      </c>
      <c r="C500" s="461" t="s">
        <v>34</v>
      </c>
      <c r="D500" s="453"/>
      <c r="E500" s="452"/>
      <c r="F500" s="452"/>
      <c r="G500" s="455" t="s">
        <v>34</v>
      </c>
      <c r="H500" s="452"/>
      <c r="I500" s="453"/>
    </row>
    <row r="501" spans="1:9" x14ac:dyDescent="0.2">
      <c r="A501" s="456" t="s">
        <v>1350</v>
      </c>
      <c r="B501" s="454" t="s">
        <v>434</v>
      </c>
      <c r="C501" s="461" t="s">
        <v>753</v>
      </c>
      <c r="D501" s="453" t="s">
        <v>1351</v>
      </c>
      <c r="E501" s="452"/>
      <c r="F501" s="452">
        <v>653986</v>
      </c>
      <c r="G501" s="455" t="s">
        <v>34</v>
      </c>
      <c r="H501" s="452"/>
      <c r="I501" s="453" t="s">
        <v>1352</v>
      </c>
    </row>
    <row r="502" spans="1:9" x14ac:dyDescent="0.2">
      <c r="A502" s="456" t="s">
        <v>1338</v>
      </c>
      <c r="B502" s="454" t="s">
        <v>434</v>
      </c>
      <c r="C502" s="461" t="s">
        <v>753</v>
      </c>
      <c r="D502" s="453" t="s">
        <v>1339</v>
      </c>
      <c r="E502" s="452">
        <v>3601803.61</v>
      </c>
      <c r="F502" s="452"/>
      <c r="G502" s="455" t="s">
        <v>34</v>
      </c>
      <c r="H502" s="452"/>
      <c r="I502" s="453" t="s">
        <v>1353</v>
      </c>
    </row>
    <row r="503" spans="1:9" x14ac:dyDescent="0.2">
      <c r="A503" s="456" t="s">
        <v>34</v>
      </c>
      <c r="B503" s="454" t="s">
        <v>34</v>
      </c>
      <c r="C503" s="461" t="s">
        <v>34</v>
      </c>
      <c r="D503" s="453"/>
      <c r="E503" s="452"/>
      <c r="F503" s="452"/>
      <c r="G503" s="455" t="s">
        <v>34</v>
      </c>
      <c r="H503" s="452"/>
      <c r="I503" s="453"/>
    </row>
    <row r="504" spans="1:9" x14ac:dyDescent="0.2">
      <c r="A504" s="456" t="s">
        <v>34</v>
      </c>
      <c r="B504" s="454" t="s">
        <v>34</v>
      </c>
      <c r="C504" s="461" t="s">
        <v>34</v>
      </c>
      <c r="D504" s="453" t="s">
        <v>146</v>
      </c>
      <c r="E504" s="452">
        <v>3601803.61</v>
      </c>
      <c r="F504" s="452">
        <v>653986</v>
      </c>
      <c r="G504" s="455" t="s">
        <v>34</v>
      </c>
      <c r="H504" s="452">
        <v>2947817.61</v>
      </c>
      <c r="I504" s="453" t="s">
        <v>1353</v>
      </c>
    </row>
    <row r="505" spans="1:9" x14ac:dyDescent="0.2">
      <c r="A505" s="456" t="s">
        <v>34</v>
      </c>
      <c r="B505" s="454" t="s">
        <v>34</v>
      </c>
      <c r="C505" s="461" t="s">
        <v>34</v>
      </c>
      <c r="D505" s="453"/>
      <c r="E505" s="452"/>
      <c r="F505" s="452"/>
      <c r="G505" s="455" t="s">
        <v>34</v>
      </c>
      <c r="H505" s="452"/>
      <c r="I505" s="453"/>
    </row>
    <row r="506" spans="1:9" ht="36" x14ac:dyDescent="0.2">
      <c r="A506" s="456" t="s">
        <v>266</v>
      </c>
      <c r="B506" s="454" t="s">
        <v>62</v>
      </c>
      <c r="C506" s="461" t="s">
        <v>34</v>
      </c>
      <c r="D506" s="453"/>
      <c r="E506" s="452"/>
      <c r="F506" s="452"/>
      <c r="G506" s="455" t="s">
        <v>34</v>
      </c>
      <c r="H506" s="452"/>
      <c r="I506" s="453"/>
    </row>
    <row r="507" spans="1:9" ht="24" x14ac:dyDescent="0.2">
      <c r="A507" s="456" t="s">
        <v>144</v>
      </c>
      <c r="B507" s="454" t="s">
        <v>1354</v>
      </c>
      <c r="C507" s="461" t="s">
        <v>34</v>
      </c>
      <c r="D507" s="453"/>
      <c r="E507" s="452"/>
      <c r="F507" s="452"/>
      <c r="G507" s="455" t="s">
        <v>34</v>
      </c>
      <c r="H507" s="452"/>
      <c r="I507" s="453"/>
    </row>
    <row r="508" spans="1:9" x14ac:dyDescent="0.2">
      <c r="A508" s="456" t="s">
        <v>1350</v>
      </c>
      <c r="B508" s="454" t="s">
        <v>434</v>
      </c>
      <c r="C508" s="461" t="s">
        <v>753</v>
      </c>
      <c r="D508" s="453" t="s">
        <v>1351</v>
      </c>
      <c r="E508" s="452">
        <v>653986</v>
      </c>
      <c r="F508" s="452"/>
      <c r="G508" s="455" t="s">
        <v>34</v>
      </c>
      <c r="H508" s="452"/>
      <c r="I508" s="453" t="s">
        <v>1353</v>
      </c>
    </row>
    <row r="509" spans="1:9" x14ac:dyDescent="0.2">
      <c r="A509" s="456" t="s">
        <v>34</v>
      </c>
      <c r="B509" s="454" t="s">
        <v>34</v>
      </c>
      <c r="C509" s="461" t="s">
        <v>34</v>
      </c>
      <c r="D509" s="453"/>
      <c r="E509" s="452"/>
      <c r="F509" s="452"/>
      <c r="G509" s="455" t="s">
        <v>34</v>
      </c>
      <c r="H509" s="452"/>
      <c r="I509" s="453"/>
    </row>
    <row r="510" spans="1:9" x14ac:dyDescent="0.2">
      <c r="A510" s="456" t="s">
        <v>34</v>
      </c>
      <c r="B510" s="454" t="s">
        <v>34</v>
      </c>
      <c r="C510" s="461" t="s">
        <v>34</v>
      </c>
      <c r="D510" s="453" t="s">
        <v>146</v>
      </c>
      <c r="E510" s="452">
        <v>653986</v>
      </c>
      <c r="F510" s="452">
        <v>0</v>
      </c>
      <c r="G510" s="455" t="s">
        <v>34</v>
      </c>
      <c r="H510" s="452">
        <v>653986</v>
      </c>
      <c r="I510" s="453" t="s">
        <v>1353</v>
      </c>
    </row>
    <row r="511" spans="1:9" x14ac:dyDescent="0.2">
      <c r="A511" s="456" t="s">
        <v>34</v>
      </c>
      <c r="B511" s="454" t="s">
        <v>34</v>
      </c>
      <c r="C511" s="461" t="s">
        <v>34</v>
      </c>
      <c r="D511" s="453"/>
      <c r="E511" s="452"/>
      <c r="F511" s="452"/>
      <c r="G511" s="455" t="s">
        <v>34</v>
      </c>
      <c r="H511" s="452"/>
      <c r="I511" s="453"/>
    </row>
    <row r="512" spans="1:9" ht="48" x14ac:dyDescent="0.2">
      <c r="A512" s="456" t="s">
        <v>233</v>
      </c>
      <c r="B512" s="454" t="s">
        <v>67</v>
      </c>
      <c r="C512" s="461" t="s">
        <v>34</v>
      </c>
      <c r="D512" s="453"/>
      <c r="E512" s="452"/>
      <c r="F512" s="452"/>
      <c r="G512" s="455" t="s">
        <v>34</v>
      </c>
      <c r="H512" s="452"/>
      <c r="I512" s="453"/>
    </row>
    <row r="513" spans="1:9" ht="24" x14ac:dyDescent="0.2">
      <c r="A513" s="456" t="s">
        <v>144</v>
      </c>
      <c r="B513" s="454" t="s">
        <v>1224</v>
      </c>
      <c r="C513" s="461" t="s">
        <v>34</v>
      </c>
      <c r="D513" s="453"/>
      <c r="E513" s="452"/>
      <c r="F513" s="452"/>
      <c r="G513" s="455" t="s">
        <v>34</v>
      </c>
      <c r="H513" s="452"/>
      <c r="I513" s="453"/>
    </row>
    <row r="514" spans="1:9" ht="24" x14ac:dyDescent="0.2">
      <c r="A514" s="456" t="s">
        <v>1041</v>
      </c>
      <c r="B514" s="454" t="s">
        <v>145</v>
      </c>
      <c r="C514" s="461" t="s">
        <v>1037</v>
      </c>
      <c r="D514" s="453" t="s">
        <v>1042</v>
      </c>
      <c r="E514" s="452">
        <v>0</v>
      </c>
      <c r="F514" s="452"/>
      <c r="G514" s="455" t="s">
        <v>64</v>
      </c>
      <c r="H514" s="452"/>
      <c r="I514" s="453">
        <v>0</v>
      </c>
    </row>
    <row r="515" spans="1:9" x14ac:dyDescent="0.2">
      <c r="A515" s="456" t="s">
        <v>34</v>
      </c>
      <c r="B515" s="454" t="s">
        <v>34</v>
      </c>
      <c r="C515" s="461" t="s">
        <v>34</v>
      </c>
      <c r="D515" s="453"/>
      <c r="E515" s="452"/>
      <c r="F515" s="452"/>
      <c r="G515" s="455" t="s">
        <v>34</v>
      </c>
      <c r="H515" s="452"/>
      <c r="I515" s="453"/>
    </row>
    <row r="516" spans="1:9" x14ac:dyDescent="0.2">
      <c r="A516" s="456" t="s">
        <v>34</v>
      </c>
      <c r="B516" s="454" t="s">
        <v>34</v>
      </c>
      <c r="C516" s="461" t="s">
        <v>34</v>
      </c>
      <c r="D516" s="453" t="s">
        <v>146</v>
      </c>
      <c r="E516" s="452">
        <v>0</v>
      </c>
      <c r="F516" s="452">
        <v>0</v>
      </c>
      <c r="G516" s="455" t="s">
        <v>34</v>
      </c>
      <c r="H516" s="452">
        <v>0</v>
      </c>
      <c r="I516" s="453">
        <v>0</v>
      </c>
    </row>
    <row r="517" spans="1:9" x14ac:dyDescent="0.2">
      <c r="A517" s="456" t="s">
        <v>34</v>
      </c>
      <c r="B517" s="454" t="s">
        <v>34</v>
      </c>
      <c r="C517" s="461" t="s">
        <v>34</v>
      </c>
      <c r="D517" s="453"/>
      <c r="E517" s="452"/>
      <c r="F517" s="452"/>
      <c r="G517" s="455" t="s">
        <v>34</v>
      </c>
      <c r="H517" s="452"/>
      <c r="I517" s="453"/>
    </row>
    <row r="518" spans="1:9" ht="48" x14ac:dyDescent="0.2">
      <c r="A518" s="456" t="s">
        <v>234</v>
      </c>
      <c r="B518" s="454" t="s">
        <v>116</v>
      </c>
      <c r="C518" s="461" t="s">
        <v>34</v>
      </c>
      <c r="D518" s="453"/>
      <c r="E518" s="452"/>
      <c r="F518" s="452"/>
      <c r="G518" s="455" t="s">
        <v>34</v>
      </c>
      <c r="H518" s="452"/>
      <c r="I518" s="453"/>
    </row>
    <row r="519" spans="1:9" ht="24" x14ac:dyDescent="0.2">
      <c r="A519" s="456" t="s">
        <v>144</v>
      </c>
      <c r="B519" s="454" t="s">
        <v>1224</v>
      </c>
      <c r="C519" s="461" t="s">
        <v>34</v>
      </c>
      <c r="D519" s="453"/>
      <c r="E519" s="452"/>
      <c r="F519" s="452"/>
      <c r="G519" s="455" t="s">
        <v>34</v>
      </c>
      <c r="H519" s="452"/>
      <c r="I519" s="453"/>
    </row>
    <row r="520" spans="1:9" ht="24" x14ac:dyDescent="0.2">
      <c r="A520" s="456" t="s">
        <v>1039</v>
      </c>
      <c r="B520" s="454" t="s">
        <v>145</v>
      </c>
      <c r="C520" s="461" t="s">
        <v>1037</v>
      </c>
      <c r="D520" s="453" t="s">
        <v>1040</v>
      </c>
      <c r="E520" s="452"/>
      <c r="F520" s="452">
        <v>4515</v>
      </c>
      <c r="G520" s="455" t="s">
        <v>74</v>
      </c>
      <c r="H520" s="452"/>
      <c r="I520" s="453" t="s">
        <v>1355</v>
      </c>
    </row>
    <row r="521" spans="1:9" ht="24" x14ac:dyDescent="0.2">
      <c r="A521" s="456" t="s">
        <v>1041</v>
      </c>
      <c r="B521" s="454" t="s">
        <v>145</v>
      </c>
      <c r="C521" s="461" t="s">
        <v>1037</v>
      </c>
      <c r="D521" s="453" t="s">
        <v>1042</v>
      </c>
      <c r="E521" s="452"/>
      <c r="F521" s="452">
        <v>22985</v>
      </c>
      <c r="G521" s="455" t="s">
        <v>74</v>
      </c>
      <c r="H521" s="452"/>
      <c r="I521" s="453" t="s">
        <v>1290</v>
      </c>
    </row>
    <row r="522" spans="1:9" x14ac:dyDescent="0.2">
      <c r="A522" s="456" t="s">
        <v>34</v>
      </c>
      <c r="B522" s="454" t="s">
        <v>34</v>
      </c>
      <c r="C522" s="461" t="s">
        <v>34</v>
      </c>
      <c r="D522" s="453"/>
      <c r="E522" s="452"/>
      <c r="F522" s="452"/>
      <c r="G522" s="455" t="s">
        <v>34</v>
      </c>
      <c r="H522" s="452"/>
      <c r="I522" s="453"/>
    </row>
    <row r="523" spans="1:9" x14ac:dyDescent="0.2">
      <c r="A523" s="456" t="s">
        <v>34</v>
      </c>
      <c r="B523" s="454" t="s">
        <v>34</v>
      </c>
      <c r="C523" s="461" t="s">
        <v>34</v>
      </c>
      <c r="D523" s="453" t="s">
        <v>146</v>
      </c>
      <c r="E523" s="452">
        <v>0</v>
      </c>
      <c r="F523" s="452">
        <v>27500</v>
      </c>
      <c r="G523" s="455" t="s">
        <v>34</v>
      </c>
      <c r="H523" s="452" t="s">
        <v>1290</v>
      </c>
      <c r="I523" s="453" t="s">
        <v>1290</v>
      </c>
    </row>
    <row r="524" spans="1:9" x14ac:dyDescent="0.2">
      <c r="A524" s="456" t="s">
        <v>34</v>
      </c>
      <c r="B524" s="454" t="s">
        <v>34</v>
      </c>
      <c r="C524" s="461" t="s">
        <v>34</v>
      </c>
      <c r="D524" s="453"/>
      <c r="E524" s="452"/>
      <c r="F524" s="452"/>
      <c r="G524" s="455" t="s">
        <v>34</v>
      </c>
      <c r="H524" s="452"/>
      <c r="I524" s="453"/>
    </row>
    <row r="525" spans="1:9" ht="48" x14ac:dyDescent="0.2">
      <c r="A525" s="456" t="s">
        <v>444</v>
      </c>
      <c r="B525" s="454" t="s">
        <v>290</v>
      </c>
      <c r="C525" s="461" t="s">
        <v>34</v>
      </c>
      <c r="D525" s="453"/>
      <c r="E525" s="452"/>
      <c r="F525" s="452"/>
      <c r="G525" s="455" t="s">
        <v>34</v>
      </c>
      <c r="H525" s="452"/>
      <c r="I525" s="453"/>
    </row>
    <row r="526" spans="1:9" ht="24" x14ac:dyDescent="0.2">
      <c r="A526" s="456" t="s">
        <v>144</v>
      </c>
      <c r="B526" s="454" t="s">
        <v>1353</v>
      </c>
      <c r="C526" s="461" t="s">
        <v>34</v>
      </c>
      <c r="D526" s="453"/>
      <c r="E526" s="452"/>
      <c r="F526" s="452"/>
      <c r="G526" s="455" t="s">
        <v>34</v>
      </c>
      <c r="H526" s="452"/>
      <c r="I526" s="453"/>
    </row>
    <row r="527" spans="1:9" x14ac:dyDescent="0.2">
      <c r="A527" s="456" t="s">
        <v>1291</v>
      </c>
      <c r="B527" s="454" t="s">
        <v>434</v>
      </c>
      <c r="C527" s="461" t="s">
        <v>753</v>
      </c>
      <c r="D527" s="453" t="s">
        <v>1292</v>
      </c>
      <c r="E527" s="452"/>
      <c r="F527" s="452">
        <v>27500</v>
      </c>
      <c r="G527" s="455" t="s">
        <v>74</v>
      </c>
      <c r="H527" s="452"/>
      <c r="I527" s="453" t="s">
        <v>1290</v>
      </c>
    </row>
    <row r="528" spans="1:9" ht="24" x14ac:dyDescent="0.2">
      <c r="A528" s="456" t="s">
        <v>1195</v>
      </c>
      <c r="B528" s="454" t="s">
        <v>145</v>
      </c>
      <c r="C528" s="461" t="s">
        <v>1194</v>
      </c>
      <c r="D528" s="453" t="s">
        <v>1196</v>
      </c>
      <c r="E528" s="452"/>
      <c r="F528" s="452">
        <v>110000</v>
      </c>
      <c r="G528" s="455" t="s">
        <v>74</v>
      </c>
      <c r="H528" s="452"/>
      <c r="I528" s="453" t="s">
        <v>1356</v>
      </c>
    </row>
    <row r="529" spans="1:9" ht="24" x14ac:dyDescent="0.2">
      <c r="A529" s="456" t="s">
        <v>1036</v>
      </c>
      <c r="B529" s="454" t="s">
        <v>145</v>
      </c>
      <c r="C529" s="461" t="s">
        <v>1037</v>
      </c>
      <c r="D529" s="453" t="s">
        <v>1038</v>
      </c>
      <c r="E529" s="452"/>
      <c r="F529" s="452">
        <v>220000</v>
      </c>
      <c r="G529" s="455" t="s">
        <v>74</v>
      </c>
      <c r="H529" s="452"/>
      <c r="I529" s="453" t="s">
        <v>1357</v>
      </c>
    </row>
    <row r="530" spans="1:9" x14ac:dyDescent="0.2">
      <c r="A530" s="456" t="s">
        <v>1328</v>
      </c>
      <c r="B530" s="454" t="s">
        <v>434</v>
      </c>
      <c r="C530" s="461" t="s">
        <v>801</v>
      </c>
      <c r="D530" s="453" t="s">
        <v>1329</v>
      </c>
      <c r="E530" s="452">
        <v>27500</v>
      </c>
      <c r="F530" s="452"/>
      <c r="G530" s="455" t="s">
        <v>74</v>
      </c>
      <c r="H530" s="452"/>
      <c r="I530" s="453" t="s">
        <v>1358</v>
      </c>
    </row>
    <row r="531" spans="1:9" x14ac:dyDescent="0.2">
      <c r="A531" s="456" t="s">
        <v>34</v>
      </c>
      <c r="B531" s="454" t="s">
        <v>34</v>
      </c>
      <c r="C531" s="461" t="s">
        <v>34</v>
      </c>
      <c r="D531" s="453"/>
      <c r="E531" s="452"/>
      <c r="F531" s="452"/>
      <c r="G531" s="455" t="s">
        <v>34</v>
      </c>
      <c r="H531" s="452"/>
      <c r="I531" s="453"/>
    </row>
    <row r="532" spans="1:9" x14ac:dyDescent="0.2">
      <c r="A532" s="456" t="s">
        <v>34</v>
      </c>
      <c r="B532" s="454" t="s">
        <v>34</v>
      </c>
      <c r="C532" s="461" t="s">
        <v>34</v>
      </c>
      <c r="D532" s="453" t="s">
        <v>146</v>
      </c>
      <c r="E532" s="452">
        <v>27500</v>
      </c>
      <c r="F532" s="452">
        <v>357500</v>
      </c>
      <c r="G532" s="455" t="s">
        <v>34</v>
      </c>
      <c r="H532" s="452" t="s">
        <v>1358</v>
      </c>
      <c r="I532" s="453" t="s">
        <v>1358</v>
      </c>
    </row>
    <row r="533" spans="1:9" x14ac:dyDescent="0.2">
      <c r="A533" s="456" t="s">
        <v>34</v>
      </c>
      <c r="B533" s="454" t="s">
        <v>34</v>
      </c>
      <c r="C533" s="461" t="s">
        <v>34</v>
      </c>
      <c r="D533" s="453"/>
      <c r="E533" s="452"/>
      <c r="F533" s="452"/>
      <c r="G533" s="455" t="s">
        <v>34</v>
      </c>
      <c r="H533" s="452"/>
      <c r="I533" s="453"/>
    </row>
    <row r="534" spans="1:9" ht="36" x14ac:dyDescent="0.2">
      <c r="A534" s="456" t="s">
        <v>574</v>
      </c>
      <c r="B534" s="454" t="s">
        <v>575</v>
      </c>
      <c r="C534" s="461" t="s">
        <v>34</v>
      </c>
      <c r="D534" s="453"/>
      <c r="E534" s="452"/>
      <c r="F534" s="452"/>
      <c r="G534" s="455" t="s">
        <v>34</v>
      </c>
      <c r="H534" s="452"/>
      <c r="I534" s="453"/>
    </row>
    <row r="535" spans="1:9" ht="24" x14ac:dyDescent="0.2">
      <c r="A535" s="456" t="s">
        <v>144</v>
      </c>
      <c r="B535" s="454" t="s">
        <v>1224</v>
      </c>
      <c r="C535" s="461" t="s">
        <v>34</v>
      </c>
      <c r="D535" s="453"/>
      <c r="E535" s="452"/>
      <c r="F535" s="452"/>
      <c r="G535" s="455" t="s">
        <v>34</v>
      </c>
      <c r="H535" s="452"/>
      <c r="I535" s="453"/>
    </row>
    <row r="536" spans="1:9" ht="24" x14ac:dyDescent="0.2">
      <c r="A536" s="456" t="s">
        <v>1030</v>
      </c>
      <c r="B536" s="454" t="s">
        <v>145</v>
      </c>
      <c r="C536" s="461" t="s">
        <v>1028</v>
      </c>
      <c r="D536" s="453" t="s">
        <v>1031</v>
      </c>
      <c r="E536" s="452"/>
      <c r="F536" s="452">
        <v>1000</v>
      </c>
      <c r="G536" s="455" t="s">
        <v>1334</v>
      </c>
      <c r="H536" s="452"/>
      <c r="I536" s="453" t="s">
        <v>1359</v>
      </c>
    </row>
    <row r="537" spans="1:9" x14ac:dyDescent="0.2">
      <c r="A537" s="456" t="s">
        <v>34</v>
      </c>
      <c r="B537" s="454" t="s">
        <v>34</v>
      </c>
      <c r="C537" s="461" t="s">
        <v>34</v>
      </c>
      <c r="D537" s="453"/>
      <c r="E537" s="452"/>
      <c r="F537" s="452"/>
      <c r="G537" s="455" t="s">
        <v>34</v>
      </c>
      <c r="H537" s="452"/>
      <c r="I537" s="453"/>
    </row>
    <row r="538" spans="1:9" x14ac:dyDescent="0.2">
      <c r="A538" s="456" t="s">
        <v>34</v>
      </c>
      <c r="B538" s="454" t="s">
        <v>34</v>
      </c>
      <c r="C538" s="461" t="s">
        <v>34</v>
      </c>
      <c r="D538" s="453" t="s">
        <v>146</v>
      </c>
      <c r="E538" s="452">
        <v>0</v>
      </c>
      <c r="F538" s="452">
        <v>1000</v>
      </c>
      <c r="G538" s="455" t="s">
        <v>34</v>
      </c>
      <c r="H538" s="452" t="s">
        <v>1359</v>
      </c>
      <c r="I538" s="453" t="s">
        <v>1359</v>
      </c>
    </row>
    <row r="539" spans="1:9" x14ac:dyDescent="0.2">
      <c r="A539" s="456" t="s">
        <v>34</v>
      </c>
      <c r="B539" s="454" t="s">
        <v>34</v>
      </c>
      <c r="C539" s="461" t="s">
        <v>34</v>
      </c>
      <c r="D539" s="453"/>
      <c r="E539" s="452"/>
      <c r="F539" s="452"/>
      <c r="G539" s="455" t="s">
        <v>34</v>
      </c>
      <c r="H539" s="452"/>
      <c r="I539" s="453"/>
    </row>
    <row r="540" spans="1:9" ht="48" x14ac:dyDescent="0.2">
      <c r="A540" s="456" t="s">
        <v>524</v>
      </c>
      <c r="B540" s="454" t="s">
        <v>576</v>
      </c>
      <c r="C540" s="461" t="s">
        <v>34</v>
      </c>
      <c r="D540" s="453"/>
      <c r="E540" s="452"/>
      <c r="F540" s="452"/>
      <c r="G540" s="455" t="s">
        <v>34</v>
      </c>
      <c r="H540" s="452"/>
      <c r="I540" s="453"/>
    </row>
    <row r="541" spans="1:9" ht="24" x14ac:dyDescent="0.2">
      <c r="A541" s="456" t="s">
        <v>144</v>
      </c>
      <c r="B541" s="454" t="s">
        <v>1353</v>
      </c>
      <c r="C541" s="461" t="s">
        <v>34</v>
      </c>
      <c r="D541" s="453"/>
      <c r="E541" s="452"/>
      <c r="F541" s="452"/>
      <c r="G541" s="455" t="s">
        <v>34</v>
      </c>
      <c r="H541" s="452"/>
      <c r="I541" s="453"/>
    </row>
    <row r="542" spans="1:9" ht="24" x14ac:dyDescent="0.2">
      <c r="A542" s="456" t="s">
        <v>811</v>
      </c>
      <c r="B542" s="454" t="s">
        <v>145</v>
      </c>
      <c r="C542" s="461" t="s">
        <v>812</v>
      </c>
      <c r="D542" s="453" t="s">
        <v>813</v>
      </c>
      <c r="E542" s="452"/>
      <c r="F542" s="452">
        <v>354.68</v>
      </c>
      <c r="G542" s="455" t="s">
        <v>1345</v>
      </c>
      <c r="H542" s="452"/>
      <c r="I542" s="453" t="s">
        <v>1360</v>
      </c>
    </row>
    <row r="543" spans="1:9" ht="24" x14ac:dyDescent="0.2">
      <c r="A543" s="456" t="s">
        <v>817</v>
      </c>
      <c r="B543" s="454" t="s">
        <v>145</v>
      </c>
      <c r="C543" s="461" t="s">
        <v>818</v>
      </c>
      <c r="D543" s="453" t="s">
        <v>819</v>
      </c>
      <c r="E543" s="452"/>
      <c r="F543" s="452">
        <v>349.82</v>
      </c>
      <c r="G543" s="455" t="s">
        <v>1345</v>
      </c>
      <c r="H543" s="452"/>
      <c r="I543" s="453" t="s">
        <v>1361</v>
      </c>
    </row>
    <row r="544" spans="1:9" ht="24" x14ac:dyDescent="0.2">
      <c r="A544" s="456" t="s">
        <v>832</v>
      </c>
      <c r="B544" s="454" t="s">
        <v>145</v>
      </c>
      <c r="C544" s="461" t="s">
        <v>831</v>
      </c>
      <c r="D544" s="453" t="s">
        <v>819</v>
      </c>
      <c r="E544" s="452"/>
      <c r="F544" s="452">
        <v>342.76</v>
      </c>
      <c r="G544" s="455" t="s">
        <v>1345</v>
      </c>
      <c r="H544" s="452"/>
      <c r="I544" s="453" t="s">
        <v>1362</v>
      </c>
    </row>
    <row r="545" spans="1:9" ht="24" x14ac:dyDescent="0.2">
      <c r="A545" s="456" t="s">
        <v>841</v>
      </c>
      <c r="B545" s="454" t="s">
        <v>145</v>
      </c>
      <c r="C545" s="461" t="s">
        <v>840</v>
      </c>
      <c r="D545" s="453" t="s">
        <v>819</v>
      </c>
      <c r="E545" s="452"/>
      <c r="F545" s="452">
        <v>354.53</v>
      </c>
      <c r="G545" s="455" t="s">
        <v>1345</v>
      </c>
      <c r="H545" s="452"/>
      <c r="I545" s="453" t="s">
        <v>1363</v>
      </c>
    </row>
    <row r="546" spans="1:9" ht="24" x14ac:dyDescent="0.2">
      <c r="A546" s="456" t="s">
        <v>846</v>
      </c>
      <c r="B546" s="454" t="s">
        <v>145</v>
      </c>
      <c r="C546" s="461" t="s">
        <v>847</v>
      </c>
      <c r="D546" s="453" t="s">
        <v>819</v>
      </c>
      <c r="E546" s="452"/>
      <c r="F546" s="452">
        <v>380.08</v>
      </c>
      <c r="G546" s="455" t="s">
        <v>1345</v>
      </c>
      <c r="H546" s="452"/>
      <c r="I546" s="453" t="s">
        <v>1364</v>
      </c>
    </row>
    <row r="547" spans="1:9" ht="24" x14ac:dyDescent="0.2">
      <c r="A547" s="456" t="s">
        <v>850</v>
      </c>
      <c r="B547" s="454" t="s">
        <v>145</v>
      </c>
      <c r="C547" s="461" t="s">
        <v>851</v>
      </c>
      <c r="D547" s="453" t="s">
        <v>819</v>
      </c>
      <c r="E547" s="452"/>
      <c r="F547" s="452">
        <v>380.08</v>
      </c>
      <c r="G547" s="455" t="s">
        <v>1345</v>
      </c>
      <c r="H547" s="452"/>
      <c r="I547" s="453" t="s">
        <v>1365</v>
      </c>
    </row>
    <row r="548" spans="1:9" ht="24" x14ac:dyDescent="0.2">
      <c r="A548" s="456" t="s">
        <v>861</v>
      </c>
      <c r="B548" s="454" t="s">
        <v>145</v>
      </c>
      <c r="C548" s="461" t="s">
        <v>862</v>
      </c>
      <c r="D548" s="453" t="s">
        <v>819</v>
      </c>
      <c r="E548" s="452"/>
      <c r="F548" s="452">
        <v>380.08</v>
      </c>
      <c r="G548" s="455" t="s">
        <v>1345</v>
      </c>
      <c r="H548" s="452"/>
      <c r="I548" s="453" t="s">
        <v>1366</v>
      </c>
    </row>
    <row r="549" spans="1:9" ht="24" x14ac:dyDescent="0.2">
      <c r="A549" s="456" t="s">
        <v>863</v>
      </c>
      <c r="B549" s="454" t="s">
        <v>145</v>
      </c>
      <c r="C549" s="461" t="s">
        <v>864</v>
      </c>
      <c r="D549" s="453" t="s">
        <v>819</v>
      </c>
      <c r="E549" s="452"/>
      <c r="F549" s="452">
        <v>398.02</v>
      </c>
      <c r="G549" s="455" t="s">
        <v>1345</v>
      </c>
      <c r="H549" s="452"/>
      <c r="I549" s="453" t="s">
        <v>1367</v>
      </c>
    </row>
    <row r="550" spans="1:9" ht="24" x14ac:dyDescent="0.2">
      <c r="A550" s="456" t="s">
        <v>872</v>
      </c>
      <c r="B550" s="454" t="s">
        <v>145</v>
      </c>
      <c r="C550" s="461" t="s">
        <v>873</v>
      </c>
      <c r="D550" s="453" t="s">
        <v>819</v>
      </c>
      <c r="E550" s="452"/>
      <c r="F550" s="452">
        <v>374.95</v>
      </c>
      <c r="G550" s="455" t="s">
        <v>1345</v>
      </c>
      <c r="H550" s="452"/>
      <c r="I550" s="453" t="s">
        <v>1368</v>
      </c>
    </row>
    <row r="551" spans="1:9" ht="24" x14ac:dyDescent="0.2">
      <c r="A551" s="456" t="s">
        <v>881</v>
      </c>
      <c r="B551" s="454" t="s">
        <v>145</v>
      </c>
      <c r="C551" s="461" t="s">
        <v>882</v>
      </c>
      <c r="D551" s="453" t="s">
        <v>819</v>
      </c>
      <c r="E551" s="452"/>
      <c r="F551" s="452">
        <v>385.21</v>
      </c>
      <c r="G551" s="455" t="s">
        <v>1345</v>
      </c>
      <c r="H551" s="452"/>
      <c r="I551" s="453" t="s">
        <v>1369</v>
      </c>
    </row>
    <row r="552" spans="1:9" ht="24" x14ac:dyDescent="0.2">
      <c r="A552" s="456" t="s">
        <v>894</v>
      </c>
      <c r="B552" s="454" t="s">
        <v>145</v>
      </c>
      <c r="C552" s="461" t="s">
        <v>895</v>
      </c>
      <c r="D552" s="453" t="s">
        <v>819</v>
      </c>
      <c r="E552" s="452"/>
      <c r="F552" s="452">
        <v>385.21</v>
      </c>
      <c r="G552" s="455" t="s">
        <v>1345</v>
      </c>
      <c r="H552" s="452"/>
      <c r="I552" s="453" t="s">
        <v>1370</v>
      </c>
    </row>
    <row r="553" spans="1:9" ht="24" x14ac:dyDescent="0.2">
      <c r="A553" s="456" t="s">
        <v>898</v>
      </c>
      <c r="B553" s="454" t="s">
        <v>145</v>
      </c>
      <c r="C553" s="461" t="s">
        <v>899</v>
      </c>
      <c r="D553" s="453" t="s">
        <v>819</v>
      </c>
      <c r="E553" s="452"/>
      <c r="F553" s="452">
        <v>348.23</v>
      </c>
      <c r="G553" s="455" t="s">
        <v>1345</v>
      </c>
      <c r="H553" s="452"/>
      <c r="I553" s="453" t="s">
        <v>1371</v>
      </c>
    </row>
    <row r="554" spans="1:9" ht="24" x14ac:dyDescent="0.2">
      <c r="A554" s="456" t="s">
        <v>916</v>
      </c>
      <c r="B554" s="454" t="s">
        <v>145</v>
      </c>
      <c r="C554" s="461" t="s">
        <v>917</v>
      </c>
      <c r="D554" s="453" t="s">
        <v>819</v>
      </c>
      <c r="E554" s="452"/>
      <c r="F554" s="452">
        <v>417.06</v>
      </c>
      <c r="G554" s="455" t="s">
        <v>1345</v>
      </c>
      <c r="H554" s="452"/>
      <c r="I554" s="453" t="s">
        <v>1372</v>
      </c>
    </row>
    <row r="555" spans="1:9" ht="24" x14ac:dyDescent="0.2">
      <c r="A555" s="456" t="s">
        <v>922</v>
      </c>
      <c r="B555" s="454" t="s">
        <v>145</v>
      </c>
      <c r="C555" s="461" t="s">
        <v>923</v>
      </c>
      <c r="D555" s="453" t="s">
        <v>819</v>
      </c>
      <c r="E555" s="452"/>
      <c r="F555" s="452">
        <v>369.83</v>
      </c>
      <c r="G555" s="455" t="s">
        <v>1345</v>
      </c>
      <c r="H555" s="452"/>
      <c r="I555" s="453" t="s">
        <v>1373</v>
      </c>
    </row>
    <row r="556" spans="1:9" ht="24" x14ac:dyDescent="0.2">
      <c r="A556" s="456" t="s">
        <v>927</v>
      </c>
      <c r="B556" s="454" t="s">
        <v>145</v>
      </c>
      <c r="C556" s="461" t="s">
        <v>928</v>
      </c>
      <c r="D556" s="453" t="s">
        <v>819</v>
      </c>
      <c r="E556" s="452"/>
      <c r="F556" s="452">
        <v>369.83</v>
      </c>
      <c r="G556" s="455" t="s">
        <v>1345</v>
      </c>
      <c r="H556" s="452"/>
      <c r="I556" s="453" t="s">
        <v>1374</v>
      </c>
    </row>
    <row r="557" spans="1:9" ht="24" x14ac:dyDescent="0.2">
      <c r="A557" s="456" t="s">
        <v>938</v>
      </c>
      <c r="B557" s="454" t="s">
        <v>145</v>
      </c>
      <c r="C557" s="461" t="s">
        <v>939</v>
      </c>
      <c r="D557" s="453" t="s">
        <v>819</v>
      </c>
      <c r="E557" s="452"/>
      <c r="F557" s="452">
        <v>369.83</v>
      </c>
      <c r="G557" s="455" t="s">
        <v>1345</v>
      </c>
      <c r="H557" s="452"/>
      <c r="I557" s="453" t="s">
        <v>1375</v>
      </c>
    </row>
    <row r="558" spans="1:9" ht="24" x14ac:dyDescent="0.2">
      <c r="A558" s="456" t="s">
        <v>954</v>
      </c>
      <c r="B558" s="454" t="s">
        <v>145</v>
      </c>
      <c r="C558" s="461" t="s">
        <v>951</v>
      </c>
      <c r="D558" s="453" t="s">
        <v>819</v>
      </c>
      <c r="E558" s="452"/>
      <c r="F558" s="452">
        <v>385.04</v>
      </c>
      <c r="G558" s="455" t="s">
        <v>1345</v>
      </c>
      <c r="H558" s="452"/>
      <c r="I558" s="453" t="s">
        <v>1376</v>
      </c>
    </row>
    <row r="559" spans="1:9" ht="24" x14ac:dyDescent="0.2">
      <c r="A559" s="456" t="s">
        <v>963</v>
      </c>
      <c r="B559" s="454" t="s">
        <v>145</v>
      </c>
      <c r="C559" s="461" t="s">
        <v>964</v>
      </c>
      <c r="D559" s="453" t="s">
        <v>819</v>
      </c>
      <c r="E559" s="452"/>
      <c r="F559" s="452">
        <v>390.16</v>
      </c>
      <c r="G559" s="455" t="s">
        <v>1345</v>
      </c>
      <c r="H559" s="452"/>
      <c r="I559" s="453" t="s">
        <v>1377</v>
      </c>
    </row>
    <row r="560" spans="1:9" ht="24" x14ac:dyDescent="0.2">
      <c r="A560" s="456" t="s">
        <v>974</v>
      </c>
      <c r="B560" s="454" t="s">
        <v>145</v>
      </c>
      <c r="C560" s="461" t="s">
        <v>975</v>
      </c>
      <c r="D560" s="453" t="s">
        <v>819</v>
      </c>
      <c r="E560" s="452"/>
      <c r="F560" s="452">
        <v>400.34</v>
      </c>
      <c r="G560" s="455" t="s">
        <v>1345</v>
      </c>
      <c r="H560" s="452"/>
      <c r="I560" s="453" t="s">
        <v>1378</v>
      </c>
    </row>
    <row r="561" spans="1:9" ht="24" x14ac:dyDescent="0.2">
      <c r="A561" s="456" t="s">
        <v>982</v>
      </c>
      <c r="B561" s="454" t="s">
        <v>145</v>
      </c>
      <c r="C561" s="461" t="s">
        <v>983</v>
      </c>
      <c r="D561" s="453" t="s">
        <v>819</v>
      </c>
      <c r="E561" s="452"/>
      <c r="F561" s="452">
        <v>400.25</v>
      </c>
      <c r="G561" s="455" t="s">
        <v>1345</v>
      </c>
      <c r="H561" s="452"/>
      <c r="I561" s="453" t="s">
        <v>1379</v>
      </c>
    </row>
    <row r="562" spans="1:9" ht="24" x14ac:dyDescent="0.2">
      <c r="A562" s="456" t="s">
        <v>1000</v>
      </c>
      <c r="B562" s="454" t="s">
        <v>145</v>
      </c>
      <c r="C562" s="461" t="s">
        <v>998</v>
      </c>
      <c r="D562" s="453" t="s">
        <v>819</v>
      </c>
      <c r="E562" s="452"/>
      <c r="F562" s="452">
        <v>387.58</v>
      </c>
      <c r="G562" s="455" t="s">
        <v>1345</v>
      </c>
      <c r="H562" s="452"/>
      <c r="I562" s="453" t="s">
        <v>1380</v>
      </c>
    </row>
    <row r="563" spans="1:9" ht="24" x14ac:dyDescent="0.2">
      <c r="A563" s="456" t="s">
        <v>1009</v>
      </c>
      <c r="B563" s="454" t="s">
        <v>145</v>
      </c>
      <c r="C563" s="461" t="s">
        <v>1010</v>
      </c>
      <c r="D563" s="453" t="s">
        <v>819</v>
      </c>
      <c r="E563" s="452"/>
      <c r="F563" s="452">
        <v>369.83</v>
      </c>
      <c r="G563" s="455" t="s">
        <v>1345</v>
      </c>
      <c r="H563" s="452"/>
      <c r="I563" s="453" t="s">
        <v>1381</v>
      </c>
    </row>
    <row r="564" spans="1:9" ht="24" x14ac:dyDescent="0.2">
      <c r="A564" s="456" t="s">
        <v>1018</v>
      </c>
      <c r="B564" s="454" t="s">
        <v>145</v>
      </c>
      <c r="C564" s="461" t="s">
        <v>1019</v>
      </c>
      <c r="D564" s="453" t="s">
        <v>819</v>
      </c>
      <c r="E564" s="452"/>
      <c r="F564" s="452">
        <v>405.43</v>
      </c>
      <c r="G564" s="455" t="s">
        <v>1345</v>
      </c>
      <c r="H564" s="452"/>
      <c r="I564" s="453" t="s">
        <v>1382</v>
      </c>
    </row>
    <row r="565" spans="1:9" ht="24" x14ac:dyDescent="0.2">
      <c r="A565" s="456" t="s">
        <v>1029</v>
      </c>
      <c r="B565" s="454" t="s">
        <v>145</v>
      </c>
      <c r="C565" s="461" t="s">
        <v>1028</v>
      </c>
      <c r="D565" s="453" t="s">
        <v>819</v>
      </c>
      <c r="E565" s="452"/>
      <c r="F565" s="452">
        <v>410.52</v>
      </c>
      <c r="G565" s="455" t="s">
        <v>1345</v>
      </c>
      <c r="H565" s="452"/>
      <c r="I565" s="453" t="s">
        <v>1383</v>
      </c>
    </row>
    <row r="566" spans="1:9" ht="24" x14ac:dyDescent="0.2">
      <c r="A566" s="456" t="s">
        <v>1043</v>
      </c>
      <c r="B566" s="454" t="s">
        <v>145</v>
      </c>
      <c r="C566" s="461" t="s">
        <v>1044</v>
      </c>
      <c r="D566" s="453" t="s">
        <v>819</v>
      </c>
      <c r="E566" s="452"/>
      <c r="F566" s="452">
        <v>425.78</v>
      </c>
      <c r="G566" s="455" t="s">
        <v>1345</v>
      </c>
      <c r="H566" s="452"/>
      <c r="I566" s="453" t="s">
        <v>1384</v>
      </c>
    </row>
    <row r="567" spans="1:9" ht="24" x14ac:dyDescent="0.2">
      <c r="A567" s="456" t="s">
        <v>1054</v>
      </c>
      <c r="B567" s="454" t="s">
        <v>145</v>
      </c>
      <c r="C567" s="461" t="s">
        <v>1055</v>
      </c>
      <c r="D567" s="453" t="s">
        <v>819</v>
      </c>
      <c r="E567" s="452"/>
      <c r="F567" s="452">
        <v>355.69</v>
      </c>
      <c r="G567" s="455" t="s">
        <v>1345</v>
      </c>
      <c r="H567" s="452"/>
      <c r="I567" s="453" t="s">
        <v>1385</v>
      </c>
    </row>
    <row r="568" spans="1:9" x14ac:dyDescent="0.2">
      <c r="A568" s="456" t="s">
        <v>34</v>
      </c>
      <c r="B568" s="454" t="s">
        <v>34</v>
      </c>
      <c r="C568" s="461" t="s">
        <v>34</v>
      </c>
      <c r="D568" s="453"/>
      <c r="E568" s="452"/>
      <c r="F568" s="452"/>
      <c r="G568" s="455" t="s">
        <v>34</v>
      </c>
      <c r="H568" s="452"/>
      <c r="I568" s="453"/>
    </row>
    <row r="569" spans="1:9" x14ac:dyDescent="0.2">
      <c r="A569" s="456" t="s">
        <v>34</v>
      </c>
      <c r="B569" s="454" t="s">
        <v>34</v>
      </c>
      <c r="C569" s="461" t="s">
        <v>34</v>
      </c>
      <c r="D569" s="453" t="s">
        <v>146</v>
      </c>
      <c r="E569" s="452">
        <v>0</v>
      </c>
      <c r="F569" s="452">
        <v>9890.82</v>
      </c>
      <c r="G569" s="455" t="s">
        <v>34</v>
      </c>
      <c r="H569" s="452" t="s">
        <v>1385</v>
      </c>
      <c r="I569" s="453" t="s">
        <v>1385</v>
      </c>
    </row>
    <row r="570" spans="1:9" x14ac:dyDescent="0.2">
      <c r="A570" s="456" t="s">
        <v>34</v>
      </c>
      <c r="B570" s="454" t="s">
        <v>34</v>
      </c>
      <c r="C570" s="461" t="s">
        <v>34</v>
      </c>
      <c r="D570" s="453"/>
      <c r="E570" s="452"/>
      <c r="F570" s="452"/>
      <c r="G570" s="455" t="s">
        <v>34</v>
      </c>
      <c r="H570" s="452"/>
      <c r="I570" s="453"/>
    </row>
    <row r="571" spans="1:9" ht="36" x14ac:dyDescent="0.2">
      <c r="A571" s="456" t="s">
        <v>525</v>
      </c>
      <c r="B571" s="454" t="s">
        <v>577</v>
      </c>
      <c r="C571" s="461" t="s">
        <v>34</v>
      </c>
      <c r="D571" s="453"/>
      <c r="E571" s="452"/>
      <c r="F571" s="452"/>
      <c r="G571" s="455" t="s">
        <v>34</v>
      </c>
      <c r="H571" s="452"/>
      <c r="I571" s="453"/>
    </row>
    <row r="572" spans="1:9" ht="24" x14ac:dyDescent="0.2">
      <c r="A572" s="456" t="s">
        <v>144</v>
      </c>
      <c r="B572" s="454" t="s">
        <v>1353</v>
      </c>
      <c r="C572" s="461" t="s">
        <v>34</v>
      </c>
      <c r="D572" s="453"/>
      <c r="E572" s="452"/>
      <c r="F572" s="452"/>
      <c r="G572" s="455" t="s">
        <v>34</v>
      </c>
      <c r="H572" s="452"/>
      <c r="I572" s="453"/>
    </row>
    <row r="573" spans="1:9" ht="24" x14ac:dyDescent="0.2">
      <c r="A573" s="456" t="s">
        <v>836</v>
      </c>
      <c r="B573" s="454" t="s">
        <v>145</v>
      </c>
      <c r="C573" s="461" t="s">
        <v>837</v>
      </c>
      <c r="D573" s="453" t="s">
        <v>838</v>
      </c>
      <c r="E573" s="452"/>
      <c r="F573" s="452">
        <v>506.82</v>
      </c>
      <c r="G573" s="455" t="s">
        <v>1347</v>
      </c>
      <c r="H573" s="452"/>
      <c r="I573" s="453" t="s">
        <v>1386</v>
      </c>
    </row>
    <row r="574" spans="1:9" ht="24" x14ac:dyDescent="0.2">
      <c r="A574" s="456" t="s">
        <v>848</v>
      </c>
      <c r="B574" s="454" t="s">
        <v>145</v>
      </c>
      <c r="C574" s="461" t="s">
        <v>849</v>
      </c>
      <c r="D574" s="453" t="s">
        <v>838</v>
      </c>
      <c r="E574" s="452"/>
      <c r="F574" s="452">
        <v>506.82</v>
      </c>
      <c r="G574" s="455" t="s">
        <v>1347</v>
      </c>
      <c r="H574" s="452"/>
      <c r="I574" s="453" t="s">
        <v>1387</v>
      </c>
    </row>
    <row r="575" spans="1:9" ht="24" x14ac:dyDescent="0.2">
      <c r="A575" s="456" t="s">
        <v>865</v>
      </c>
      <c r="B575" s="454" t="s">
        <v>145</v>
      </c>
      <c r="C575" s="461" t="s">
        <v>866</v>
      </c>
      <c r="D575" s="453" t="s">
        <v>838</v>
      </c>
      <c r="E575" s="452"/>
      <c r="F575" s="452">
        <v>506.82</v>
      </c>
      <c r="G575" s="455" t="s">
        <v>1347</v>
      </c>
      <c r="H575" s="452"/>
      <c r="I575" s="453" t="s">
        <v>1388</v>
      </c>
    </row>
    <row r="576" spans="1:9" ht="24" x14ac:dyDescent="0.2">
      <c r="A576" s="456" t="s">
        <v>879</v>
      </c>
      <c r="B576" s="454" t="s">
        <v>145</v>
      </c>
      <c r="C576" s="461" t="s">
        <v>880</v>
      </c>
      <c r="D576" s="453" t="s">
        <v>838</v>
      </c>
      <c r="E576" s="452"/>
      <c r="F576" s="452">
        <v>492.63</v>
      </c>
      <c r="G576" s="455" t="s">
        <v>1347</v>
      </c>
      <c r="H576" s="452"/>
      <c r="I576" s="453" t="s">
        <v>1389</v>
      </c>
    </row>
    <row r="577" spans="1:9" ht="24" x14ac:dyDescent="0.2">
      <c r="A577" s="456" t="s">
        <v>896</v>
      </c>
      <c r="B577" s="454" t="s">
        <v>145</v>
      </c>
      <c r="C577" s="461" t="s">
        <v>897</v>
      </c>
      <c r="D577" s="453" t="s">
        <v>838</v>
      </c>
      <c r="E577" s="452"/>
      <c r="F577" s="452">
        <v>487.33</v>
      </c>
      <c r="G577" s="455" t="s">
        <v>1347</v>
      </c>
      <c r="H577" s="452"/>
      <c r="I577" s="453" t="s">
        <v>1390</v>
      </c>
    </row>
    <row r="578" spans="1:9" ht="24" x14ac:dyDescent="0.2">
      <c r="A578" s="456" t="s">
        <v>918</v>
      </c>
      <c r="B578" s="454" t="s">
        <v>145</v>
      </c>
      <c r="C578" s="461" t="s">
        <v>919</v>
      </c>
      <c r="D578" s="453" t="s">
        <v>838</v>
      </c>
      <c r="E578" s="452"/>
      <c r="F578" s="452">
        <v>487.33</v>
      </c>
      <c r="G578" s="455" t="s">
        <v>1347</v>
      </c>
      <c r="H578" s="452"/>
      <c r="I578" s="453" t="s">
        <v>1391</v>
      </c>
    </row>
    <row r="579" spans="1:9" ht="24" x14ac:dyDescent="0.2">
      <c r="A579" s="456" t="s">
        <v>940</v>
      </c>
      <c r="B579" s="454" t="s">
        <v>145</v>
      </c>
      <c r="C579" s="461" t="s">
        <v>941</v>
      </c>
      <c r="D579" s="453" t="s">
        <v>838</v>
      </c>
      <c r="E579" s="452"/>
      <c r="F579" s="452">
        <v>487.33</v>
      </c>
      <c r="G579" s="455" t="s">
        <v>1347</v>
      </c>
      <c r="H579" s="452"/>
      <c r="I579" s="453" t="s">
        <v>1392</v>
      </c>
    </row>
    <row r="580" spans="1:9" ht="24" x14ac:dyDescent="0.2">
      <c r="A580" s="456" t="s">
        <v>961</v>
      </c>
      <c r="B580" s="454" t="s">
        <v>145</v>
      </c>
      <c r="C580" s="461" t="s">
        <v>962</v>
      </c>
      <c r="D580" s="453" t="s">
        <v>838</v>
      </c>
      <c r="E580" s="452"/>
      <c r="F580" s="452">
        <v>487.33</v>
      </c>
      <c r="G580" s="455" t="s">
        <v>1347</v>
      </c>
      <c r="H580" s="452"/>
      <c r="I580" s="453" t="s">
        <v>1393</v>
      </c>
    </row>
    <row r="581" spans="1:9" ht="24" x14ac:dyDescent="0.2">
      <c r="A581" s="456" t="s">
        <v>984</v>
      </c>
      <c r="B581" s="454" t="s">
        <v>145</v>
      </c>
      <c r="C581" s="461" t="s">
        <v>985</v>
      </c>
      <c r="D581" s="453" t="s">
        <v>838</v>
      </c>
      <c r="E581" s="452"/>
      <c r="F581" s="452">
        <v>487.33</v>
      </c>
      <c r="G581" s="455" t="s">
        <v>1347</v>
      </c>
      <c r="H581" s="452"/>
      <c r="I581" s="453" t="s">
        <v>1394</v>
      </c>
    </row>
    <row r="582" spans="1:9" ht="24" x14ac:dyDescent="0.2">
      <c r="A582" s="456" t="s">
        <v>1017</v>
      </c>
      <c r="B582" s="454" t="s">
        <v>145</v>
      </c>
      <c r="C582" s="461" t="s">
        <v>1016</v>
      </c>
      <c r="D582" s="453" t="s">
        <v>838</v>
      </c>
      <c r="E582" s="452"/>
      <c r="F582" s="452">
        <v>531.46</v>
      </c>
      <c r="G582" s="455" t="s">
        <v>1347</v>
      </c>
      <c r="H582" s="452"/>
      <c r="I582" s="453" t="s">
        <v>1395</v>
      </c>
    </row>
    <row r="583" spans="1:9" ht="24" x14ac:dyDescent="0.2">
      <c r="A583" s="456" t="s">
        <v>1034</v>
      </c>
      <c r="B583" s="454" t="s">
        <v>145</v>
      </c>
      <c r="C583" s="461" t="s">
        <v>1035</v>
      </c>
      <c r="D583" s="453" t="s">
        <v>838</v>
      </c>
      <c r="E583" s="452"/>
      <c r="F583" s="452">
        <v>506.82</v>
      </c>
      <c r="G583" s="455" t="s">
        <v>1347</v>
      </c>
      <c r="H583" s="452"/>
      <c r="I583" s="453" t="s">
        <v>1396</v>
      </c>
    </row>
    <row r="584" spans="1:9" ht="24" x14ac:dyDescent="0.2">
      <c r="A584" s="456" t="s">
        <v>1049</v>
      </c>
      <c r="B584" s="454" t="s">
        <v>145</v>
      </c>
      <c r="C584" s="461" t="s">
        <v>1050</v>
      </c>
      <c r="D584" s="453" t="s">
        <v>838</v>
      </c>
      <c r="E584" s="452"/>
      <c r="F584" s="452">
        <v>506.82</v>
      </c>
      <c r="G584" s="455" t="s">
        <v>1347</v>
      </c>
      <c r="H584" s="452"/>
      <c r="I584" s="453" t="s">
        <v>1397</v>
      </c>
    </row>
    <row r="585" spans="1:9" ht="24" x14ac:dyDescent="0.2">
      <c r="A585" s="456" t="s">
        <v>1056</v>
      </c>
      <c r="B585" s="454" t="s">
        <v>145</v>
      </c>
      <c r="C585" s="461" t="s">
        <v>801</v>
      </c>
      <c r="D585" s="453" t="s">
        <v>838</v>
      </c>
      <c r="E585" s="452"/>
      <c r="F585" s="452">
        <v>116.96</v>
      </c>
      <c r="G585" s="455" t="s">
        <v>1347</v>
      </c>
      <c r="H585" s="452"/>
      <c r="I585" s="453" t="s">
        <v>1398</v>
      </c>
    </row>
    <row r="586" spans="1:9" x14ac:dyDescent="0.2">
      <c r="A586" s="456" t="s">
        <v>34</v>
      </c>
      <c r="B586" s="454" t="s">
        <v>34</v>
      </c>
      <c r="C586" s="461" t="s">
        <v>34</v>
      </c>
      <c r="D586" s="453"/>
      <c r="E586" s="452"/>
      <c r="F586" s="452"/>
      <c r="G586" s="455" t="s">
        <v>34</v>
      </c>
      <c r="H586" s="452"/>
      <c r="I586" s="453"/>
    </row>
    <row r="587" spans="1:9" x14ac:dyDescent="0.2">
      <c r="A587" s="456" t="s">
        <v>34</v>
      </c>
      <c r="B587" s="454" t="s">
        <v>34</v>
      </c>
      <c r="C587" s="461" t="s">
        <v>34</v>
      </c>
      <c r="D587" s="453" t="s">
        <v>146</v>
      </c>
      <c r="E587" s="452">
        <v>0</v>
      </c>
      <c r="F587" s="452">
        <v>6111.8</v>
      </c>
      <c r="G587" s="455" t="s">
        <v>34</v>
      </c>
      <c r="H587" s="452" t="s">
        <v>1398</v>
      </c>
      <c r="I587" s="453" t="s">
        <v>1398</v>
      </c>
    </row>
    <row r="588" spans="1:9" x14ac:dyDescent="0.2">
      <c r="A588" s="456" t="s">
        <v>34</v>
      </c>
      <c r="B588" s="454" t="s">
        <v>34</v>
      </c>
      <c r="C588" s="461" t="s">
        <v>34</v>
      </c>
      <c r="D588" s="453"/>
      <c r="E588" s="452"/>
      <c r="F588" s="452"/>
      <c r="G588" s="455" t="s">
        <v>34</v>
      </c>
      <c r="H588" s="452"/>
      <c r="I588" s="453"/>
    </row>
    <row r="589" spans="1:9" ht="36" x14ac:dyDescent="0.2">
      <c r="A589" s="456" t="s">
        <v>526</v>
      </c>
      <c r="B589" s="454" t="s">
        <v>578</v>
      </c>
      <c r="C589" s="461" t="s">
        <v>34</v>
      </c>
      <c r="D589" s="453"/>
      <c r="E589" s="452"/>
      <c r="F589" s="452"/>
      <c r="G589" s="455" t="s">
        <v>34</v>
      </c>
      <c r="H589" s="452"/>
      <c r="I589" s="453"/>
    </row>
    <row r="590" spans="1:9" ht="24" x14ac:dyDescent="0.2">
      <c r="A590" s="456" t="s">
        <v>144</v>
      </c>
      <c r="B590" s="454" t="s">
        <v>1353</v>
      </c>
      <c r="C590" s="461" t="s">
        <v>34</v>
      </c>
      <c r="D590" s="453"/>
      <c r="E590" s="452"/>
      <c r="F590" s="452"/>
      <c r="G590" s="455" t="s">
        <v>34</v>
      </c>
      <c r="H590" s="452"/>
      <c r="I590" s="453"/>
    </row>
    <row r="591" spans="1:9" ht="24" x14ac:dyDescent="0.2">
      <c r="A591" s="456" t="s">
        <v>814</v>
      </c>
      <c r="B591" s="454" t="s">
        <v>145</v>
      </c>
      <c r="C591" s="461" t="s">
        <v>815</v>
      </c>
      <c r="D591" s="453" t="s">
        <v>816</v>
      </c>
      <c r="E591" s="452"/>
      <c r="F591" s="452">
        <v>180.46</v>
      </c>
      <c r="G591" s="455" t="s">
        <v>1334</v>
      </c>
      <c r="H591" s="452"/>
      <c r="I591" s="453" t="s">
        <v>1399</v>
      </c>
    </row>
    <row r="592" spans="1:9" x14ac:dyDescent="0.2">
      <c r="A592" s="456" t="s">
        <v>1331</v>
      </c>
      <c r="B592" s="454" t="s">
        <v>434</v>
      </c>
      <c r="C592" s="461" t="s">
        <v>1332</v>
      </c>
      <c r="D592" s="453" t="s">
        <v>1333</v>
      </c>
      <c r="E592" s="452"/>
      <c r="F592" s="452">
        <v>605.89</v>
      </c>
      <c r="G592" s="455" t="s">
        <v>1334</v>
      </c>
      <c r="H592" s="452"/>
      <c r="I592" s="453" t="s">
        <v>1400</v>
      </c>
    </row>
    <row r="593" spans="1:9" ht="24" x14ac:dyDescent="0.2">
      <c r="A593" s="456" t="s">
        <v>874</v>
      </c>
      <c r="B593" s="454" t="s">
        <v>145</v>
      </c>
      <c r="C593" s="461" t="s">
        <v>873</v>
      </c>
      <c r="D593" s="453" t="s">
        <v>875</v>
      </c>
      <c r="E593" s="452"/>
      <c r="F593" s="452">
        <v>300.98</v>
      </c>
      <c r="G593" s="455" t="s">
        <v>1334</v>
      </c>
      <c r="H593" s="452"/>
      <c r="I593" s="453" t="s">
        <v>1401</v>
      </c>
    </row>
    <row r="594" spans="1:9" ht="24" x14ac:dyDescent="0.2">
      <c r="A594" s="456" t="s">
        <v>883</v>
      </c>
      <c r="B594" s="454" t="s">
        <v>145</v>
      </c>
      <c r="C594" s="461" t="s">
        <v>884</v>
      </c>
      <c r="D594" s="453" t="s">
        <v>885</v>
      </c>
      <c r="E594" s="452"/>
      <c r="F594" s="452">
        <v>45.73</v>
      </c>
      <c r="G594" s="455" t="s">
        <v>1334</v>
      </c>
      <c r="H594" s="452"/>
      <c r="I594" s="453" t="s">
        <v>1402</v>
      </c>
    </row>
    <row r="595" spans="1:9" ht="24" x14ac:dyDescent="0.2">
      <c r="A595" s="456" t="s">
        <v>892</v>
      </c>
      <c r="B595" s="454" t="s">
        <v>145</v>
      </c>
      <c r="C595" s="461" t="s">
        <v>893</v>
      </c>
      <c r="D595" s="453" t="s">
        <v>885</v>
      </c>
      <c r="E595" s="452"/>
      <c r="F595" s="452">
        <v>20.93</v>
      </c>
      <c r="G595" s="455" t="s">
        <v>1334</v>
      </c>
      <c r="H595" s="452"/>
      <c r="I595" s="453" t="s">
        <v>1403</v>
      </c>
    </row>
    <row r="596" spans="1:9" ht="24" x14ac:dyDescent="0.2">
      <c r="A596" s="456" t="s">
        <v>900</v>
      </c>
      <c r="B596" s="454" t="s">
        <v>145</v>
      </c>
      <c r="C596" s="461" t="s">
        <v>901</v>
      </c>
      <c r="D596" s="453" t="s">
        <v>885</v>
      </c>
      <c r="E596" s="452"/>
      <c r="F596" s="452">
        <v>36.43</v>
      </c>
      <c r="G596" s="455" t="s">
        <v>1334</v>
      </c>
      <c r="H596" s="452"/>
      <c r="I596" s="453" t="s">
        <v>1404</v>
      </c>
    </row>
    <row r="597" spans="1:9" ht="24" x14ac:dyDescent="0.2">
      <c r="A597" s="456" t="s">
        <v>902</v>
      </c>
      <c r="B597" s="454" t="s">
        <v>145</v>
      </c>
      <c r="C597" s="461" t="s">
        <v>903</v>
      </c>
      <c r="D597" s="453" t="s">
        <v>885</v>
      </c>
      <c r="E597" s="452"/>
      <c r="F597" s="452">
        <v>14.73</v>
      </c>
      <c r="G597" s="455" t="s">
        <v>1334</v>
      </c>
      <c r="H597" s="452"/>
      <c r="I597" s="453" t="s">
        <v>1405</v>
      </c>
    </row>
    <row r="598" spans="1:9" ht="24" x14ac:dyDescent="0.2">
      <c r="A598" s="456" t="s">
        <v>920</v>
      </c>
      <c r="B598" s="454" t="s">
        <v>145</v>
      </c>
      <c r="C598" s="461" t="s">
        <v>921</v>
      </c>
      <c r="D598" s="453" t="s">
        <v>875</v>
      </c>
      <c r="E598" s="452"/>
      <c r="F598" s="452">
        <v>95.81</v>
      </c>
      <c r="G598" s="455" t="s">
        <v>1334</v>
      </c>
      <c r="H598" s="452"/>
      <c r="I598" s="453" t="s">
        <v>1406</v>
      </c>
    </row>
    <row r="599" spans="1:9" ht="24" x14ac:dyDescent="0.2">
      <c r="A599" s="456" t="s">
        <v>986</v>
      </c>
      <c r="B599" s="454" t="s">
        <v>145</v>
      </c>
      <c r="C599" s="461" t="s">
        <v>987</v>
      </c>
      <c r="D599" s="453" t="s">
        <v>988</v>
      </c>
      <c r="E599" s="452"/>
      <c r="F599" s="452">
        <v>199.02</v>
      </c>
      <c r="G599" s="455" t="s">
        <v>1334</v>
      </c>
      <c r="H599" s="452"/>
      <c r="I599" s="453" t="s">
        <v>1407</v>
      </c>
    </row>
    <row r="600" spans="1:9" ht="24" x14ac:dyDescent="0.2">
      <c r="A600" s="456" t="s">
        <v>999</v>
      </c>
      <c r="B600" s="454" t="s">
        <v>145</v>
      </c>
      <c r="C600" s="461" t="s">
        <v>998</v>
      </c>
      <c r="D600" s="453" t="s">
        <v>988</v>
      </c>
      <c r="E600" s="452"/>
      <c r="F600" s="452">
        <v>495.07</v>
      </c>
      <c r="G600" s="455" t="s">
        <v>1334</v>
      </c>
      <c r="H600" s="452"/>
      <c r="I600" s="453" t="s">
        <v>1408</v>
      </c>
    </row>
    <row r="601" spans="1:9" ht="24" x14ac:dyDescent="0.2">
      <c r="A601" s="456" t="s">
        <v>1027</v>
      </c>
      <c r="B601" s="454" t="s">
        <v>145</v>
      </c>
      <c r="C601" s="461" t="s">
        <v>1028</v>
      </c>
      <c r="D601" s="453" t="s">
        <v>988</v>
      </c>
      <c r="E601" s="452"/>
      <c r="F601" s="452">
        <v>384.9</v>
      </c>
      <c r="G601" s="455" t="s">
        <v>1334</v>
      </c>
      <c r="H601" s="452"/>
      <c r="I601" s="453" t="s">
        <v>1409</v>
      </c>
    </row>
    <row r="602" spans="1:9" ht="24" x14ac:dyDescent="0.2">
      <c r="A602" s="456" t="s">
        <v>1045</v>
      </c>
      <c r="B602" s="454" t="s">
        <v>145</v>
      </c>
      <c r="C602" s="461" t="s">
        <v>1044</v>
      </c>
      <c r="D602" s="453" t="s">
        <v>988</v>
      </c>
      <c r="E602" s="452"/>
      <c r="F602" s="452">
        <v>760.92</v>
      </c>
      <c r="G602" s="455" t="s">
        <v>1334</v>
      </c>
      <c r="H602" s="452"/>
      <c r="I602" s="453" t="s">
        <v>1410</v>
      </c>
    </row>
    <row r="603" spans="1:9" x14ac:dyDescent="0.2">
      <c r="A603" s="456" t="s">
        <v>34</v>
      </c>
      <c r="B603" s="454" t="s">
        <v>34</v>
      </c>
      <c r="C603" s="461" t="s">
        <v>34</v>
      </c>
      <c r="D603" s="453"/>
      <c r="E603" s="452"/>
      <c r="F603" s="452"/>
      <c r="G603" s="455" t="s">
        <v>34</v>
      </c>
      <c r="H603" s="452"/>
      <c r="I603" s="453"/>
    </row>
    <row r="604" spans="1:9" x14ac:dyDescent="0.2">
      <c r="A604" s="456" t="s">
        <v>34</v>
      </c>
      <c r="B604" s="454" t="s">
        <v>34</v>
      </c>
      <c r="C604" s="461" t="s">
        <v>34</v>
      </c>
      <c r="D604" s="453" t="s">
        <v>146</v>
      </c>
      <c r="E604" s="452">
        <v>0</v>
      </c>
      <c r="F604" s="452">
        <v>3140.87</v>
      </c>
      <c r="G604" s="455" t="s">
        <v>34</v>
      </c>
      <c r="H604" s="452" t="s">
        <v>1410</v>
      </c>
      <c r="I604" s="453" t="s">
        <v>1410</v>
      </c>
    </row>
    <row r="605" spans="1:9" x14ac:dyDescent="0.2">
      <c r="A605" s="456" t="s">
        <v>34</v>
      </c>
      <c r="B605" s="454" t="s">
        <v>34</v>
      </c>
      <c r="C605" s="461" t="s">
        <v>34</v>
      </c>
      <c r="D605" s="453"/>
      <c r="E605" s="452"/>
      <c r="F605" s="452"/>
      <c r="G605" s="455" t="s">
        <v>34</v>
      </c>
      <c r="H605" s="452"/>
      <c r="I605" s="453"/>
    </row>
    <row r="606" spans="1:9" x14ac:dyDescent="0.2">
      <c r="A606" s="456" t="s">
        <v>546</v>
      </c>
      <c r="B606" s="454" t="s">
        <v>543</v>
      </c>
      <c r="C606" s="461" t="s">
        <v>34</v>
      </c>
      <c r="D606" s="453"/>
      <c r="E606" s="452"/>
      <c r="F606" s="452"/>
      <c r="G606" s="455" t="s">
        <v>34</v>
      </c>
      <c r="H606" s="452"/>
      <c r="I606" s="453"/>
    </row>
    <row r="607" spans="1:9" ht="24" x14ac:dyDescent="0.2">
      <c r="A607" s="456" t="s">
        <v>144</v>
      </c>
      <c r="B607" s="454" t="s">
        <v>1224</v>
      </c>
      <c r="C607" s="461" t="s">
        <v>34</v>
      </c>
      <c r="D607" s="453"/>
      <c r="E607" s="452"/>
      <c r="F607" s="452"/>
      <c r="G607" s="455" t="s">
        <v>34</v>
      </c>
      <c r="H607" s="452"/>
      <c r="I607" s="453"/>
    </row>
    <row r="608" spans="1:9" ht="24" x14ac:dyDescent="0.2">
      <c r="A608" s="456" t="s">
        <v>889</v>
      </c>
      <c r="B608" s="454" t="s">
        <v>145</v>
      </c>
      <c r="C608" s="461" t="s">
        <v>890</v>
      </c>
      <c r="D608" s="453" t="s">
        <v>891</v>
      </c>
      <c r="E608" s="452"/>
      <c r="F608" s="452">
        <v>315.19</v>
      </c>
      <c r="G608" s="455" t="s">
        <v>1345</v>
      </c>
      <c r="H608" s="452"/>
      <c r="I608" s="453" t="s">
        <v>1411</v>
      </c>
    </row>
    <row r="609" spans="1:9" x14ac:dyDescent="0.2">
      <c r="A609" s="456" t="s">
        <v>34</v>
      </c>
      <c r="B609" s="454" t="s">
        <v>34</v>
      </c>
      <c r="C609" s="461" t="s">
        <v>34</v>
      </c>
      <c r="D609" s="453"/>
      <c r="E609" s="452"/>
      <c r="F609" s="452"/>
      <c r="G609" s="455" t="s">
        <v>34</v>
      </c>
      <c r="H609" s="452"/>
      <c r="I609" s="453"/>
    </row>
    <row r="610" spans="1:9" x14ac:dyDescent="0.2">
      <c r="A610" s="456" t="s">
        <v>34</v>
      </c>
      <c r="B610" s="454" t="s">
        <v>34</v>
      </c>
      <c r="C610" s="461" t="s">
        <v>34</v>
      </c>
      <c r="D610" s="453" t="s">
        <v>146</v>
      </c>
      <c r="E610" s="452">
        <v>0</v>
      </c>
      <c r="F610" s="452">
        <v>315.19</v>
      </c>
      <c r="G610" s="455" t="s">
        <v>34</v>
      </c>
      <c r="H610" s="452" t="s">
        <v>1411</v>
      </c>
      <c r="I610" s="453" t="s">
        <v>1411</v>
      </c>
    </row>
    <row r="611" spans="1:9" x14ac:dyDescent="0.2">
      <c r="A611" s="456" t="s">
        <v>34</v>
      </c>
      <c r="B611" s="454" t="s">
        <v>34</v>
      </c>
      <c r="C611" s="461" t="s">
        <v>34</v>
      </c>
      <c r="D611" s="453"/>
      <c r="E611" s="452"/>
      <c r="F611" s="452"/>
      <c r="G611" s="455" t="s">
        <v>34</v>
      </c>
      <c r="H611" s="452"/>
      <c r="I611" s="453"/>
    </row>
    <row r="612" spans="1:9" ht="24" x14ac:dyDescent="0.2">
      <c r="A612" s="456" t="s">
        <v>445</v>
      </c>
      <c r="B612" s="454" t="s">
        <v>150</v>
      </c>
      <c r="C612" s="461" t="s">
        <v>34</v>
      </c>
      <c r="D612" s="453"/>
      <c r="E612" s="452"/>
      <c r="F612" s="452"/>
      <c r="G612" s="455" t="s">
        <v>34</v>
      </c>
      <c r="H612" s="452"/>
      <c r="I612" s="453"/>
    </row>
    <row r="613" spans="1:9" ht="24" x14ac:dyDescent="0.2">
      <c r="A613" s="456" t="s">
        <v>144</v>
      </c>
      <c r="B613" s="454" t="s">
        <v>1224</v>
      </c>
      <c r="C613" s="461" t="s">
        <v>34</v>
      </c>
      <c r="D613" s="453"/>
      <c r="E613" s="452"/>
      <c r="F613" s="452"/>
      <c r="G613" s="455" t="s">
        <v>34</v>
      </c>
      <c r="H613" s="452"/>
      <c r="I613" s="453"/>
    </row>
    <row r="614" spans="1:9" ht="24" x14ac:dyDescent="0.2">
      <c r="A614" s="456" t="s">
        <v>935</v>
      </c>
      <c r="B614" s="454" t="s">
        <v>145</v>
      </c>
      <c r="C614" s="461" t="s">
        <v>936</v>
      </c>
      <c r="D614" s="453" t="s">
        <v>937</v>
      </c>
      <c r="E614" s="452"/>
      <c r="F614" s="452">
        <v>10</v>
      </c>
      <c r="G614" s="455" t="s">
        <v>1345</v>
      </c>
      <c r="H614" s="452"/>
      <c r="I614" s="453" t="s">
        <v>1412</v>
      </c>
    </row>
    <row r="615" spans="1:9" x14ac:dyDescent="0.2">
      <c r="A615" s="456" t="s">
        <v>34</v>
      </c>
      <c r="B615" s="454" t="s">
        <v>34</v>
      </c>
      <c r="C615" s="461" t="s">
        <v>34</v>
      </c>
      <c r="D615" s="453"/>
      <c r="E615" s="452"/>
      <c r="F615" s="452"/>
      <c r="G615" s="455" t="s">
        <v>34</v>
      </c>
      <c r="H615" s="452"/>
      <c r="I615" s="453"/>
    </row>
    <row r="616" spans="1:9" x14ac:dyDescent="0.2">
      <c r="A616" s="456" t="s">
        <v>34</v>
      </c>
      <c r="B616" s="454" t="s">
        <v>34</v>
      </c>
      <c r="C616" s="461" t="s">
        <v>34</v>
      </c>
      <c r="D616" s="453" t="s">
        <v>146</v>
      </c>
      <c r="E616" s="452">
        <v>0</v>
      </c>
      <c r="F616" s="452">
        <v>10</v>
      </c>
      <c r="G616" s="455" t="s">
        <v>34</v>
      </c>
      <c r="H616" s="452" t="s">
        <v>1412</v>
      </c>
      <c r="I616" s="453" t="s">
        <v>1412</v>
      </c>
    </row>
    <row r="617" spans="1:9" x14ac:dyDescent="0.2">
      <c r="A617" s="456" t="s">
        <v>34</v>
      </c>
      <c r="B617" s="454" t="s">
        <v>34</v>
      </c>
      <c r="C617" s="461" t="s">
        <v>34</v>
      </c>
      <c r="D617" s="453"/>
      <c r="E617" s="452"/>
      <c r="F617" s="452"/>
      <c r="G617" s="455" t="s">
        <v>34</v>
      </c>
      <c r="H617" s="452"/>
      <c r="I617" s="453"/>
    </row>
    <row r="618" spans="1:9" ht="24" x14ac:dyDescent="0.2">
      <c r="A618" s="456" t="s">
        <v>143</v>
      </c>
      <c r="B618" s="454" t="s">
        <v>68</v>
      </c>
      <c r="C618" s="461" t="s">
        <v>34</v>
      </c>
      <c r="D618" s="453"/>
      <c r="E618" s="452"/>
      <c r="F618" s="452"/>
      <c r="G618" s="455" t="s">
        <v>34</v>
      </c>
      <c r="H618" s="452"/>
      <c r="I618" s="453"/>
    </row>
    <row r="619" spans="1:9" ht="24" x14ac:dyDescent="0.2">
      <c r="A619" s="456" t="s">
        <v>144</v>
      </c>
      <c r="B619" s="454" t="s">
        <v>1224</v>
      </c>
      <c r="C619" s="461" t="s">
        <v>34</v>
      </c>
      <c r="D619" s="453"/>
      <c r="E619" s="452"/>
      <c r="F619" s="452"/>
      <c r="G619" s="455" t="s">
        <v>34</v>
      </c>
      <c r="H619" s="452"/>
      <c r="I619" s="453"/>
    </row>
    <row r="620" spans="1:9" ht="24" x14ac:dyDescent="0.2">
      <c r="A620" s="456" t="s">
        <v>1059</v>
      </c>
      <c r="B620" s="454" t="s">
        <v>145</v>
      </c>
      <c r="C620" s="461" t="s">
        <v>1060</v>
      </c>
      <c r="D620" s="453" t="s">
        <v>1061</v>
      </c>
      <c r="E620" s="452"/>
      <c r="F620" s="452">
        <v>455.6</v>
      </c>
      <c r="G620" s="455" t="s">
        <v>64</v>
      </c>
      <c r="H620" s="452"/>
      <c r="I620" s="453" t="s">
        <v>1413</v>
      </c>
    </row>
    <row r="621" spans="1:9" ht="24" x14ac:dyDescent="0.2">
      <c r="A621" s="456" t="s">
        <v>1062</v>
      </c>
      <c r="B621" s="454" t="s">
        <v>145</v>
      </c>
      <c r="C621" s="461" t="s">
        <v>1060</v>
      </c>
      <c r="D621" s="453" t="s">
        <v>1063</v>
      </c>
      <c r="E621" s="452"/>
      <c r="F621" s="452">
        <v>1368</v>
      </c>
      <c r="G621" s="455" t="s">
        <v>64</v>
      </c>
      <c r="H621" s="452"/>
      <c r="I621" s="453" t="s">
        <v>1414</v>
      </c>
    </row>
    <row r="622" spans="1:9" ht="24" x14ac:dyDescent="0.2">
      <c r="A622" s="456" t="s">
        <v>1208</v>
      </c>
      <c r="B622" s="454" t="s">
        <v>145</v>
      </c>
      <c r="C622" s="461" t="s">
        <v>1209</v>
      </c>
      <c r="D622" s="453" t="s">
        <v>1210</v>
      </c>
      <c r="E622" s="452"/>
      <c r="F622" s="452">
        <v>507.5</v>
      </c>
      <c r="G622" s="455" t="s">
        <v>64</v>
      </c>
      <c r="H622" s="452"/>
      <c r="I622" s="453" t="s">
        <v>1415</v>
      </c>
    </row>
    <row r="623" spans="1:9" ht="24" x14ac:dyDescent="0.2">
      <c r="A623" s="456" t="s">
        <v>1211</v>
      </c>
      <c r="B623" s="454" t="s">
        <v>145</v>
      </c>
      <c r="C623" s="461" t="s">
        <v>1209</v>
      </c>
      <c r="D623" s="453" t="s">
        <v>671</v>
      </c>
      <c r="E623" s="452"/>
      <c r="F623" s="452">
        <v>387.75</v>
      </c>
      <c r="G623" s="455" t="s">
        <v>64</v>
      </c>
      <c r="H623" s="452"/>
      <c r="I623" s="453" t="s">
        <v>1416</v>
      </c>
    </row>
    <row r="624" spans="1:9" ht="24" x14ac:dyDescent="0.2">
      <c r="A624" s="456" t="s">
        <v>1091</v>
      </c>
      <c r="B624" s="454" t="s">
        <v>145</v>
      </c>
      <c r="C624" s="461" t="s">
        <v>853</v>
      </c>
      <c r="D624" s="453" t="s">
        <v>428</v>
      </c>
      <c r="E624" s="452"/>
      <c r="F624" s="452">
        <v>1466.25</v>
      </c>
      <c r="G624" s="455" t="s">
        <v>64</v>
      </c>
      <c r="H624" s="452"/>
      <c r="I624" s="453" t="s">
        <v>1417</v>
      </c>
    </row>
    <row r="625" spans="1:9" ht="24" x14ac:dyDescent="0.2">
      <c r="A625" s="456" t="s">
        <v>1092</v>
      </c>
      <c r="B625" s="454" t="s">
        <v>145</v>
      </c>
      <c r="C625" s="461" t="s">
        <v>1093</v>
      </c>
      <c r="D625" s="453" t="s">
        <v>1094</v>
      </c>
      <c r="E625" s="452"/>
      <c r="F625" s="452">
        <v>280</v>
      </c>
      <c r="G625" s="455" t="s">
        <v>64</v>
      </c>
      <c r="H625" s="452"/>
      <c r="I625" s="453" t="s">
        <v>1418</v>
      </c>
    </row>
    <row r="626" spans="1:9" ht="24" x14ac:dyDescent="0.2">
      <c r="A626" s="456" t="s">
        <v>1095</v>
      </c>
      <c r="B626" s="454" t="s">
        <v>145</v>
      </c>
      <c r="C626" s="461" t="s">
        <v>1093</v>
      </c>
      <c r="D626" s="453" t="s">
        <v>425</v>
      </c>
      <c r="E626" s="452"/>
      <c r="F626" s="452">
        <v>2128.17</v>
      </c>
      <c r="G626" s="455" t="s">
        <v>64</v>
      </c>
      <c r="H626" s="452"/>
      <c r="I626" s="453" t="s">
        <v>1419</v>
      </c>
    </row>
    <row r="627" spans="1:9" ht="24" x14ac:dyDescent="0.2">
      <c r="A627" s="456" t="s">
        <v>1096</v>
      </c>
      <c r="B627" s="454" t="s">
        <v>145</v>
      </c>
      <c r="C627" s="461" t="s">
        <v>1097</v>
      </c>
      <c r="D627" s="453" t="s">
        <v>1098</v>
      </c>
      <c r="E627" s="452"/>
      <c r="F627" s="452">
        <v>184.65</v>
      </c>
      <c r="G627" s="455" t="s">
        <v>64</v>
      </c>
      <c r="H627" s="452"/>
      <c r="I627" s="453" t="s">
        <v>1420</v>
      </c>
    </row>
    <row r="628" spans="1:9" ht="24" x14ac:dyDescent="0.2">
      <c r="A628" s="456" t="s">
        <v>1101</v>
      </c>
      <c r="B628" s="454" t="s">
        <v>145</v>
      </c>
      <c r="C628" s="461" t="s">
        <v>1100</v>
      </c>
      <c r="D628" s="453" t="s">
        <v>1102</v>
      </c>
      <c r="E628" s="452"/>
      <c r="F628" s="452">
        <v>652.4</v>
      </c>
      <c r="G628" s="455" t="s">
        <v>64</v>
      </c>
      <c r="H628" s="452"/>
      <c r="I628" s="453" t="s">
        <v>1421</v>
      </c>
    </row>
    <row r="629" spans="1:9" ht="24" x14ac:dyDescent="0.2">
      <c r="A629" s="456" t="s">
        <v>1136</v>
      </c>
      <c r="B629" s="454" t="s">
        <v>145</v>
      </c>
      <c r="C629" s="461" t="s">
        <v>901</v>
      </c>
      <c r="D629" s="453" t="s">
        <v>1137</v>
      </c>
      <c r="E629" s="452"/>
      <c r="F629" s="452">
        <v>369.92</v>
      </c>
      <c r="G629" s="455" t="s">
        <v>64</v>
      </c>
      <c r="H629" s="452"/>
      <c r="I629" s="453" t="s">
        <v>1422</v>
      </c>
    </row>
    <row r="630" spans="1:9" ht="24" x14ac:dyDescent="0.2">
      <c r="A630" s="456" t="s">
        <v>1139</v>
      </c>
      <c r="B630" s="454" t="s">
        <v>145</v>
      </c>
      <c r="C630" s="461" t="s">
        <v>901</v>
      </c>
      <c r="D630" s="453" t="s">
        <v>1063</v>
      </c>
      <c r="E630" s="452"/>
      <c r="F630" s="452">
        <v>1527.6</v>
      </c>
      <c r="G630" s="455" t="s">
        <v>64</v>
      </c>
      <c r="H630" s="452"/>
      <c r="I630" s="453" t="s">
        <v>1423</v>
      </c>
    </row>
    <row r="631" spans="1:9" x14ac:dyDescent="0.2">
      <c r="A631" s="456" t="s">
        <v>1235</v>
      </c>
      <c r="B631" s="454" t="s">
        <v>828</v>
      </c>
      <c r="C631" s="461" t="s">
        <v>1236</v>
      </c>
      <c r="D631" s="453" t="s">
        <v>1237</v>
      </c>
      <c r="E631" s="452"/>
      <c r="F631" s="452">
        <v>1515</v>
      </c>
      <c r="G631" s="455" t="s">
        <v>64</v>
      </c>
      <c r="H631" s="452"/>
      <c r="I631" s="453" t="s">
        <v>1424</v>
      </c>
    </row>
    <row r="632" spans="1:9" ht="24" x14ac:dyDescent="0.2">
      <c r="A632" s="456" t="s">
        <v>1166</v>
      </c>
      <c r="B632" s="454" t="s">
        <v>145</v>
      </c>
      <c r="C632" s="461" t="s">
        <v>1167</v>
      </c>
      <c r="D632" s="453" t="s">
        <v>1098</v>
      </c>
      <c r="E632" s="452"/>
      <c r="F632" s="452">
        <v>657.71</v>
      </c>
      <c r="G632" s="455" t="s">
        <v>64</v>
      </c>
      <c r="H632" s="452"/>
      <c r="I632" s="453" t="s">
        <v>1425</v>
      </c>
    </row>
    <row r="633" spans="1:9" ht="24" x14ac:dyDescent="0.2">
      <c r="A633" s="456" t="s">
        <v>1168</v>
      </c>
      <c r="B633" s="454" t="s">
        <v>145</v>
      </c>
      <c r="C633" s="461" t="s">
        <v>975</v>
      </c>
      <c r="D633" s="453" t="s">
        <v>428</v>
      </c>
      <c r="E633" s="452"/>
      <c r="F633" s="452">
        <v>1123.5</v>
      </c>
      <c r="G633" s="455" t="s">
        <v>64</v>
      </c>
      <c r="H633" s="452"/>
      <c r="I633" s="453" t="s">
        <v>1426</v>
      </c>
    </row>
    <row r="634" spans="1:9" x14ac:dyDescent="0.2">
      <c r="A634" s="456" t="s">
        <v>1238</v>
      </c>
      <c r="B634" s="454" t="s">
        <v>828</v>
      </c>
      <c r="C634" s="461" t="s">
        <v>977</v>
      </c>
      <c r="D634" s="453" t="s">
        <v>1234</v>
      </c>
      <c r="E634" s="452"/>
      <c r="F634" s="452">
        <v>2010.75</v>
      </c>
      <c r="G634" s="455" t="s">
        <v>64</v>
      </c>
      <c r="H634" s="452"/>
      <c r="I634" s="453" t="s">
        <v>1427</v>
      </c>
    </row>
    <row r="635" spans="1:9" ht="24" x14ac:dyDescent="0.2">
      <c r="A635" s="456" t="s">
        <v>1171</v>
      </c>
      <c r="B635" s="454" t="s">
        <v>145</v>
      </c>
      <c r="C635" s="461" t="s">
        <v>979</v>
      </c>
      <c r="D635" s="453" t="s">
        <v>1102</v>
      </c>
      <c r="E635" s="452"/>
      <c r="F635" s="452">
        <v>768.9</v>
      </c>
      <c r="G635" s="455" t="s">
        <v>64</v>
      </c>
      <c r="H635" s="452"/>
      <c r="I635" s="453" t="s">
        <v>1428</v>
      </c>
    </row>
    <row r="636" spans="1:9" ht="24" x14ac:dyDescent="0.2">
      <c r="A636" s="456" t="s">
        <v>1174</v>
      </c>
      <c r="B636" s="454" t="s">
        <v>145</v>
      </c>
      <c r="C636" s="461" t="s">
        <v>1173</v>
      </c>
      <c r="D636" s="453" t="s">
        <v>1094</v>
      </c>
      <c r="E636" s="452"/>
      <c r="F636" s="452">
        <v>280</v>
      </c>
      <c r="G636" s="455" t="s">
        <v>64</v>
      </c>
      <c r="H636" s="452"/>
      <c r="I636" s="453" t="s">
        <v>1429</v>
      </c>
    </row>
    <row r="637" spans="1:9" ht="24" x14ac:dyDescent="0.2">
      <c r="A637" s="456" t="s">
        <v>1176</v>
      </c>
      <c r="B637" s="454" t="s">
        <v>145</v>
      </c>
      <c r="C637" s="461" t="s">
        <v>1177</v>
      </c>
      <c r="D637" s="453" t="s">
        <v>425</v>
      </c>
      <c r="E637" s="452"/>
      <c r="F637" s="452">
        <v>1855.95</v>
      </c>
      <c r="G637" s="455" t="s">
        <v>64</v>
      </c>
      <c r="H637" s="452"/>
      <c r="I637" s="453" t="s">
        <v>1430</v>
      </c>
    </row>
    <row r="638" spans="1:9" ht="24" x14ac:dyDescent="0.2">
      <c r="A638" s="456" t="s">
        <v>1218</v>
      </c>
      <c r="B638" s="454" t="s">
        <v>145</v>
      </c>
      <c r="C638" s="461" t="s">
        <v>990</v>
      </c>
      <c r="D638" s="453" t="s">
        <v>671</v>
      </c>
      <c r="E638" s="452"/>
      <c r="F638" s="452">
        <v>352.5</v>
      </c>
      <c r="G638" s="455" t="s">
        <v>64</v>
      </c>
      <c r="H638" s="452"/>
      <c r="I638" s="453" t="s">
        <v>1431</v>
      </c>
    </row>
    <row r="639" spans="1:9" x14ac:dyDescent="0.2">
      <c r="A639" s="456" t="s">
        <v>1239</v>
      </c>
      <c r="B639" s="454" t="s">
        <v>828</v>
      </c>
      <c r="C639" s="461" t="s">
        <v>1240</v>
      </c>
      <c r="D639" s="453" t="s">
        <v>1241</v>
      </c>
      <c r="E639" s="452"/>
      <c r="F639" s="452">
        <v>2886.72</v>
      </c>
      <c r="G639" s="455" t="s">
        <v>64</v>
      </c>
      <c r="H639" s="452"/>
      <c r="I639" s="453" t="s">
        <v>1432</v>
      </c>
    </row>
    <row r="640" spans="1:9" x14ac:dyDescent="0.2">
      <c r="A640" s="456" t="s">
        <v>1247</v>
      </c>
      <c r="B640" s="454" t="s">
        <v>828</v>
      </c>
      <c r="C640" s="461" t="s">
        <v>1248</v>
      </c>
      <c r="D640" s="453" t="s">
        <v>1249</v>
      </c>
      <c r="E640" s="452"/>
      <c r="F640" s="452">
        <v>1581.73</v>
      </c>
      <c r="G640" s="455" t="s">
        <v>64</v>
      </c>
      <c r="H640" s="452"/>
      <c r="I640" s="453" t="s">
        <v>1433</v>
      </c>
    </row>
    <row r="641" spans="1:9" x14ac:dyDescent="0.2">
      <c r="A641" s="456" t="s">
        <v>34</v>
      </c>
      <c r="B641" s="454" t="s">
        <v>34</v>
      </c>
      <c r="C641" s="461" t="s">
        <v>34</v>
      </c>
      <c r="D641" s="453"/>
      <c r="E641" s="452"/>
      <c r="F641" s="452"/>
      <c r="G641" s="455" t="s">
        <v>34</v>
      </c>
      <c r="H641" s="452"/>
      <c r="I641" s="453"/>
    </row>
    <row r="642" spans="1:9" x14ac:dyDescent="0.2">
      <c r="A642" s="456" t="s">
        <v>34</v>
      </c>
      <c r="B642" s="454" t="s">
        <v>34</v>
      </c>
      <c r="C642" s="461" t="s">
        <v>34</v>
      </c>
      <c r="D642" s="453" t="s">
        <v>146</v>
      </c>
      <c r="E642" s="452">
        <v>0</v>
      </c>
      <c r="F642" s="452">
        <v>22360.6</v>
      </c>
      <c r="G642" s="455" t="s">
        <v>34</v>
      </c>
      <c r="H642" s="452" t="s">
        <v>1433</v>
      </c>
      <c r="I642" s="453" t="s">
        <v>1433</v>
      </c>
    </row>
    <row r="643" spans="1:9" x14ac:dyDescent="0.2">
      <c r="A643" s="456" t="s">
        <v>34</v>
      </c>
      <c r="B643" s="454" t="s">
        <v>34</v>
      </c>
      <c r="C643" s="461" t="s">
        <v>34</v>
      </c>
      <c r="D643" s="453"/>
      <c r="E643" s="452"/>
      <c r="F643" s="452"/>
      <c r="G643" s="455" t="s">
        <v>34</v>
      </c>
      <c r="H643" s="452"/>
      <c r="I643" s="453"/>
    </row>
    <row r="644" spans="1:9" ht="36" x14ac:dyDescent="0.2">
      <c r="A644" s="456" t="s">
        <v>147</v>
      </c>
      <c r="B644" s="454" t="s">
        <v>159</v>
      </c>
      <c r="C644" s="461" t="s">
        <v>34</v>
      </c>
      <c r="D644" s="453"/>
      <c r="E644" s="452"/>
      <c r="F644" s="452"/>
      <c r="G644" s="455" t="s">
        <v>34</v>
      </c>
      <c r="H644" s="452"/>
      <c r="I644" s="453"/>
    </row>
    <row r="645" spans="1:9" ht="24" x14ac:dyDescent="0.2">
      <c r="A645" s="456" t="s">
        <v>144</v>
      </c>
      <c r="B645" s="454" t="s">
        <v>1224</v>
      </c>
      <c r="C645" s="461" t="s">
        <v>34</v>
      </c>
      <c r="D645" s="453"/>
      <c r="E645" s="452"/>
      <c r="F645" s="452"/>
      <c r="G645" s="455" t="s">
        <v>34</v>
      </c>
      <c r="H645" s="452"/>
      <c r="I645" s="453"/>
    </row>
    <row r="646" spans="1:9" ht="24" x14ac:dyDescent="0.2">
      <c r="A646" s="456" t="s">
        <v>1059</v>
      </c>
      <c r="B646" s="454" t="s">
        <v>145</v>
      </c>
      <c r="C646" s="461" t="s">
        <v>1060</v>
      </c>
      <c r="D646" s="453" t="s">
        <v>1061</v>
      </c>
      <c r="E646" s="452"/>
      <c r="F646" s="452">
        <v>683.4</v>
      </c>
      <c r="G646" s="455" t="s">
        <v>64</v>
      </c>
      <c r="H646" s="452"/>
      <c r="I646" s="453" t="s">
        <v>1434</v>
      </c>
    </row>
    <row r="647" spans="1:9" ht="24" x14ac:dyDescent="0.2">
      <c r="A647" s="456" t="s">
        <v>1103</v>
      </c>
      <c r="B647" s="454" t="s">
        <v>145</v>
      </c>
      <c r="C647" s="461" t="s">
        <v>1100</v>
      </c>
      <c r="D647" s="453" t="s">
        <v>1104</v>
      </c>
      <c r="E647" s="452"/>
      <c r="F647" s="452">
        <v>382.32</v>
      </c>
      <c r="G647" s="455" t="s">
        <v>64</v>
      </c>
      <c r="H647" s="452"/>
      <c r="I647" s="453" t="s">
        <v>1435</v>
      </c>
    </row>
    <row r="648" spans="1:9" ht="24" x14ac:dyDescent="0.2">
      <c r="A648" s="456" t="s">
        <v>1136</v>
      </c>
      <c r="B648" s="454" t="s">
        <v>145</v>
      </c>
      <c r="C648" s="461" t="s">
        <v>901</v>
      </c>
      <c r="D648" s="453" t="s">
        <v>1137</v>
      </c>
      <c r="E648" s="452"/>
      <c r="F648" s="452">
        <v>554.88</v>
      </c>
      <c r="G648" s="455" t="s">
        <v>64</v>
      </c>
      <c r="H648" s="452"/>
      <c r="I648" s="453" t="s">
        <v>1436</v>
      </c>
    </row>
    <row r="649" spans="1:9" ht="24" x14ac:dyDescent="0.2">
      <c r="A649" s="456" t="s">
        <v>1138</v>
      </c>
      <c r="B649" s="454" t="s">
        <v>145</v>
      </c>
      <c r="C649" s="461" t="s">
        <v>901</v>
      </c>
      <c r="D649" s="453" t="s">
        <v>1104</v>
      </c>
      <c r="E649" s="452"/>
      <c r="F649" s="452">
        <v>384.24</v>
      </c>
      <c r="G649" s="455" t="s">
        <v>64</v>
      </c>
      <c r="H649" s="452"/>
      <c r="I649" s="453" t="s">
        <v>1437</v>
      </c>
    </row>
    <row r="650" spans="1:9" ht="24" x14ac:dyDescent="0.2">
      <c r="A650" s="456" t="s">
        <v>1162</v>
      </c>
      <c r="B650" s="454" t="s">
        <v>145</v>
      </c>
      <c r="C650" s="461" t="s">
        <v>1163</v>
      </c>
      <c r="D650" s="453" t="s">
        <v>1104</v>
      </c>
      <c r="E650" s="452"/>
      <c r="F650" s="452">
        <v>404.4</v>
      </c>
      <c r="G650" s="455" t="s">
        <v>64</v>
      </c>
      <c r="H650" s="452"/>
      <c r="I650" s="453" t="s">
        <v>1438</v>
      </c>
    </row>
    <row r="651" spans="1:9" ht="24" x14ac:dyDescent="0.2">
      <c r="A651" s="456" t="s">
        <v>1197</v>
      </c>
      <c r="B651" s="454" t="s">
        <v>145</v>
      </c>
      <c r="C651" s="461" t="s">
        <v>1194</v>
      </c>
      <c r="D651" s="453" t="s">
        <v>1104</v>
      </c>
      <c r="E651" s="452"/>
      <c r="F651" s="452">
        <v>400.32</v>
      </c>
      <c r="G651" s="455" t="s">
        <v>64</v>
      </c>
      <c r="H651" s="452"/>
      <c r="I651" s="453" t="s">
        <v>1439</v>
      </c>
    </row>
    <row r="652" spans="1:9" x14ac:dyDescent="0.2">
      <c r="A652" s="456" t="s">
        <v>34</v>
      </c>
      <c r="B652" s="454" t="s">
        <v>34</v>
      </c>
      <c r="C652" s="461" t="s">
        <v>34</v>
      </c>
      <c r="D652" s="453"/>
      <c r="E652" s="452"/>
      <c r="F652" s="452"/>
      <c r="G652" s="455" t="s">
        <v>34</v>
      </c>
      <c r="H652" s="452"/>
      <c r="I652" s="453"/>
    </row>
    <row r="653" spans="1:9" x14ac:dyDescent="0.2">
      <c r="A653" s="456" t="s">
        <v>34</v>
      </c>
      <c r="B653" s="454" t="s">
        <v>34</v>
      </c>
      <c r="C653" s="461" t="s">
        <v>34</v>
      </c>
      <c r="D653" s="453" t="s">
        <v>146</v>
      </c>
      <c r="E653" s="452">
        <v>0</v>
      </c>
      <c r="F653" s="452">
        <v>2809.56</v>
      </c>
      <c r="G653" s="455" t="s">
        <v>34</v>
      </c>
      <c r="H653" s="452" t="s">
        <v>1439</v>
      </c>
      <c r="I653" s="453" t="s">
        <v>1439</v>
      </c>
    </row>
    <row r="654" spans="1:9" x14ac:dyDescent="0.2">
      <c r="A654" s="456" t="s">
        <v>34</v>
      </c>
      <c r="B654" s="454" t="s">
        <v>34</v>
      </c>
      <c r="C654" s="461" t="s">
        <v>34</v>
      </c>
      <c r="D654" s="453"/>
      <c r="E654" s="452"/>
      <c r="F654" s="452"/>
      <c r="G654" s="455" t="s">
        <v>34</v>
      </c>
      <c r="H654" s="452"/>
      <c r="I654" s="453"/>
    </row>
    <row r="655" spans="1:9" ht="36" x14ac:dyDescent="0.2">
      <c r="A655" s="456" t="s">
        <v>155</v>
      </c>
      <c r="B655" s="454" t="s">
        <v>156</v>
      </c>
      <c r="C655" s="461" t="s">
        <v>34</v>
      </c>
      <c r="D655" s="453"/>
      <c r="E655" s="452"/>
      <c r="F655" s="452"/>
      <c r="G655" s="455" t="s">
        <v>34</v>
      </c>
      <c r="H655" s="452"/>
      <c r="I655" s="453"/>
    </row>
    <row r="656" spans="1:9" ht="24" x14ac:dyDescent="0.2">
      <c r="A656" s="456" t="s">
        <v>144</v>
      </c>
      <c r="B656" s="454" t="s">
        <v>1353</v>
      </c>
      <c r="C656" s="461" t="s">
        <v>34</v>
      </c>
      <c r="D656" s="453"/>
      <c r="E656" s="452"/>
      <c r="F656" s="452"/>
      <c r="G656" s="455" t="s">
        <v>34</v>
      </c>
      <c r="H656" s="452"/>
      <c r="I656" s="453"/>
    </row>
    <row r="657" spans="1:9" ht="24" x14ac:dyDescent="0.2">
      <c r="A657" s="456" t="s">
        <v>820</v>
      </c>
      <c r="B657" s="454" t="s">
        <v>145</v>
      </c>
      <c r="C657" s="461" t="s">
        <v>821</v>
      </c>
      <c r="D657" s="453" t="s">
        <v>822</v>
      </c>
      <c r="E657" s="452"/>
      <c r="F657" s="452">
        <v>185</v>
      </c>
      <c r="G657" s="455" t="s">
        <v>64</v>
      </c>
      <c r="H657" s="452"/>
      <c r="I657" s="453" t="s">
        <v>1440</v>
      </c>
    </row>
    <row r="658" spans="1:9" ht="24" x14ac:dyDescent="0.2">
      <c r="A658" s="456" t="s">
        <v>823</v>
      </c>
      <c r="B658" s="454" t="s">
        <v>145</v>
      </c>
      <c r="C658" s="461" t="s">
        <v>821</v>
      </c>
      <c r="D658" s="453" t="s">
        <v>824</v>
      </c>
      <c r="E658" s="452"/>
      <c r="F658" s="452">
        <v>239.17</v>
      </c>
      <c r="G658" s="455" t="s">
        <v>64</v>
      </c>
      <c r="H658" s="452"/>
      <c r="I658" s="453" t="s">
        <v>1441</v>
      </c>
    </row>
    <row r="659" spans="1:9" ht="24" x14ac:dyDescent="0.2">
      <c r="A659" s="456" t="s">
        <v>825</v>
      </c>
      <c r="B659" s="454" t="s">
        <v>145</v>
      </c>
      <c r="C659" s="461" t="s">
        <v>821</v>
      </c>
      <c r="D659" s="453" t="s">
        <v>826</v>
      </c>
      <c r="E659" s="452"/>
      <c r="F659" s="452">
        <v>1564.24</v>
      </c>
      <c r="G659" s="455" t="s">
        <v>64</v>
      </c>
      <c r="H659" s="452"/>
      <c r="I659" s="453" t="s">
        <v>1442</v>
      </c>
    </row>
    <row r="660" spans="1:9" ht="24" x14ac:dyDescent="0.2">
      <c r="A660" s="456" t="s">
        <v>1084</v>
      </c>
      <c r="B660" s="454" t="s">
        <v>145</v>
      </c>
      <c r="C660" s="461" t="s">
        <v>1085</v>
      </c>
      <c r="D660" s="453" t="s">
        <v>612</v>
      </c>
      <c r="E660" s="452"/>
      <c r="F660" s="452">
        <v>889.92</v>
      </c>
      <c r="G660" s="455" t="s">
        <v>64</v>
      </c>
      <c r="H660" s="452"/>
      <c r="I660" s="453" t="s">
        <v>1443</v>
      </c>
    </row>
    <row r="661" spans="1:9" ht="24" x14ac:dyDescent="0.2">
      <c r="A661" s="456" t="s">
        <v>844</v>
      </c>
      <c r="B661" s="454" t="s">
        <v>145</v>
      </c>
      <c r="C661" s="461" t="s">
        <v>843</v>
      </c>
      <c r="D661" s="453" t="s">
        <v>822</v>
      </c>
      <c r="E661" s="452"/>
      <c r="F661" s="452">
        <v>185</v>
      </c>
      <c r="G661" s="455" t="s">
        <v>64</v>
      </c>
      <c r="H661" s="452"/>
      <c r="I661" s="453" t="s">
        <v>1444</v>
      </c>
    </row>
    <row r="662" spans="1:9" ht="24" x14ac:dyDescent="0.2">
      <c r="A662" s="456" t="s">
        <v>845</v>
      </c>
      <c r="B662" s="454" t="s">
        <v>145</v>
      </c>
      <c r="C662" s="461" t="s">
        <v>843</v>
      </c>
      <c r="D662" s="453" t="s">
        <v>824</v>
      </c>
      <c r="E662" s="452"/>
      <c r="F662" s="452">
        <v>239.17</v>
      </c>
      <c r="G662" s="455" t="s">
        <v>64</v>
      </c>
      <c r="H662" s="452"/>
      <c r="I662" s="453" t="s">
        <v>1445</v>
      </c>
    </row>
    <row r="663" spans="1:9" ht="24" x14ac:dyDescent="0.2">
      <c r="A663" s="456" t="s">
        <v>854</v>
      </c>
      <c r="B663" s="454" t="s">
        <v>145</v>
      </c>
      <c r="C663" s="461" t="s">
        <v>853</v>
      </c>
      <c r="D663" s="453" t="s">
        <v>509</v>
      </c>
      <c r="E663" s="452"/>
      <c r="F663" s="452">
        <v>483.95</v>
      </c>
      <c r="G663" s="455" t="s">
        <v>64</v>
      </c>
      <c r="H663" s="452"/>
      <c r="I663" s="453" t="s">
        <v>1446</v>
      </c>
    </row>
    <row r="664" spans="1:9" ht="24" x14ac:dyDescent="0.2">
      <c r="A664" s="456" t="s">
        <v>859</v>
      </c>
      <c r="B664" s="454" t="s">
        <v>145</v>
      </c>
      <c r="C664" s="461" t="s">
        <v>853</v>
      </c>
      <c r="D664" s="453" t="s">
        <v>822</v>
      </c>
      <c r="E664" s="452"/>
      <c r="F664" s="452">
        <v>185</v>
      </c>
      <c r="G664" s="455" t="s">
        <v>64</v>
      </c>
      <c r="H664" s="452"/>
      <c r="I664" s="453" t="s">
        <v>1447</v>
      </c>
    </row>
    <row r="665" spans="1:9" ht="24" x14ac:dyDescent="0.2">
      <c r="A665" s="456" t="s">
        <v>860</v>
      </c>
      <c r="B665" s="454" t="s">
        <v>145</v>
      </c>
      <c r="C665" s="461" t="s">
        <v>853</v>
      </c>
      <c r="D665" s="453" t="s">
        <v>824</v>
      </c>
      <c r="E665" s="452"/>
      <c r="F665" s="452">
        <v>239.17</v>
      </c>
      <c r="G665" s="455" t="s">
        <v>64</v>
      </c>
      <c r="H665" s="452"/>
      <c r="I665" s="453" t="s">
        <v>1448</v>
      </c>
    </row>
    <row r="666" spans="1:9" ht="24" x14ac:dyDescent="0.2">
      <c r="A666" s="456" t="s">
        <v>869</v>
      </c>
      <c r="B666" s="454" t="s">
        <v>145</v>
      </c>
      <c r="C666" s="461" t="s">
        <v>870</v>
      </c>
      <c r="D666" s="453" t="s">
        <v>822</v>
      </c>
      <c r="E666" s="452"/>
      <c r="F666" s="452">
        <v>185</v>
      </c>
      <c r="G666" s="455" t="s">
        <v>64</v>
      </c>
      <c r="H666" s="452"/>
      <c r="I666" s="453" t="s">
        <v>1449</v>
      </c>
    </row>
    <row r="667" spans="1:9" ht="24" x14ac:dyDescent="0.2">
      <c r="A667" s="456" t="s">
        <v>871</v>
      </c>
      <c r="B667" s="454" t="s">
        <v>145</v>
      </c>
      <c r="C667" s="461" t="s">
        <v>870</v>
      </c>
      <c r="D667" s="453" t="s">
        <v>824</v>
      </c>
      <c r="E667" s="452"/>
      <c r="F667" s="452">
        <v>239.17</v>
      </c>
      <c r="G667" s="455" t="s">
        <v>64</v>
      </c>
      <c r="H667" s="452"/>
      <c r="I667" s="453" t="s">
        <v>1450</v>
      </c>
    </row>
    <row r="668" spans="1:9" ht="24" x14ac:dyDescent="0.2">
      <c r="A668" s="456" t="s">
        <v>887</v>
      </c>
      <c r="B668" s="454" t="s">
        <v>145</v>
      </c>
      <c r="C668" s="461" t="s">
        <v>884</v>
      </c>
      <c r="D668" s="453" t="s">
        <v>822</v>
      </c>
      <c r="E668" s="452"/>
      <c r="F668" s="452">
        <v>185</v>
      </c>
      <c r="G668" s="455" t="s">
        <v>64</v>
      </c>
      <c r="H668" s="452"/>
      <c r="I668" s="453" t="s">
        <v>1451</v>
      </c>
    </row>
    <row r="669" spans="1:9" ht="24" x14ac:dyDescent="0.2">
      <c r="A669" s="456" t="s">
        <v>888</v>
      </c>
      <c r="B669" s="454" t="s">
        <v>145</v>
      </c>
      <c r="C669" s="461" t="s">
        <v>884</v>
      </c>
      <c r="D669" s="453" t="s">
        <v>824</v>
      </c>
      <c r="E669" s="452"/>
      <c r="F669" s="452">
        <v>245.15</v>
      </c>
      <c r="G669" s="455" t="s">
        <v>64</v>
      </c>
      <c r="H669" s="452"/>
      <c r="I669" s="453" t="s">
        <v>1452</v>
      </c>
    </row>
    <row r="670" spans="1:9" ht="24" x14ac:dyDescent="0.2">
      <c r="A670" s="456" t="s">
        <v>908</v>
      </c>
      <c r="B670" s="454" t="s">
        <v>145</v>
      </c>
      <c r="C670" s="461" t="s">
        <v>903</v>
      </c>
      <c r="D670" s="453" t="s">
        <v>822</v>
      </c>
      <c r="E670" s="452"/>
      <c r="F670" s="452">
        <v>185</v>
      </c>
      <c r="G670" s="455" t="s">
        <v>64</v>
      </c>
      <c r="H670" s="452"/>
      <c r="I670" s="453" t="s">
        <v>1453</v>
      </c>
    </row>
    <row r="671" spans="1:9" ht="24" x14ac:dyDescent="0.2">
      <c r="A671" s="456" t="s">
        <v>909</v>
      </c>
      <c r="B671" s="454" t="s">
        <v>145</v>
      </c>
      <c r="C671" s="461" t="s">
        <v>903</v>
      </c>
      <c r="D671" s="453" t="s">
        <v>824</v>
      </c>
      <c r="E671" s="452"/>
      <c r="F671" s="452">
        <v>245.15</v>
      </c>
      <c r="G671" s="455" t="s">
        <v>64</v>
      </c>
      <c r="H671" s="452"/>
      <c r="I671" s="453" t="s">
        <v>1454</v>
      </c>
    </row>
    <row r="672" spans="1:9" ht="24" x14ac:dyDescent="0.2">
      <c r="A672" s="456" t="s">
        <v>929</v>
      </c>
      <c r="B672" s="454" t="s">
        <v>145</v>
      </c>
      <c r="C672" s="461" t="s">
        <v>930</v>
      </c>
      <c r="D672" s="453" t="s">
        <v>931</v>
      </c>
      <c r="E672" s="452"/>
      <c r="F672" s="452">
        <v>167.5</v>
      </c>
      <c r="G672" s="455" t="s">
        <v>64</v>
      </c>
      <c r="H672" s="452"/>
      <c r="I672" s="453" t="s">
        <v>1455</v>
      </c>
    </row>
    <row r="673" spans="1:9" ht="24" x14ac:dyDescent="0.2">
      <c r="A673" s="456" t="s">
        <v>932</v>
      </c>
      <c r="B673" s="454" t="s">
        <v>145</v>
      </c>
      <c r="C673" s="461" t="s">
        <v>930</v>
      </c>
      <c r="D673" s="453" t="s">
        <v>822</v>
      </c>
      <c r="E673" s="452"/>
      <c r="F673" s="452">
        <v>185</v>
      </c>
      <c r="G673" s="455" t="s">
        <v>64</v>
      </c>
      <c r="H673" s="452"/>
      <c r="I673" s="453" t="s">
        <v>1456</v>
      </c>
    </row>
    <row r="674" spans="1:9" ht="24" x14ac:dyDescent="0.2">
      <c r="A674" s="456" t="s">
        <v>934</v>
      </c>
      <c r="B674" s="454" t="s">
        <v>145</v>
      </c>
      <c r="C674" s="461" t="s">
        <v>930</v>
      </c>
      <c r="D674" s="453" t="s">
        <v>824</v>
      </c>
      <c r="E674" s="452"/>
      <c r="F674" s="452">
        <v>245.15</v>
      </c>
      <c r="G674" s="455" t="s">
        <v>64</v>
      </c>
      <c r="H674" s="452"/>
      <c r="I674" s="453" t="s">
        <v>1457</v>
      </c>
    </row>
    <row r="675" spans="1:9" ht="24" x14ac:dyDescent="0.2">
      <c r="A675" s="456" t="s">
        <v>950</v>
      </c>
      <c r="B675" s="454" t="s">
        <v>145</v>
      </c>
      <c r="C675" s="461" t="s">
        <v>951</v>
      </c>
      <c r="D675" s="453" t="s">
        <v>931</v>
      </c>
      <c r="E675" s="452"/>
      <c r="F675" s="452">
        <v>167.5</v>
      </c>
      <c r="G675" s="455" t="s">
        <v>64</v>
      </c>
      <c r="H675" s="452"/>
      <c r="I675" s="453" t="s">
        <v>1458</v>
      </c>
    </row>
    <row r="676" spans="1:9" ht="24" x14ac:dyDescent="0.2">
      <c r="A676" s="456" t="s">
        <v>952</v>
      </c>
      <c r="B676" s="454" t="s">
        <v>145</v>
      </c>
      <c r="C676" s="461" t="s">
        <v>951</v>
      </c>
      <c r="D676" s="453" t="s">
        <v>822</v>
      </c>
      <c r="E676" s="452"/>
      <c r="F676" s="452">
        <v>185</v>
      </c>
      <c r="G676" s="455" t="s">
        <v>64</v>
      </c>
      <c r="H676" s="452"/>
      <c r="I676" s="453" t="s">
        <v>1459</v>
      </c>
    </row>
    <row r="677" spans="1:9" ht="24" x14ac:dyDescent="0.2">
      <c r="A677" s="456" t="s">
        <v>953</v>
      </c>
      <c r="B677" s="454" t="s">
        <v>145</v>
      </c>
      <c r="C677" s="461" t="s">
        <v>951</v>
      </c>
      <c r="D677" s="453" t="s">
        <v>824</v>
      </c>
      <c r="E677" s="452"/>
      <c r="F677" s="452">
        <v>245.15</v>
      </c>
      <c r="G677" s="455" t="s">
        <v>64</v>
      </c>
      <c r="H677" s="452"/>
      <c r="I677" s="453" t="s">
        <v>1460</v>
      </c>
    </row>
    <row r="678" spans="1:9" ht="24" x14ac:dyDescent="0.2">
      <c r="A678" s="456" t="s">
        <v>1161</v>
      </c>
      <c r="B678" s="454" t="s">
        <v>145</v>
      </c>
      <c r="C678" s="461" t="s">
        <v>964</v>
      </c>
      <c r="D678" s="453" t="s">
        <v>612</v>
      </c>
      <c r="E678" s="452"/>
      <c r="F678" s="452">
        <v>865.92</v>
      </c>
      <c r="G678" s="455" t="s">
        <v>64</v>
      </c>
      <c r="H678" s="452"/>
      <c r="I678" s="453" t="s">
        <v>1461</v>
      </c>
    </row>
    <row r="679" spans="1:9" ht="24" x14ac:dyDescent="0.2">
      <c r="A679" s="456" t="s">
        <v>969</v>
      </c>
      <c r="B679" s="454" t="s">
        <v>145</v>
      </c>
      <c r="C679" s="461" t="s">
        <v>968</v>
      </c>
      <c r="D679" s="453" t="s">
        <v>931</v>
      </c>
      <c r="E679" s="452"/>
      <c r="F679" s="452">
        <v>167.5</v>
      </c>
      <c r="G679" s="455" t="s">
        <v>64</v>
      </c>
      <c r="H679" s="452"/>
      <c r="I679" s="453" t="s">
        <v>1462</v>
      </c>
    </row>
    <row r="680" spans="1:9" ht="24" x14ac:dyDescent="0.2">
      <c r="A680" s="456" t="s">
        <v>971</v>
      </c>
      <c r="B680" s="454" t="s">
        <v>145</v>
      </c>
      <c r="C680" s="461" t="s">
        <v>968</v>
      </c>
      <c r="D680" s="453" t="s">
        <v>822</v>
      </c>
      <c r="E680" s="452"/>
      <c r="F680" s="452">
        <v>185</v>
      </c>
      <c r="G680" s="455" t="s">
        <v>64</v>
      </c>
      <c r="H680" s="452"/>
      <c r="I680" s="453" t="s">
        <v>1463</v>
      </c>
    </row>
    <row r="681" spans="1:9" ht="24" x14ac:dyDescent="0.2">
      <c r="A681" s="456" t="s">
        <v>972</v>
      </c>
      <c r="B681" s="454" t="s">
        <v>145</v>
      </c>
      <c r="C681" s="461" t="s">
        <v>968</v>
      </c>
      <c r="D681" s="453" t="s">
        <v>824</v>
      </c>
      <c r="E681" s="452"/>
      <c r="F681" s="452">
        <v>245.15</v>
      </c>
      <c r="G681" s="455" t="s">
        <v>64</v>
      </c>
      <c r="H681" s="452"/>
      <c r="I681" s="453" t="s">
        <v>1464</v>
      </c>
    </row>
    <row r="682" spans="1:9" ht="24" x14ac:dyDescent="0.2">
      <c r="A682" s="456" t="s">
        <v>989</v>
      </c>
      <c r="B682" s="454" t="s">
        <v>145</v>
      </c>
      <c r="C682" s="461" t="s">
        <v>990</v>
      </c>
      <c r="D682" s="453" t="s">
        <v>931</v>
      </c>
      <c r="E682" s="452"/>
      <c r="F682" s="452">
        <v>201.55</v>
      </c>
      <c r="G682" s="455" t="s">
        <v>64</v>
      </c>
      <c r="H682" s="452"/>
      <c r="I682" s="453" t="s">
        <v>1465</v>
      </c>
    </row>
    <row r="683" spans="1:9" ht="24" x14ac:dyDescent="0.2">
      <c r="A683" s="456" t="s">
        <v>991</v>
      </c>
      <c r="B683" s="454" t="s">
        <v>145</v>
      </c>
      <c r="C683" s="461" t="s">
        <v>990</v>
      </c>
      <c r="D683" s="453" t="s">
        <v>738</v>
      </c>
      <c r="E683" s="452"/>
      <c r="F683" s="452">
        <v>1990.66</v>
      </c>
      <c r="G683" s="455" t="s">
        <v>64</v>
      </c>
      <c r="H683" s="452"/>
      <c r="I683" s="453" t="s">
        <v>1466</v>
      </c>
    </row>
    <row r="684" spans="1:9" ht="24" x14ac:dyDescent="0.2">
      <c r="A684" s="456" t="s">
        <v>992</v>
      </c>
      <c r="B684" s="454" t="s">
        <v>145</v>
      </c>
      <c r="C684" s="461" t="s">
        <v>990</v>
      </c>
      <c r="D684" s="453" t="s">
        <v>822</v>
      </c>
      <c r="E684" s="452"/>
      <c r="F684" s="452">
        <v>185</v>
      </c>
      <c r="G684" s="455" t="s">
        <v>64</v>
      </c>
      <c r="H684" s="452"/>
      <c r="I684" s="453" t="s">
        <v>1467</v>
      </c>
    </row>
    <row r="685" spans="1:9" ht="24" x14ac:dyDescent="0.2">
      <c r="A685" s="456" t="s">
        <v>993</v>
      </c>
      <c r="B685" s="454" t="s">
        <v>145</v>
      </c>
      <c r="C685" s="461" t="s">
        <v>990</v>
      </c>
      <c r="D685" s="453" t="s">
        <v>994</v>
      </c>
      <c r="E685" s="452"/>
      <c r="F685" s="452">
        <v>596.73</v>
      </c>
      <c r="G685" s="455" t="s">
        <v>64</v>
      </c>
      <c r="H685" s="452"/>
      <c r="I685" s="453" t="s">
        <v>1468</v>
      </c>
    </row>
    <row r="686" spans="1:9" ht="24" x14ac:dyDescent="0.2">
      <c r="A686" s="456" t="s">
        <v>995</v>
      </c>
      <c r="B686" s="454" t="s">
        <v>145</v>
      </c>
      <c r="C686" s="461" t="s">
        <v>990</v>
      </c>
      <c r="D686" s="453" t="s">
        <v>509</v>
      </c>
      <c r="E686" s="452"/>
      <c r="F686" s="452">
        <v>565.33000000000004</v>
      </c>
      <c r="G686" s="455" t="s">
        <v>64</v>
      </c>
      <c r="H686" s="452"/>
      <c r="I686" s="453" t="s">
        <v>1469</v>
      </c>
    </row>
    <row r="687" spans="1:9" ht="24" x14ac:dyDescent="0.2">
      <c r="A687" s="456" t="s">
        <v>996</v>
      </c>
      <c r="B687" s="454" t="s">
        <v>145</v>
      </c>
      <c r="C687" s="461" t="s">
        <v>990</v>
      </c>
      <c r="D687" s="453" t="s">
        <v>824</v>
      </c>
      <c r="E687" s="452"/>
      <c r="F687" s="452">
        <v>245.15</v>
      </c>
      <c r="G687" s="455" t="s">
        <v>64</v>
      </c>
      <c r="H687" s="452"/>
      <c r="I687" s="453" t="s">
        <v>1470</v>
      </c>
    </row>
    <row r="688" spans="1:9" ht="24" x14ac:dyDescent="0.2">
      <c r="A688" s="456" t="s">
        <v>1022</v>
      </c>
      <c r="B688" s="454" t="s">
        <v>145</v>
      </c>
      <c r="C688" s="461" t="s">
        <v>1023</v>
      </c>
      <c r="D688" s="453" t="s">
        <v>931</v>
      </c>
      <c r="E688" s="452"/>
      <c r="F688" s="452">
        <v>441.08</v>
      </c>
      <c r="G688" s="455" t="s">
        <v>64</v>
      </c>
      <c r="H688" s="452"/>
      <c r="I688" s="453" t="s">
        <v>1471</v>
      </c>
    </row>
    <row r="689" spans="1:9" ht="24" x14ac:dyDescent="0.2">
      <c r="A689" s="456" t="s">
        <v>1024</v>
      </c>
      <c r="B689" s="454" t="s">
        <v>145</v>
      </c>
      <c r="C689" s="461" t="s">
        <v>1023</v>
      </c>
      <c r="D689" s="453" t="s">
        <v>822</v>
      </c>
      <c r="E689" s="452"/>
      <c r="F689" s="452">
        <v>185</v>
      </c>
      <c r="G689" s="455" t="s">
        <v>64</v>
      </c>
      <c r="H689" s="452"/>
      <c r="I689" s="453" t="s">
        <v>1472</v>
      </c>
    </row>
    <row r="690" spans="1:9" ht="24" x14ac:dyDescent="0.2">
      <c r="A690" s="456" t="s">
        <v>1025</v>
      </c>
      <c r="B690" s="454" t="s">
        <v>145</v>
      </c>
      <c r="C690" s="461" t="s">
        <v>1023</v>
      </c>
      <c r="D690" s="453" t="s">
        <v>994</v>
      </c>
      <c r="E690" s="452"/>
      <c r="F690" s="452">
        <v>557.85</v>
      </c>
      <c r="G690" s="455" t="s">
        <v>64</v>
      </c>
      <c r="H690" s="452"/>
      <c r="I690" s="453" t="s">
        <v>1473</v>
      </c>
    </row>
    <row r="691" spans="1:9" ht="24" x14ac:dyDescent="0.2">
      <c r="A691" s="456" t="s">
        <v>1026</v>
      </c>
      <c r="B691" s="454" t="s">
        <v>145</v>
      </c>
      <c r="C691" s="461" t="s">
        <v>1023</v>
      </c>
      <c r="D691" s="453" t="s">
        <v>824</v>
      </c>
      <c r="E691" s="452"/>
      <c r="F691" s="452">
        <v>245.15</v>
      </c>
      <c r="G691" s="455" t="s">
        <v>64</v>
      </c>
      <c r="H691" s="452"/>
      <c r="I691" s="453" t="s">
        <v>1474</v>
      </c>
    </row>
    <row r="692" spans="1:9" ht="24" x14ac:dyDescent="0.2">
      <c r="A692" s="456" t="s">
        <v>1051</v>
      </c>
      <c r="B692" s="454" t="s">
        <v>145</v>
      </c>
      <c r="C692" s="461" t="s">
        <v>1050</v>
      </c>
      <c r="D692" s="453" t="s">
        <v>738</v>
      </c>
      <c r="E692" s="452"/>
      <c r="F692" s="452">
        <v>441.08</v>
      </c>
      <c r="G692" s="455" t="s">
        <v>64</v>
      </c>
      <c r="H692" s="452"/>
      <c r="I692" s="453" t="s">
        <v>1475</v>
      </c>
    </row>
    <row r="693" spans="1:9" ht="24" x14ac:dyDescent="0.2">
      <c r="A693" s="456" t="s">
        <v>1052</v>
      </c>
      <c r="B693" s="454" t="s">
        <v>145</v>
      </c>
      <c r="C693" s="461" t="s">
        <v>1050</v>
      </c>
      <c r="D693" s="453" t="s">
        <v>822</v>
      </c>
      <c r="E693" s="452"/>
      <c r="F693" s="452">
        <v>185</v>
      </c>
      <c r="G693" s="455" t="s">
        <v>64</v>
      </c>
      <c r="H693" s="452"/>
      <c r="I693" s="453" t="s">
        <v>1476</v>
      </c>
    </row>
    <row r="694" spans="1:9" ht="24" x14ac:dyDescent="0.2">
      <c r="A694" s="456" t="s">
        <v>1053</v>
      </c>
      <c r="B694" s="454" t="s">
        <v>145</v>
      </c>
      <c r="C694" s="461" t="s">
        <v>1050</v>
      </c>
      <c r="D694" s="453" t="s">
        <v>824</v>
      </c>
      <c r="E694" s="452"/>
      <c r="F694" s="452">
        <v>245.15</v>
      </c>
      <c r="G694" s="455" t="s">
        <v>64</v>
      </c>
      <c r="H694" s="452"/>
      <c r="I694" s="453" t="s">
        <v>1477</v>
      </c>
    </row>
    <row r="695" spans="1:9" x14ac:dyDescent="0.2">
      <c r="A695" s="456" t="s">
        <v>1280</v>
      </c>
      <c r="B695" s="454" t="s">
        <v>828</v>
      </c>
      <c r="C695" s="461" t="s">
        <v>801</v>
      </c>
      <c r="D695" s="453" t="s">
        <v>1281</v>
      </c>
      <c r="E695" s="452">
        <v>17207.7</v>
      </c>
      <c r="F695" s="452"/>
      <c r="G695" s="455" t="s">
        <v>64</v>
      </c>
      <c r="H695" s="452"/>
      <c r="I695" s="453">
        <v>2969.01</v>
      </c>
    </row>
    <row r="696" spans="1:9" x14ac:dyDescent="0.2">
      <c r="A696" s="456" t="s">
        <v>34</v>
      </c>
      <c r="B696" s="454" t="s">
        <v>34</v>
      </c>
      <c r="C696" s="461" t="s">
        <v>34</v>
      </c>
      <c r="D696" s="453"/>
      <c r="E696" s="452"/>
      <c r="F696" s="452"/>
      <c r="G696" s="455" t="s">
        <v>34</v>
      </c>
      <c r="H696" s="452"/>
      <c r="I696" s="453"/>
    </row>
    <row r="697" spans="1:9" x14ac:dyDescent="0.2">
      <c r="A697" s="456" t="s">
        <v>34</v>
      </c>
      <c r="B697" s="454" t="s">
        <v>34</v>
      </c>
      <c r="C697" s="461" t="s">
        <v>34</v>
      </c>
      <c r="D697" s="453" t="s">
        <v>146</v>
      </c>
      <c r="E697" s="452">
        <v>17207.7</v>
      </c>
      <c r="F697" s="452">
        <v>14238.69</v>
      </c>
      <c r="G697" s="455" t="s">
        <v>34</v>
      </c>
      <c r="H697" s="452">
        <v>2969.01</v>
      </c>
      <c r="I697" s="453">
        <v>2969.01</v>
      </c>
    </row>
    <row r="698" spans="1:9" x14ac:dyDescent="0.2">
      <c r="A698" s="456" t="s">
        <v>34</v>
      </c>
      <c r="B698" s="454" t="s">
        <v>34</v>
      </c>
      <c r="C698" s="461" t="s">
        <v>34</v>
      </c>
      <c r="D698" s="453"/>
      <c r="E698" s="452"/>
      <c r="F698" s="452"/>
      <c r="G698" s="455" t="s">
        <v>34</v>
      </c>
      <c r="H698" s="452"/>
      <c r="I698" s="453"/>
    </row>
    <row r="699" spans="1:9" ht="36" x14ac:dyDescent="0.2">
      <c r="A699" s="456" t="s">
        <v>235</v>
      </c>
      <c r="B699" s="454" t="s">
        <v>43</v>
      </c>
      <c r="C699" s="461" t="s">
        <v>34</v>
      </c>
      <c r="D699" s="453"/>
      <c r="E699" s="452"/>
      <c r="F699" s="452"/>
      <c r="G699" s="455" t="s">
        <v>34</v>
      </c>
      <c r="H699" s="452"/>
      <c r="I699" s="453"/>
    </row>
    <row r="700" spans="1:9" ht="24" x14ac:dyDescent="0.2">
      <c r="A700" s="456" t="s">
        <v>144</v>
      </c>
      <c r="B700" s="454" t="s">
        <v>1353</v>
      </c>
      <c r="C700" s="461" t="s">
        <v>34</v>
      </c>
      <c r="D700" s="453"/>
      <c r="E700" s="452"/>
      <c r="F700" s="452"/>
      <c r="G700" s="455" t="s">
        <v>34</v>
      </c>
      <c r="H700" s="452"/>
      <c r="I700" s="453"/>
    </row>
    <row r="701" spans="1:9" x14ac:dyDescent="0.2">
      <c r="A701" s="456" t="s">
        <v>1228</v>
      </c>
      <c r="B701" s="454" t="s">
        <v>1226</v>
      </c>
      <c r="C701" s="461" t="s">
        <v>866</v>
      </c>
      <c r="D701" s="453" t="s">
        <v>1229</v>
      </c>
      <c r="E701" s="452"/>
      <c r="F701" s="452">
        <v>26923.15</v>
      </c>
      <c r="G701" s="455" t="s">
        <v>64</v>
      </c>
      <c r="H701" s="452"/>
      <c r="I701" s="453" t="s">
        <v>1478</v>
      </c>
    </row>
    <row r="702" spans="1:9" x14ac:dyDescent="0.2">
      <c r="A702" s="456" t="s">
        <v>34</v>
      </c>
      <c r="B702" s="454" t="s">
        <v>34</v>
      </c>
      <c r="C702" s="461" t="s">
        <v>34</v>
      </c>
      <c r="D702" s="453"/>
      <c r="E702" s="452"/>
      <c r="F702" s="452"/>
      <c r="G702" s="455" t="s">
        <v>34</v>
      </c>
      <c r="H702" s="452"/>
      <c r="I702" s="453"/>
    </row>
    <row r="703" spans="1:9" x14ac:dyDescent="0.2">
      <c r="A703" s="456" t="s">
        <v>34</v>
      </c>
      <c r="B703" s="454" t="s">
        <v>34</v>
      </c>
      <c r="C703" s="461" t="s">
        <v>34</v>
      </c>
      <c r="D703" s="453" t="s">
        <v>146</v>
      </c>
      <c r="E703" s="452">
        <v>0</v>
      </c>
      <c r="F703" s="452">
        <v>26923.15</v>
      </c>
      <c r="G703" s="455" t="s">
        <v>34</v>
      </c>
      <c r="H703" s="452" t="s">
        <v>1478</v>
      </c>
      <c r="I703" s="453" t="s">
        <v>1478</v>
      </c>
    </row>
    <row r="704" spans="1:9" x14ac:dyDescent="0.2">
      <c r="A704" s="456" t="s">
        <v>34</v>
      </c>
      <c r="B704" s="454" t="s">
        <v>34</v>
      </c>
      <c r="C704" s="461" t="s">
        <v>34</v>
      </c>
      <c r="D704" s="453"/>
      <c r="E704" s="452"/>
      <c r="F704" s="452"/>
      <c r="G704" s="455" t="s">
        <v>34</v>
      </c>
      <c r="H704" s="452"/>
      <c r="I704" s="453"/>
    </row>
    <row r="705" spans="1:9" ht="36" x14ac:dyDescent="0.2">
      <c r="A705" s="456" t="s">
        <v>292</v>
      </c>
      <c r="B705" s="454" t="s">
        <v>293</v>
      </c>
      <c r="C705" s="461" t="s">
        <v>34</v>
      </c>
      <c r="D705" s="453"/>
      <c r="E705" s="452"/>
      <c r="F705" s="452"/>
      <c r="G705" s="455" t="s">
        <v>34</v>
      </c>
      <c r="H705" s="452"/>
      <c r="I705" s="453"/>
    </row>
    <row r="706" spans="1:9" ht="24" x14ac:dyDescent="0.2">
      <c r="A706" s="456" t="s">
        <v>144</v>
      </c>
      <c r="B706" s="454" t="s">
        <v>1224</v>
      </c>
      <c r="C706" s="461" t="s">
        <v>34</v>
      </c>
      <c r="D706" s="453"/>
      <c r="E706" s="452"/>
      <c r="F706" s="452"/>
      <c r="G706" s="455" t="s">
        <v>34</v>
      </c>
      <c r="H706" s="452"/>
      <c r="I706" s="453"/>
    </row>
    <row r="707" spans="1:9" x14ac:dyDescent="0.2">
      <c r="A707" s="456" t="s">
        <v>1225</v>
      </c>
      <c r="B707" s="454" t="s">
        <v>1226</v>
      </c>
      <c r="C707" s="461" t="s">
        <v>1213</v>
      </c>
      <c r="D707" s="453" t="s">
        <v>1227</v>
      </c>
      <c r="E707" s="452"/>
      <c r="F707" s="452">
        <v>11118.18</v>
      </c>
      <c r="G707" s="455" t="s">
        <v>64</v>
      </c>
      <c r="H707" s="452"/>
      <c r="I707" s="453" t="s">
        <v>1479</v>
      </c>
    </row>
    <row r="708" spans="1:9" x14ac:dyDescent="0.2">
      <c r="A708" s="456" t="s">
        <v>34</v>
      </c>
      <c r="B708" s="454" t="s">
        <v>34</v>
      </c>
      <c r="C708" s="461" t="s">
        <v>34</v>
      </c>
      <c r="D708" s="453"/>
      <c r="E708" s="452"/>
      <c r="F708" s="452"/>
      <c r="G708" s="455" t="s">
        <v>34</v>
      </c>
      <c r="H708" s="452"/>
      <c r="I708" s="453"/>
    </row>
    <row r="709" spans="1:9" x14ac:dyDescent="0.2">
      <c r="A709" s="456" t="s">
        <v>34</v>
      </c>
      <c r="B709" s="454" t="s">
        <v>34</v>
      </c>
      <c r="C709" s="461" t="s">
        <v>34</v>
      </c>
      <c r="D709" s="453" t="s">
        <v>146</v>
      </c>
      <c r="E709" s="452">
        <v>0</v>
      </c>
      <c r="F709" s="452">
        <v>11118.18</v>
      </c>
      <c r="G709" s="455" t="s">
        <v>34</v>
      </c>
      <c r="H709" s="452" t="s">
        <v>1479</v>
      </c>
      <c r="I709" s="453" t="s">
        <v>1479</v>
      </c>
    </row>
    <row r="710" spans="1:9" x14ac:dyDescent="0.2">
      <c r="A710" s="456" t="s">
        <v>34</v>
      </c>
      <c r="B710" s="454" t="s">
        <v>34</v>
      </c>
      <c r="C710" s="461" t="s">
        <v>34</v>
      </c>
      <c r="D710" s="453"/>
      <c r="E710" s="452"/>
      <c r="F710" s="452"/>
      <c r="G710" s="455" t="s">
        <v>34</v>
      </c>
      <c r="H710" s="452"/>
      <c r="I710" s="453"/>
    </row>
    <row r="711" spans="1:9" ht="24" x14ac:dyDescent="0.2">
      <c r="A711" s="456" t="s">
        <v>236</v>
      </c>
      <c r="B711" s="454" t="s">
        <v>69</v>
      </c>
      <c r="C711" s="461" t="s">
        <v>34</v>
      </c>
      <c r="D711" s="453"/>
      <c r="E711" s="452"/>
      <c r="F711" s="452"/>
      <c r="G711" s="455" t="s">
        <v>34</v>
      </c>
      <c r="H711" s="452"/>
      <c r="I711" s="453"/>
    </row>
    <row r="712" spans="1:9" ht="24" x14ac:dyDescent="0.2">
      <c r="A712" s="456" t="s">
        <v>144</v>
      </c>
      <c r="B712" s="454" t="s">
        <v>1224</v>
      </c>
      <c r="C712" s="461" t="s">
        <v>34</v>
      </c>
      <c r="D712" s="453"/>
      <c r="E712" s="452"/>
      <c r="F712" s="452"/>
      <c r="G712" s="455" t="s">
        <v>34</v>
      </c>
      <c r="H712" s="452"/>
      <c r="I712" s="453"/>
    </row>
    <row r="713" spans="1:9" x14ac:dyDescent="0.2">
      <c r="A713" s="456" t="s">
        <v>1124</v>
      </c>
      <c r="B713" s="454" t="s">
        <v>145</v>
      </c>
      <c r="C713" s="461" t="s">
        <v>753</v>
      </c>
      <c r="D713" s="453"/>
      <c r="E713" s="452"/>
      <c r="F713" s="452">
        <v>0.05</v>
      </c>
      <c r="G713" s="455" t="s">
        <v>64</v>
      </c>
      <c r="H713" s="452"/>
      <c r="I713" s="453" t="s">
        <v>1480</v>
      </c>
    </row>
    <row r="714" spans="1:9" x14ac:dyDescent="0.2">
      <c r="A714" s="456" t="s">
        <v>1058</v>
      </c>
      <c r="B714" s="454" t="s">
        <v>145</v>
      </c>
      <c r="C714" s="461" t="s">
        <v>753</v>
      </c>
      <c r="D714" s="453"/>
      <c r="E714" s="452"/>
      <c r="F714" s="452">
        <v>35.94</v>
      </c>
      <c r="G714" s="455" t="s">
        <v>64</v>
      </c>
      <c r="H714" s="452"/>
      <c r="I714" s="453" t="s">
        <v>1481</v>
      </c>
    </row>
    <row r="715" spans="1:9" x14ac:dyDescent="0.2">
      <c r="A715" s="456" t="s">
        <v>1058</v>
      </c>
      <c r="B715" s="454" t="s">
        <v>145</v>
      </c>
      <c r="C715" s="461" t="s">
        <v>834</v>
      </c>
      <c r="D715" s="453"/>
      <c r="E715" s="452"/>
      <c r="F715" s="452">
        <v>48.9</v>
      </c>
      <c r="G715" s="455" t="s">
        <v>64</v>
      </c>
      <c r="H715" s="452"/>
      <c r="I715" s="453" t="s">
        <v>1482</v>
      </c>
    </row>
    <row r="716" spans="1:9" x14ac:dyDescent="0.2">
      <c r="A716" s="456" t="s">
        <v>833</v>
      </c>
      <c r="B716" s="454" t="s">
        <v>828</v>
      </c>
      <c r="C716" s="461" t="s">
        <v>834</v>
      </c>
      <c r="D716" s="453" t="s">
        <v>835</v>
      </c>
      <c r="E716" s="452"/>
      <c r="F716" s="452">
        <v>3266.88</v>
      </c>
      <c r="G716" s="455" t="s">
        <v>64</v>
      </c>
      <c r="H716" s="452"/>
      <c r="I716" s="453" t="s">
        <v>1483</v>
      </c>
    </row>
    <row r="717" spans="1:9" ht="24" x14ac:dyDescent="0.2">
      <c r="A717" s="456" t="s">
        <v>842</v>
      </c>
      <c r="B717" s="454" t="s">
        <v>145</v>
      </c>
      <c r="C717" s="461" t="s">
        <v>843</v>
      </c>
      <c r="D717" s="453" t="s">
        <v>636</v>
      </c>
      <c r="E717" s="452"/>
      <c r="F717" s="452">
        <v>556.27</v>
      </c>
      <c r="G717" s="455" t="s">
        <v>64</v>
      </c>
      <c r="H717" s="452"/>
      <c r="I717" s="453" t="s">
        <v>1484</v>
      </c>
    </row>
    <row r="718" spans="1:9" x14ac:dyDescent="0.2">
      <c r="A718" s="456" t="s">
        <v>1058</v>
      </c>
      <c r="B718" s="454" t="s">
        <v>145</v>
      </c>
      <c r="C718" s="461" t="s">
        <v>1088</v>
      </c>
      <c r="D718" s="453"/>
      <c r="E718" s="452"/>
      <c r="F718" s="452">
        <v>74.31</v>
      </c>
      <c r="G718" s="455" t="s">
        <v>64</v>
      </c>
      <c r="H718" s="452"/>
      <c r="I718" s="453" t="s">
        <v>1485</v>
      </c>
    </row>
    <row r="719" spans="1:9" ht="24" x14ac:dyDescent="0.2">
      <c r="A719" s="456" t="s">
        <v>852</v>
      </c>
      <c r="B719" s="454" t="s">
        <v>145</v>
      </c>
      <c r="C719" s="461" t="s">
        <v>853</v>
      </c>
      <c r="D719" s="453" t="s">
        <v>637</v>
      </c>
      <c r="E719" s="452"/>
      <c r="F719" s="452">
        <v>399.25</v>
      </c>
      <c r="G719" s="455" t="s">
        <v>64</v>
      </c>
      <c r="H719" s="452"/>
      <c r="I719" s="453" t="s">
        <v>1486</v>
      </c>
    </row>
    <row r="720" spans="1:9" ht="24" x14ac:dyDescent="0.2">
      <c r="A720" s="456" t="s">
        <v>855</v>
      </c>
      <c r="B720" s="454" t="s">
        <v>145</v>
      </c>
      <c r="C720" s="461" t="s">
        <v>853</v>
      </c>
      <c r="D720" s="453" t="s">
        <v>856</v>
      </c>
      <c r="E720" s="452"/>
      <c r="F720" s="452">
        <v>362.96</v>
      </c>
      <c r="G720" s="455" t="s">
        <v>64</v>
      </c>
      <c r="H720" s="452"/>
      <c r="I720" s="453" t="s">
        <v>1487</v>
      </c>
    </row>
    <row r="721" spans="1:9" ht="24" x14ac:dyDescent="0.2">
      <c r="A721" s="456" t="s">
        <v>857</v>
      </c>
      <c r="B721" s="454" t="s">
        <v>145</v>
      </c>
      <c r="C721" s="461" t="s">
        <v>853</v>
      </c>
      <c r="D721" s="453" t="s">
        <v>858</v>
      </c>
      <c r="E721" s="452"/>
      <c r="F721" s="452">
        <v>373.12</v>
      </c>
      <c r="G721" s="455" t="s">
        <v>64</v>
      </c>
      <c r="H721" s="452"/>
      <c r="I721" s="453" t="s">
        <v>1488</v>
      </c>
    </row>
    <row r="722" spans="1:9" x14ac:dyDescent="0.2">
      <c r="A722" s="456" t="s">
        <v>1124</v>
      </c>
      <c r="B722" s="454" t="s">
        <v>145</v>
      </c>
      <c r="C722" s="461" t="s">
        <v>794</v>
      </c>
      <c r="D722" s="453"/>
      <c r="E722" s="452"/>
      <c r="F722" s="452">
        <v>0.43</v>
      </c>
      <c r="G722" s="455" t="s">
        <v>64</v>
      </c>
      <c r="H722" s="452"/>
      <c r="I722" s="453" t="s">
        <v>1489</v>
      </c>
    </row>
    <row r="723" spans="1:9" x14ac:dyDescent="0.2">
      <c r="A723" s="456" t="s">
        <v>1112</v>
      </c>
      <c r="B723" s="454" t="s">
        <v>145</v>
      </c>
      <c r="C723" s="461" t="s">
        <v>794</v>
      </c>
      <c r="D723" s="453"/>
      <c r="E723" s="452"/>
      <c r="F723" s="452">
        <v>79.930000000000007</v>
      </c>
      <c r="G723" s="455" t="s">
        <v>64</v>
      </c>
      <c r="H723" s="452"/>
      <c r="I723" s="453" t="s">
        <v>1490</v>
      </c>
    </row>
    <row r="724" spans="1:9" x14ac:dyDescent="0.2">
      <c r="A724" s="456" t="s">
        <v>793</v>
      </c>
      <c r="B724" s="454" t="s">
        <v>145</v>
      </c>
      <c r="C724" s="461" t="s">
        <v>794</v>
      </c>
      <c r="D724" s="453"/>
      <c r="E724" s="452"/>
      <c r="F724" s="452">
        <v>0.04</v>
      </c>
      <c r="G724" s="455" t="s">
        <v>64</v>
      </c>
      <c r="H724" s="452"/>
      <c r="I724" s="453" t="s">
        <v>1491</v>
      </c>
    </row>
    <row r="725" spans="1:9" ht="24" x14ac:dyDescent="0.2">
      <c r="A725" s="456" t="s">
        <v>867</v>
      </c>
      <c r="B725" s="454" t="s">
        <v>145</v>
      </c>
      <c r="C725" s="461" t="s">
        <v>868</v>
      </c>
      <c r="D725" s="453" t="s">
        <v>721</v>
      </c>
      <c r="E725" s="452"/>
      <c r="F725" s="452">
        <v>554.01</v>
      </c>
      <c r="G725" s="455" t="s">
        <v>64</v>
      </c>
      <c r="H725" s="452"/>
      <c r="I725" s="453" t="s">
        <v>1492</v>
      </c>
    </row>
    <row r="726" spans="1:9" x14ac:dyDescent="0.2">
      <c r="A726" s="456" t="s">
        <v>793</v>
      </c>
      <c r="B726" s="454" t="s">
        <v>145</v>
      </c>
      <c r="C726" s="461" t="s">
        <v>804</v>
      </c>
      <c r="D726" s="453"/>
      <c r="E726" s="452"/>
      <c r="F726" s="452">
        <v>0.48</v>
      </c>
      <c r="G726" s="455" t="s">
        <v>64</v>
      </c>
      <c r="H726" s="452"/>
      <c r="I726" s="453" t="s">
        <v>1493</v>
      </c>
    </row>
    <row r="727" spans="1:9" x14ac:dyDescent="0.2">
      <c r="A727" s="456" t="s">
        <v>1124</v>
      </c>
      <c r="B727" s="454" t="s">
        <v>145</v>
      </c>
      <c r="C727" s="461" t="s">
        <v>758</v>
      </c>
      <c r="D727" s="453"/>
      <c r="E727" s="452"/>
      <c r="F727" s="452">
        <v>52.1</v>
      </c>
      <c r="G727" s="455" t="s">
        <v>64</v>
      </c>
      <c r="H727" s="452"/>
      <c r="I727" s="453" t="s">
        <v>1494</v>
      </c>
    </row>
    <row r="728" spans="1:9" x14ac:dyDescent="0.2">
      <c r="A728" s="456" t="s">
        <v>1124</v>
      </c>
      <c r="B728" s="454" t="s">
        <v>145</v>
      </c>
      <c r="C728" s="461" t="s">
        <v>758</v>
      </c>
      <c r="D728" s="453"/>
      <c r="E728" s="452"/>
      <c r="F728" s="452">
        <v>0.3</v>
      </c>
      <c r="G728" s="455" t="s">
        <v>64</v>
      </c>
      <c r="H728" s="452"/>
      <c r="I728" s="453" t="s">
        <v>1495</v>
      </c>
    </row>
    <row r="729" spans="1:9" ht="24" x14ac:dyDescent="0.2">
      <c r="A729" s="456" t="s">
        <v>876</v>
      </c>
      <c r="B729" s="454" t="s">
        <v>145</v>
      </c>
      <c r="C729" s="461" t="s">
        <v>877</v>
      </c>
      <c r="D729" s="453" t="s">
        <v>878</v>
      </c>
      <c r="E729" s="452"/>
      <c r="F729" s="452">
        <v>218.78</v>
      </c>
      <c r="G729" s="455" t="s">
        <v>64</v>
      </c>
      <c r="H729" s="452"/>
      <c r="I729" s="453" t="s">
        <v>1496</v>
      </c>
    </row>
    <row r="730" spans="1:9" ht="24" x14ac:dyDescent="0.2">
      <c r="A730" s="456" t="s">
        <v>886</v>
      </c>
      <c r="B730" s="454" t="s">
        <v>145</v>
      </c>
      <c r="C730" s="461" t="s">
        <v>884</v>
      </c>
      <c r="D730" s="453" t="s">
        <v>636</v>
      </c>
      <c r="E730" s="452"/>
      <c r="F730" s="452">
        <v>538.52</v>
      </c>
      <c r="G730" s="455" t="s">
        <v>64</v>
      </c>
      <c r="H730" s="452"/>
      <c r="I730" s="453" t="s">
        <v>1497</v>
      </c>
    </row>
    <row r="731" spans="1:9" x14ac:dyDescent="0.2">
      <c r="A731" s="456" t="s">
        <v>795</v>
      </c>
      <c r="B731" s="454" t="s">
        <v>145</v>
      </c>
      <c r="C731" s="461" t="s">
        <v>895</v>
      </c>
      <c r="D731" s="453"/>
      <c r="E731" s="452"/>
      <c r="F731" s="452">
        <v>17.27</v>
      </c>
      <c r="G731" s="455" t="s">
        <v>64</v>
      </c>
      <c r="H731" s="452"/>
      <c r="I731" s="453" t="s">
        <v>1498</v>
      </c>
    </row>
    <row r="732" spans="1:9" ht="24" x14ac:dyDescent="0.2">
      <c r="A732" s="456" t="s">
        <v>904</v>
      </c>
      <c r="B732" s="454" t="s">
        <v>145</v>
      </c>
      <c r="C732" s="461" t="s">
        <v>903</v>
      </c>
      <c r="D732" s="453" t="s">
        <v>905</v>
      </c>
      <c r="E732" s="452"/>
      <c r="F732" s="452">
        <v>830.33</v>
      </c>
      <c r="G732" s="455" t="s">
        <v>64</v>
      </c>
      <c r="H732" s="452"/>
      <c r="I732" s="453" t="s">
        <v>1499</v>
      </c>
    </row>
    <row r="733" spans="1:9" ht="24" x14ac:dyDescent="0.2">
      <c r="A733" s="456" t="s">
        <v>906</v>
      </c>
      <c r="B733" s="454" t="s">
        <v>145</v>
      </c>
      <c r="C733" s="461" t="s">
        <v>903</v>
      </c>
      <c r="D733" s="453" t="s">
        <v>637</v>
      </c>
      <c r="E733" s="452"/>
      <c r="F733" s="452">
        <v>394.92</v>
      </c>
      <c r="G733" s="455" t="s">
        <v>64</v>
      </c>
      <c r="H733" s="452"/>
      <c r="I733" s="453" t="s">
        <v>1500</v>
      </c>
    </row>
    <row r="734" spans="1:9" ht="24" x14ac:dyDescent="0.2">
      <c r="A734" s="456" t="s">
        <v>907</v>
      </c>
      <c r="B734" s="454" t="s">
        <v>145</v>
      </c>
      <c r="C734" s="461" t="s">
        <v>903</v>
      </c>
      <c r="D734" s="453" t="s">
        <v>858</v>
      </c>
      <c r="E734" s="452"/>
      <c r="F734" s="452">
        <v>501.33</v>
      </c>
      <c r="G734" s="455" t="s">
        <v>64</v>
      </c>
      <c r="H734" s="452"/>
      <c r="I734" s="453" t="s">
        <v>1501</v>
      </c>
    </row>
    <row r="735" spans="1:9" ht="24" x14ac:dyDescent="0.2">
      <c r="A735" s="456" t="s">
        <v>910</v>
      </c>
      <c r="B735" s="454" t="s">
        <v>145</v>
      </c>
      <c r="C735" s="461" t="s">
        <v>903</v>
      </c>
      <c r="D735" s="453" t="s">
        <v>911</v>
      </c>
      <c r="E735" s="452"/>
      <c r="F735" s="452">
        <v>226.02</v>
      </c>
      <c r="G735" s="455" t="s">
        <v>64</v>
      </c>
      <c r="H735" s="452"/>
      <c r="I735" s="453" t="s">
        <v>1502</v>
      </c>
    </row>
    <row r="736" spans="1:9" ht="24" x14ac:dyDescent="0.2">
      <c r="A736" s="456" t="s">
        <v>912</v>
      </c>
      <c r="B736" s="454" t="s">
        <v>145</v>
      </c>
      <c r="C736" s="461" t="s">
        <v>913</v>
      </c>
      <c r="D736" s="453" t="s">
        <v>637</v>
      </c>
      <c r="E736" s="452"/>
      <c r="F736" s="452">
        <v>1194.29</v>
      </c>
      <c r="G736" s="455" t="s">
        <v>64</v>
      </c>
      <c r="H736" s="452"/>
      <c r="I736" s="453" t="s">
        <v>1503</v>
      </c>
    </row>
    <row r="737" spans="1:9" x14ac:dyDescent="0.2">
      <c r="A737" s="456" t="s">
        <v>795</v>
      </c>
      <c r="B737" s="454" t="s">
        <v>145</v>
      </c>
      <c r="C737" s="461" t="s">
        <v>1148</v>
      </c>
      <c r="D737" s="453"/>
      <c r="E737" s="452"/>
      <c r="F737" s="452">
        <v>7.24</v>
      </c>
      <c r="G737" s="455" t="s">
        <v>64</v>
      </c>
      <c r="H737" s="452"/>
      <c r="I737" s="453" t="s">
        <v>1504</v>
      </c>
    </row>
    <row r="738" spans="1:9" ht="24" x14ac:dyDescent="0.2">
      <c r="A738" s="456" t="s">
        <v>924</v>
      </c>
      <c r="B738" s="454" t="s">
        <v>145</v>
      </c>
      <c r="C738" s="461" t="s">
        <v>925</v>
      </c>
      <c r="D738" s="453" t="s">
        <v>926</v>
      </c>
      <c r="E738" s="452"/>
      <c r="F738" s="452">
        <v>665.42</v>
      </c>
      <c r="G738" s="455" t="s">
        <v>64</v>
      </c>
      <c r="H738" s="452"/>
      <c r="I738" s="453" t="s">
        <v>1505</v>
      </c>
    </row>
    <row r="739" spans="1:9" ht="24" x14ac:dyDescent="0.2">
      <c r="A739" s="456" t="s">
        <v>933</v>
      </c>
      <c r="B739" s="454" t="s">
        <v>145</v>
      </c>
      <c r="C739" s="461" t="s">
        <v>930</v>
      </c>
      <c r="D739" s="453" t="s">
        <v>878</v>
      </c>
      <c r="E739" s="452"/>
      <c r="F739" s="452">
        <v>655.81</v>
      </c>
      <c r="G739" s="455" t="s">
        <v>64</v>
      </c>
      <c r="H739" s="452"/>
      <c r="I739" s="453" t="s">
        <v>1506</v>
      </c>
    </row>
    <row r="740" spans="1:9" x14ac:dyDescent="0.2">
      <c r="A740" s="456" t="s">
        <v>795</v>
      </c>
      <c r="B740" s="454" t="s">
        <v>145</v>
      </c>
      <c r="C740" s="461" t="s">
        <v>805</v>
      </c>
      <c r="D740" s="453"/>
      <c r="E740" s="452"/>
      <c r="F740" s="452">
        <v>0.33</v>
      </c>
      <c r="G740" s="455" t="s">
        <v>64</v>
      </c>
      <c r="H740" s="452"/>
      <c r="I740" s="453" t="s">
        <v>1507</v>
      </c>
    </row>
    <row r="741" spans="1:9" x14ac:dyDescent="0.2">
      <c r="A741" s="456" t="s">
        <v>795</v>
      </c>
      <c r="B741" s="454" t="s">
        <v>145</v>
      </c>
      <c r="C741" s="461" t="s">
        <v>805</v>
      </c>
      <c r="D741" s="453" t="s">
        <v>806</v>
      </c>
      <c r="E741" s="452"/>
      <c r="F741" s="452">
        <v>0.17</v>
      </c>
      <c r="G741" s="455" t="s">
        <v>64</v>
      </c>
      <c r="H741" s="452"/>
      <c r="I741" s="453" t="s">
        <v>1508</v>
      </c>
    </row>
    <row r="742" spans="1:9" x14ac:dyDescent="0.2">
      <c r="A742" s="456" t="s">
        <v>795</v>
      </c>
      <c r="B742" s="454" t="s">
        <v>145</v>
      </c>
      <c r="C742" s="461" t="s">
        <v>796</v>
      </c>
      <c r="D742" s="453" t="s">
        <v>797</v>
      </c>
      <c r="E742" s="452"/>
      <c r="F742" s="452">
        <v>0.04</v>
      </c>
      <c r="G742" s="455" t="s">
        <v>64</v>
      </c>
      <c r="H742" s="452"/>
      <c r="I742" s="453" t="s">
        <v>1509</v>
      </c>
    </row>
    <row r="743" spans="1:9" ht="24" x14ac:dyDescent="0.2">
      <c r="A743" s="456" t="s">
        <v>945</v>
      </c>
      <c r="B743" s="454" t="s">
        <v>145</v>
      </c>
      <c r="C743" s="461" t="s">
        <v>946</v>
      </c>
      <c r="D743" s="453" t="s">
        <v>947</v>
      </c>
      <c r="E743" s="452"/>
      <c r="F743" s="452">
        <v>2106.16</v>
      </c>
      <c r="G743" s="455" t="s">
        <v>64</v>
      </c>
      <c r="H743" s="452"/>
      <c r="I743" s="453" t="s">
        <v>1510</v>
      </c>
    </row>
    <row r="744" spans="1:9" ht="24" x14ac:dyDescent="0.2">
      <c r="A744" s="456" t="s">
        <v>955</v>
      </c>
      <c r="B744" s="454" t="s">
        <v>145</v>
      </c>
      <c r="C744" s="461" t="s">
        <v>956</v>
      </c>
      <c r="D744" s="453" t="s">
        <v>957</v>
      </c>
      <c r="E744" s="452"/>
      <c r="F744" s="452">
        <v>254.96</v>
      </c>
      <c r="G744" s="455" t="s">
        <v>64</v>
      </c>
      <c r="H744" s="452"/>
      <c r="I744" s="453" t="s">
        <v>1511</v>
      </c>
    </row>
    <row r="745" spans="1:9" ht="24" x14ac:dyDescent="0.2">
      <c r="A745" s="456" t="s">
        <v>958</v>
      </c>
      <c r="B745" s="454" t="s">
        <v>145</v>
      </c>
      <c r="C745" s="461" t="s">
        <v>956</v>
      </c>
      <c r="D745" s="453" t="s">
        <v>878</v>
      </c>
      <c r="E745" s="452"/>
      <c r="F745" s="452">
        <v>3613.15</v>
      </c>
      <c r="G745" s="455" t="s">
        <v>64</v>
      </c>
      <c r="H745" s="452"/>
      <c r="I745" s="453" t="s">
        <v>1512</v>
      </c>
    </row>
    <row r="746" spans="1:9" x14ac:dyDescent="0.2">
      <c r="A746" s="456" t="s">
        <v>798</v>
      </c>
      <c r="B746" s="454" t="s">
        <v>145</v>
      </c>
      <c r="C746" s="461" t="s">
        <v>799</v>
      </c>
      <c r="D746" s="453"/>
      <c r="E746" s="452"/>
      <c r="F746" s="452">
        <v>0.09</v>
      </c>
      <c r="G746" s="455" t="s">
        <v>64</v>
      </c>
      <c r="H746" s="452"/>
      <c r="I746" s="453" t="s">
        <v>1513</v>
      </c>
    </row>
    <row r="747" spans="1:9" x14ac:dyDescent="0.2">
      <c r="A747" s="456" t="s">
        <v>798</v>
      </c>
      <c r="B747" s="454" t="s">
        <v>145</v>
      </c>
      <c r="C747" s="461" t="s">
        <v>799</v>
      </c>
      <c r="D747" s="453"/>
      <c r="E747" s="452"/>
      <c r="F747" s="452">
        <v>0.04</v>
      </c>
      <c r="G747" s="455" t="s">
        <v>64</v>
      </c>
      <c r="H747" s="452"/>
      <c r="I747" s="453" t="s">
        <v>1514</v>
      </c>
    </row>
    <row r="748" spans="1:9" x14ac:dyDescent="0.2">
      <c r="A748" s="456" t="s">
        <v>798</v>
      </c>
      <c r="B748" s="454" t="s">
        <v>145</v>
      </c>
      <c r="C748" s="461" t="s">
        <v>799</v>
      </c>
      <c r="D748" s="453"/>
      <c r="E748" s="452"/>
      <c r="F748" s="452">
        <v>0.01</v>
      </c>
      <c r="G748" s="455" t="s">
        <v>64</v>
      </c>
      <c r="H748" s="452"/>
      <c r="I748" s="453" t="s">
        <v>1515</v>
      </c>
    </row>
    <row r="749" spans="1:9" ht="24" x14ac:dyDescent="0.2">
      <c r="A749" s="456" t="s">
        <v>967</v>
      </c>
      <c r="B749" s="454" t="s">
        <v>145</v>
      </c>
      <c r="C749" s="461" t="s">
        <v>968</v>
      </c>
      <c r="D749" s="453" t="s">
        <v>905</v>
      </c>
      <c r="E749" s="452"/>
      <c r="F749" s="452">
        <v>970.52</v>
      </c>
      <c r="G749" s="455" t="s">
        <v>64</v>
      </c>
      <c r="H749" s="452"/>
      <c r="I749" s="453" t="s">
        <v>1516</v>
      </c>
    </row>
    <row r="750" spans="1:9" ht="24" x14ac:dyDescent="0.2">
      <c r="A750" s="456" t="s">
        <v>970</v>
      </c>
      <c r="B750" s="454" t="s">
        <v>145</v>
      </c>
      <c r="C750" s="461" t="s">
        <v>968</v>
      </c>
      <c r="D750" s="453" t="s">
        <v>858</v>
      </c>
      <c r="E750" s="452"/>
      <c r="F750" s="452">
        <v>591.78</v>
      </c>
      <c r="G750" s="455" t="s">
        <v>64</v>
      </c>
      <c r="H750" s="452"/>
      <c r="I750" s="453" t="s">
        <v>1517</v>
      </c>
    </row>
    <row r="751" spans="1:9" ht="24" x14ac:dyDescent="0.2">
      <c r="A751" s="456" t="s">
        <v>973</v>
      </c>
      <c r="B751" s="454" t="s">
        <v>145</v>
      </c>
      <c r="C751" s="461" t="s">
        <v>968</v>
      </c>
      <c r="D751" s="453" t="s">
        <v>911</v>
      </c>
      <c r="E751" s="452"/>
      <c r="F751" s="452">
        <v>687.32</v>
      </c>
      <c r="G751" s="455" t="s">
        <v>64</v>
      </c>
      <c r="H751" s="452"/>
      <c r="I751" s="453" t="s">
        <v>1518</v>
      </c>
    </row>
    <row r="752" spans="1:9" x14ac:dyDescent="0.2">
      <c r="A752" s="456" t="s">
        <v>1175</v>
      </c>
      <c r="B752" s="454" t="s">
        <v>145</v>
      </c>
      <c r="C752" s="461" t="s">
        <v>1173</v>
      </c>
      <c r="D752" s="453"/>
      <c r="E752" s="452"/>
      <c r="F752" s="452">
        <v>0.2</v>
      </c>
      <c r="G752" s="455" t="s">
        <v>64</v>
      </c>
      <c r="H752" s="452"/>
      <c r="I752" s="453" t="s">
        <v>1519</v>
      </c>
    </row>
    <row r="753" spans="1:9" x14ac:dyDescent="0.2">
      <c r="A753" s="456" t="s">
        <v>1183</v>
      </c>
      <c r="B753" s="454" t="s">
        <v>145</v>
      </c>
      <c r="C753" s="461" t="s">
        <v>1184</v>
      </c>
      <c r="D753" s="453"/>
      <c r="E753" s="452"/>
      <c r="F753" s="452">
        <v>0.35</v>
      </c>
      <c r="G753" s="455" t="s">
        <v>64</v>
      </c>
      <c r="H753" s="452"/>
      <c r="I753" s="453" t="s">
        <v>1520</v>
      </c>
    </row>
    <row r="754" spans="1:9" ht="24" x14ac:dyDescent="0.2">
      <c r="A754" s="456" t="s">
        <v>1006</v>
      </c>
      <c r="B754" s="454" t="s">
        <v>145</v>
      </c>
      <c r="C754" s="461" t="s">
        <v>1007</v>
      </c>
      <c r="D754" s="453" t="s">
        <v>1008</v>
      </c>
      <c r="E754" s="452"/>
      <c r="F754" s="452">
        <v>163.56</v>
      </c>
      <c r="G754" s="455" t="s">
        <v>64</v>
      </c>
      <c r="H754" s="452"/>
      <c r="I754" s="453" t="s">
        <v>1521</v>
      </c>
    </row>
    <row r="755" spans="1:9" ht="24" x14ac:dyDescent="0.2">
      <c r="A755" s="456" t="s">
        <v>1011</v>
      </c>
      <c r="B755" s="454" t="s">
        <v>145</v>
      </c>
      <c r="C755" s="461" t="s">
        <v>1012</v>
      </c>
      <c r="D755" s="453" t="s">
        <v>905</v>
      </c>
      <c r="E755" s="452"/>
      <c r="F755" s="452">
        <v>2161.6799999999998</v>
      </c>
      <c r="G755" s="455" t="s">
        <v>64</v>
      </c>
      <c r="H755" s="452"/>
      <c r="I755" s="453" t="s">
        <v>1522</v>
      </c>
    </row>
    <row r="756" spans="1:9" ht="24" x14ac:dyDescent="0.2">
      <c r="A756" s="456" t="s">
        <v>1020</v>
      </c>
      <c r="B756" s="454" t="s">
        <v>145</v>
      </c>
      <c r="C756" s="461" t="s">
        <v>1021</v>
      </c>
      <c r="D756" s="453" t="s">
        <v>957</v>
      </c>
      <c r="E756" s="452"/>
      <c r="F756" s="452">
        <v>368.28</v>
      </c>
      <c r="G756" s="455" t="s">
        <v>64</v>
      </c>
      <c r="H756" s="452"/>
      <c r="I756" s="453" t="s">
        <v>1523</v>
      </c>
    </row>
    <row r="757" spans="1:9" x14ac:dyDescent="0.2">
      <c r="A757" s="456" t="s">
        <v>1192</v>
      </c>
      <c r="B757" s="454" t="s">
        <v>145</v>
      </c>
      <c r="C757" s="461" t="s">
        <v>1188</v>
      </c>
      <c r="D757" s="453"/>
      <c r="E757" s="452"/>
      <c r="F757" s="452">
        <v>6.79</v>
      </c>
      <c r="G757" s="455" t="s">
        <v>64</v>
      </c>
      <c r="H757" s="452"/>
      <c r="I757" s="453" t="s">
        <v>1524</v>
      </c>
    </row>
    <row r="758" spans="1:9" ht="24" x14ac:dyDescent="0.2">
      <c r="A758" s="456" t="s">
        <v>1032</v>
      </c>
      <c r="B758" s="454" t="s">
        <v>145</v>
      </c>
      <c r="C758" s="461" t="s">
        <v>1033</v>
      </c>
      <c r="D758" s="453" t="s">
        <v>1008</v>
      </c>
      <c r="E758" s="452"/>
      <c r="F758" s="452">
        <v>169</v>
      </c>
      <c r="G758" s="455" t="s">
        <v>64</v>
      </c>
      <c r="H758" s="452"/>
      <c r="I758" s="453" t="s">
        <v>1525</v>
      </c>
    </row>
    <row r="759" spans="1:9" ht="24" x14ac:dyDescent="0.2">
      <c r="A759" s="456" t="s">
        <v>763</v>
      </c>
      <c r="B759" s="454" t="s">
        <v>145</v>
      </c>
      <c r="C759" s="461" t="s">
        <v>764</v>
      </c>
      <c r="D759" s="453" t="s">
        <v>765</v>
      </c>
      <c r="E759" s="452"/>
      <c r="F759" s="452">
        <v>2.2200000000000002</v>
      </c>
      <c r="G759" s="455" t="s">
        <v>64</v>
      </c>
      <c r="H759" s="452"/>
      <c r="I759" s="453" t="s">
        <v>1526</v>
      </c>
    </row>
    <row r="760" spans="1:9" ht="24" x14ac:dyDescent="0.2">
      <c r="A760" s="456" t="s">
        <v>1046</v>
      </c>
      <c r="B760" s="454" t="s">
        <v>145</v>
      </c>
      <c r="C760" s="461" t="s">
        <v>1047</v>
      </c>
      <c r="D760" s="453" t="s">
        <v>858</v>
      </c>
      <c r="E760" s="452"/>
      <c r="F760" s="452">
        <v>604.92999999999995</v>
      </c>
      <c r="G760" s="455" t="s">
        <v>64</v>
      </c>
      <c r="H760" s="452"/>
      <c r="I760" s="453" t="s">
        <v>1527</v>
      </c>
    </row>
    <row r="761" spans="1:9" ht="24" x14ac:dyDescent="0.2">
      <c r="A761" s="456" t="s">
        <v>1048</v>
      </c>
      <c r="B761" s="454" t="s">
        <v>145</v>
      </c>
      <c r="C761" s="461" t="s">
        <v>1047</v>
      </c>
      <c r="D761" s="453" t="s">
        <v>911</v>
      </c>
      <c r="E761" s="452"/>
      <c r="F761" s="452">
        <v>756.31</v>
      </c>
      <c r="G761" s="455" t="s">
        <v>64</v>
      </c>
      <c r="H761" s="452"/>
      <c r="I761" s="453" t="s">
        <v>1528</v>
      </c>
    </row>
    <row r="762" spans="1:9" x14ac:dyDescent="0.2">
      <c r="A762" s="456" t="s">
        <v>800</v>
      </c>
      <c r="B762" s="454" t="s">
        <v>145</v>
      </c>
      <c r="C762" s="461" t="s">
        <v>801</v>
      </c>
      <c r="D762" s="453" t="s">
        <v>802</v>
      </c>
      <c r="E762" s="452"/>
      <c r="F762" s="452">
        <v>0.03</v>
      </c>
      <c r="G762" s="455" t="s">
        <v>64</v>
      </c>
      <c r="H762" s="452"/>
      <c r="I762" s="453" t="s">
        <v>1529</v>
      </c>
    </row>
    <row r="763" spans="1:9" x14ac:dyDescent="0.2">
      <c r="A763" s="456" t="s">
        <v>800</v>
      </c>
      <c r="B763" s="454" t="s">
        <v>145</v>
      </c>
      <c r="C763" s="461" t="s">
        <v>801</v>
      </c>
      <c r="D763" s="453" t="s">
        <v>807</v>
      </c>
      <c r="E763" s="452"/>
      <c r="F763" s="452">
        <v>0.12</v>
      </c>
      <c r="G763" s="455" t="s">
        <v>64</v>
      </c>
      <c r="H763" s="452"/>
      <c r="I763" s="453" t="s">
        <v>1530</v>
      </c>
    </row>
    <row r="764" spans="1:9" x14ac:dyDescent="0.2">
      <c r="A764" s="456" t="s">
        <v>800</v>
      </c>
      <c r="B764" s="454" t="s">
        <v>145</v>
      </c>
      <c r="C764" s="461" t="s">
        <v>801</v>
      </c>
      <c r="D764" s="453" t="s">
        <v>1206</v>
      </c>
      <c r="E764" s="452"/>
      <c r="F764" s="452">
        <v>15.7</v>
      </c>
      <c r="G764" s="455" t="s">
        <v>64</v>
      </c>
      <c r="H764" s="452"/>
      <c r="I764" s="453" t="s">
        <v>1531</v>
      </c>
    </row>
    <row r="765" spans="1:9" x14ac:dyDescent="0.2">
      <c r="A765" s="456" t="s">
        <v>34</v>
      </c>
      <c r="B765" s="454" t="s">
        <v>34</v>
      </c>
      <c r="C765" s="461" t="s">
        <v>34</v>
      </c>
      <c r="D765" s="453"/>
      <c r="E765" s="452"/>
      <c r="F765" s="452"/>
      <c r="G765" s="455" t="s">
        <v>34</v>
      </c>
      <c r="H765" s="452"/>
      <c r="I765" s="453"/>
    </row>
    <row r="766" spans="1:9" x14ac:dyDescent="0.2">
      <c r="A766" s="456" t="s">
        <v>34</v>
      </c>
      <c r="B766" s="454" t="s">
        <v>34</v>
      </c>
      <c r="C766" s="461" t="s">
        <v>34</v>
      </c>
      <c r="D766" s="453" t="s">
        <v>146</v>
      </c>
      <c r="E766" s="452">
        <v>0</v>
      </c>
      <c r="F766" s="452">
        <v>23528.639999999999</v>
      </c>
      <c r="G766" s="455" t="s">
        <v>34</v>
      </c>
      <c r="H766" s="452" t="s">
        <v>1531</v>
      </c>
      <c r="I766" s="453" t="s">
        <v>1531</v>
      </c>
    </row>
    <row r="767" spans="1:9" x14ac:dyDescent="0.2">
      <c r="A767" s="456" t="s">
        <v>34</v>
      </c>
      <c r="B767" s="454" t="s">
        <v>34</v>
      </c>
      <c r="C767" s="461" t="s">
        <v>34</v>
      </c>
      <c r="D767" s="453"/>
      <c r="E767" s="452"/>
      <c r="F767" s="452"/>
      <c r="G767" s="455" t="s">
        <v>34</v>
      </c>
      <c r="H767" s="452"/>
      <c r="I767" s="453"/>
    </row>
    <row r="768" spans="1:9" ht="48" x14ac:dyDescent="0.2">
      <c r="A768" s="456" t="s">
        <v>447</v>
      </c>
      <c r="B768" s="454" t="s">
        <v>206</v>
      </c>
      <c r="C768" s="461" t="s">
        <v>34</v>
      </c>
      <c r="D768" s="453"/>
      <c r="E768" s="452"/>
      <c r="F768" s="452"/>
      <c r="G768" s="455" t="s">
        <v>34</v>
      </c>
      <c r="H768" s="452"/>
      <c r="I768" s="453"/>
    </row>
    <row r="769" spans="1:9" ht="24" x14ac:dyDescent="0.2">
      <c r="A769" s="456" t="s">
        <v>144</v>
      </c>
      <c r="B769" s="454" t="s">
        <v>1224</v>
      </c>
      <c r="C769" s="461" t="s">
        <v>34</v>
      </c>
      <c r="D769" s="453"/>
      <c r="E769" s="452"/>
      <c r="F769" s="452"/>
      <c r="G769" s="455" t="s">
        <v>34</v>
      </c>
      <c r="H769" s="452"/>
      <c r="I769" s="453"/>
    </row>
    <row r="770" spans="1:9" x14ac:dyDescent="0.2">
      <c r="A770" s="456" t="s">
        <v>1250</v>
      </c>
      <c r="B770" s="454" t="s">
        <v>434</v>
      </c>
      <c r="C770" s="461" t="s">
        <v>801</v>
      </c>
      <c r="D770" s="453" t="s">
        <v>1251</v>
      </c>
      <c r="E770" s="452"/>
      <c r="F770" s="452">
        <v>214280.3</v>
      </c>
      <c r="G770" s="455" t="s">
        <v>64</v>
      </c>
      <c r="H770" s="452"/>
      <c r="I770" s="453" t="s">
        <v>1532</v>
      </c>
    </row>
    <row r="771" spans="1:9" x14ac:dyDescent="0.2">
      <c r="A771" s="456" t="s">
        <v>1250</v>
      </c>
      <c r="B771" s="454" t="s">
        <v>434</v>
      </c>
      <c r="C771" s="461" t="s">
        <v>801</v>
      </c>
      <c r="D771" s="453" t="s">
        <v>1251</v>
      </c>
      <c r="E771" s="452"/>
      <c r="F771" s="452">
        <v>20896.419999999998</v>
      </c>
      <c r="G771" s="455" t="s">
        <v>64</v>
      </c>
      <c r="H771" s="452"/>
      <c r="I771" s="453" t="s">
        <v>1533</v>
      </c>
    </row>
    <row r="772" spans="1:9" x14ac:dyDescent="0.2">
      <c r="A772" s="456" t="s">
        <v>34</v>
      </c>
      <c r="B772" s="454" t="s">
        <v>34</v>
      </c>
      <c r="C772" s="461" t="s">
        <v>34</v>
      </c>
      <c r="D772" s="453"/>
      <c r="E772" s="452"/>
      <c r="F772" s="452"/>
      <c r="G772" s="455" t="s">
        <v>34</v>
      </c>
      <c r="H772" s="452"/>
      <c r="I772" s="453"/>
    </row>
    <row r="773" spans="1:9" x14ac:dyDescent="0.2">
      <c r="A773" s="456" t="s">
        <v>34</v>
      </c>
      <c r="B773" s="454" t="s">
        <v>34</v>
      </c>
      <c r="C773" s="461" t="s">
        <v>34</v>
      </c>
      <c r="D773" s="453" t="s">
        <v>146</v>
      </c>
      <c r="E773" s="452">
        <v>0</v>
      </c>
      <c r="F773" s="452">
        <v>235176.72</v>
      </c>
      <c r="G773" s="455" t="s">
        <v>34</v>
      </c>
      <c r="H773" s="452" t="s">
        <v>1533</v>
      </c>
      <c r="I773" s="453" t="s">
        <v>1533</v>
      </c>
    </row>
    <row r="774" spans="1:9" x14ac:dyDescent="0.2">
      <c r="A774" s="456" t="s">
        <v>34</v>
      </c>
      <c r="B774" s="454" t="s">
        <v>34</v>
      </c>
      <c r="C774" s="461" t="s">
        <v>34</v>
      </c>
      <c r="D774" s="453"/>
      <c r="E774" s="452"/>
      <c r="F774" s="452"/>
      <c r="G774" s="455" t="s">
        <v>34</v>
      </c>
      <c r="H774" s="452"/>
      <c r="I774" s="453"/>
    </row>
    <row r="775" spans="1:9" ht="48" x14ac:dyDescent="0.2">
      <c r="A775" s="456" t="s">
        <v>448</v>
      </c>
      <c r="B775" s="454" t="s">
        <v>741</v>
      </c>
      <c r="C775" s="461" t="s">
        <v>34</v>
      </c>
      <c r="D775" s="453"/>
      <c r="E775" s="452"/>
      <c r="F775" s="452"/>
      <c r="G775" s="455" t="s">
        <v>34</v>
      </c>
      <c r="H775" s="452"/>
      <c r="I775" s="453"/>
    </row>
    <row r="776" spans="1:9" ht="24" x14ac:dyDescent="0.2">
      <c r="A776" s="456" t="s">
        <v>144</v>
      </c>
      <c r="B776" s="454" t="s">
        <v>1224</v>
      </c>
      <c r="C776" s="461" t="s">
        <v>34</v>
      </c>
      <c r="D776" s="453"/>
      <c r="E776" s="452"/>
      <c r="F776" s="452"/>
      <c r="G776" s="455" t="s">
        <v>34</v>
      </c>
      <c r="H776" s="452"/>
      <c r="I776" s="453"/>
    </row>
    <row r="777" spans="1:9" x14ac:dyDescent="0.2">
      <c r="A777" s="456" t="s">
        <v>1282</v>
      </c>
      <c r="B777" s="454" t="s">
        <v>828</v>
      </c>
      <c r="C777" s="461" t="s">
        <v>801</v>
      </c>
      <c r="D777" s="453" t="s">
        <v>1283</v>
      </c>
      <c r="E777" s="452"/>
      <c r="F777" s="452">
        <v>15750</v>
      </c>
      <c r="G777" s="455" t="s">
        <v>64</v>
      </c>
      <c r="H777" s="452"/>
      <c r="I777" s="453" t="s">
        <v>1534</v>
      </c>
    </row>
    <row r="778" spans="1:9" x14ac:dyDescent="0.2">
      <c r="A778" s="456" t="s">
        <v>1284</v>
      </c>
      <c r="B778" s="454" t="s">
        <v>828</v>
      </c>
      <c r="C778" s="461" t="s">
        <v>801</v>
      </c>
      <c r="D778" s="453" t="s">
        <v>1285</v>
      </c>
      <c r="E778" s="452">
        <v>27600</v>
      </c>
      <c r="F778" s="452"/>
      <c r="G778" s="455" t="s">
        <v>64</v>
      </c>
      <c r="H778" s="452"/>
      <c r="I778" s="453">
        <v>11850</v>
      </c>
    </row>
    <row r="779" spans="1:9" x14ac:dyDescent="0.2">
      <c r="A779" s="456" t="s">
        <v>34</v>
      </c>
      <c r="B779" s="454" t="s">
        <v>34</v>
      </c>
      <c r="C779" s="461" t="s">
        <v>34</v>
      </c>
      <c r="D779" s="453"/>
      <c r="E779" s="452"/>
      <c r="F779" s="452"/>
      <c r="G779" s="455" t="s">
        <v>34</v>
      </c>
      <c r="H779" s="452"/>
      <c r="I779" s="453"/>
    </row>
    <row r="780" spans="1:9" x14ac:dyDescent="0.2">
      <c r="A780" s="456" t="s">
        <v>34</v>
      </c>
      <c r="B780" s="454" t="s">
        <v>34</v>
      </c>
      <c r="C780" s="461" t="s">
        <v>34</v>
      </c>
      <c r="D780" s="453" t="s">
        <v>146</v>
      </c>
      <c r="E780" s="452">
        <v>27600</v>
      </c>
      <c r="F780" s="452">
        <v>15750</v>
      </c>
      <c r="G780" s="455" t="s">
        <v>34</v>
      </c>
      <c r="H780" s="452">
        <v>11850</v>
      </c>
      <c r="I780" s="453">
        <v>11850</v>
      </c>
    </row>
    <row r="781" spans="1:9" x14ac:dyDescent="0.2">
      <c r="A781" s="456" t="s">
        <v>34</v>
      </c>
      <c r="B781" s="454" t="s">
        <v>34</v>
      </c>
      <c r="C781" s="461" t="s">
        <v>34</v>
      </c>
      <c r="D781" s="453"/>
      <c r="E781" s="452"/>
      <c r="F781" s="452"/>
      <c r="G781" s="455" t="s">
        <v>34</v>
      </c>
      <c r="H781" s="452"/>
      <c r="I781" s="453"/>
    </row>
    <row r="782" spans="1:9" ht="36" x14ac:dyDescent="0.2">
      <c r="A782" s="456" t="s">
        <v>449</v>
      </c>
      <c r="B782" s="454" t="s">
        <v>294</v>
      </c>
      <c r="C782" s="461" t="s">
        <v>34</v>
      </c>
      <c r="D782" s="453"/>
      <c r="E782" s="452"/>
      <c r="F782" s="452"/>
      <c r="G782" s="455" t="s">
        <v>34</v>
      </c>
      <c r="H782" s="452"/>
      <c r="I782" s="453"/>
    </row>
    <row r="783" spans="1:9" ht="24" x14ac:dyDescent="0.2">
      <c r="A783" s="456" t="s">
        <v>144</v>
      </c>
      <c r="B783" s="454" t="s">
        <v>1224</v>
      </c>
      <c r="C783" s="461" t="s">
        <v>34</v>
      </c>
      <c r="D783" s="453"/>
      <c r="E783" s="452"/>
      <c r="F783" s="452"/>
      <c r="G783" s="455" t="s">
        <v>34</v>
      </c>
      <c r="H783" s="452"/>
      <c r="I783" s="453"/>
    </row>
    <row r="784" spans="1:9" x14ac:dyDescent="0.2">
      <c r="A784" s="456" t="s">
        <v>827</v>
      </c>
      <c r="B784" s="454" t="s">
        <v>828</v>
      </c>
      <c r="C784" s="461" t="s">
        <v>821</v>
      </c>
      <c r="D784" s="453" t="s">
        <v>829</v>
      </c>
      <c r="E784" s="452"/>
      <c r="F784" s="452">
        <v>25246.57</v>
      </c>
      <c r="G784" s="455" t="s">
        <v>64</v>
      </c>
      <c r="H784" s="452"/>
      <c r="I784" s="453" t="s">
        <v>1535</v>
      </c>
    </row>
    <row r="785" spans="1:9" x14ac:dyDescent="0.2">
      <c r="A785" s="456" t="s">
        <v>34</v>
      </c>
      <c r="B785" s="454" t="s">
        <v>34</v>
      </c>
      <c r="C785" s="461" t="s">
        <v>34</v>
      </c>
      <c r="D785" s="453"/>
      <c r="E785" s="452"/>
      <c r="F785" s="452"/>
      <c r="G785" s="455" t="s">
        <v>34</v>
      </c>
      <c r="H785" s="452"/>
      <c r="I785" s="453"/>
    </row>
    <row r="786" spans="1:9" x14ac:dyDescent="0.2">
      <c r="A786" s="456" t="s">
        <v>34</v>
      </c>
      <c r="B786" s="454" t="s">
        <v>34</v>
      </c>
      <c r="C786" s="461" t="s">
        <v>34</v>
      </c>
      <c r="D786" s="453" t="s">
        <v>146</v>
      </c>
      <c r="E786" s="452">
        <v>0</v>
      </c>
      <c r="F786" s="452">
        <v>25246.57</v>
      </c>
      <c r="G786" s="455" t="s">
        <v>34</v>
      </c>
      <c r="H786" s="452" t="s">
        <v>1535</v>
      </c>
      <c r="I786" s="453" t="s">
        <v>1535</v>
      </c>
    </row>
    <row r="787" spans="1:9" x14ac:dyDescent="0.2">
      <c r="A787" s="456" t="s">
        <v>34</v>
      </c>
      <c r="B787" s="454" t="s">
        <v>34</v>
      </c>
      <c r="C787" s="461" t="s">
        <v>34</v>
      </c>
      <c r="D787" s="453"/>
      <c r="E787" s="452"/>
      <c r="F787" s="452"/>
      <c r="G787" s="455" t="s">
        <v>34</v>
      </c>
      <c r="H787" s="452"/>
      <c r="I787" s="453"/>
    </row>
    <row r="788" spans="1:9" ht="48" x14ac:dyDescent="0.2">
      <c r="A788" s="456" t="s">
        <v>450</v>
      </c>
      <c r="B788" s="454" t="s">
        <v>179</v>
      </c>
      <c r="C788" s="461" t="s">
        <v>34</v>
      </c>
      <c r="D788" s="453"/>
      <c r="E788" s="452"/>
      <c r="F788" s="452"/>
      <c r="G788" s="455" t="s">
        <v>34</v>
      </c>
      <c r="H788" s="452"/>
      <c r="I788" s="453"/>
    </row>
    <row r="789" spans="1:9" ht="24" x14ac:dyDescent="0.2">
      <c r="A789" s="456" t="s">
        <v>144</v>
      </c>
      <c r="B789" s="454" t="s">
        <v>1224</v>
      </c>
      <c r="C789" s="461" t="s">
        <v>34</v>
      </c>
      <c r="D789" s="453"/>
      <c r="E789" s="452"/>
      <c r="F789" s="452"/>
      <c r="G789" s="455" t="s">
        <v>34</v>
      </c>
      <c r="H789" s="452"/>
      <c r="I789" s="453"/>
    </row>
    <row r="790" spans="1:9" ht="24" x14ac:dyDescent="0.2">
      <c r="A790" s="456" t="s">
        <v>1076</v>
      </c>
      <c r="B790" s="454" t="s">
        <v>145</v>
      </c>
      <c r="C790" s="461" t="s">
        <v>1077</v>
      </c>
      <c r="D790" s="453" t="s">
        <v>1078</v>
      </c>
      <c r="E790" s="452"/>
      <c r="F790" s="452">
        <v>1480</v>
      </c>
      <c r="G790" s="455" t="s">
        <v>64</v>
      </c>
      <c r="H790" s="452"/>
      <c r="I790" s="453" t="s">
        <v>1536</v>
      </c>
    </row>
    <row r="791" spans="1:9" ht="24" x14ac:dyDescent="0.2">
      <c r="A791" s="456" t="s">
        <v>1086</v>
      </c>
      <c r="B791" s="454" t="s">
        <v>145</v>
      </c>
      <c r="C791" s="461" t="s">
        <v>1085</v>
      </c>
      <c r="D791" s="453" t="s">
        <v>1078</v>
      </c>
      <c r="E791" s="452"/>
      <c r="F791" s="452">
        <v>1480</v>
      </c>
      <c r="G791" s="455" t="s">
        <v>64</v>
      </c>
      <c r="H791" s="452"/>
      <c r="I791" s="453" t="s">
        <v>1537</v>
      </c>
    </row>
    <row r="792" spans="1:9" ht="24" x14ac:dyDescent="0.2">
      <c r="A792" s="456" t="s">
        <v>1110</v>
      </c>
      <c r="B792" s="454" t="s">
        <v>145</v>
      </c>
      <c r="C792" s="461" t="s">
        <v>1109</v>
      </c>
      <c r="D792" s="453" t="s">
        <v>1078</v>
      </c>
      <c r="E792" s="452"/>
      <c r="F792" s="452">
        <v>1480</v>
      </c>
      <c r="G792" s="455" t="s">
        <v>64</v>
      </c>
      <c r="H792" s="452"/>
      <c r="I792" s="453" t="s">
        <v>1538</v>
      </c>
    </row>
    <row r="793" spans="1:9" ht="24" x14ac:dyDescent="0.2">
      <c r="A793" s="456" t="s">
        <v>1122</v>
      </c>
      <c r="B793" s="454" t="s">
        <v>145</v>
      </c>
      <c r="C793" s="461" t="s">
        <v>1123</v>
      </c>
      <c r="D793" s="453" t="s">
        <v>1078</v>
      </c>
      <c r="E793" s="452"/>
      <c r="F793" s="452">
        <v>2220</v>
      </c>
      <c r="G793" s="455" t="s">
        <v>64</v>
      </c>
      <c r="H793" s="452"/>
      <c r="I793" s="453" t="s">
        <v>1539</v>
      </c>
    </row>
    <row r="794" spans="1:9" ht="24" x14ac:dyDescent="0.2">
      <c r="A794" s="456" t="s">
        <v>1128</v>
      </c>
      <c r="B794" s="454" t="s">
        <v>145</v>
      </c>
      <c r="C794" s="461" t="s">
        <v>893</v>
      </c>
      <c r="D794" s="453" t="s">
        <v>1078</v>
      </c>
      <c r="E794" s="452"/>
      <c r="F794" s="452">
        <v>1480</v>
      </c>
      <c r="G794" s="455" t="s">
        <v>64</v>
      </c>
      <c r="H794" s="452"/>
      <c r="I794" s="453" t="s">
        <v>1540</v>
      </c>
    </row>
    <row r="795" spans="1:9" ht="24" x14ac:dyDescent="0.2">
      <c r="A795" s="456" t="s">
        <v>1145</v>
      </c>
      <c r="B795" s="454" t="s">
        <v>145</v>
      </c>
      <c r="C795" s="461" t="s">
        <v>1146</v>
      </c>
      <c r="D795" s="453" t="s">
        <v>1078</v>
      </c>
      <c r="E795" s="452"/>
      <c r="F795" s="452">
        <v>1480</v>
      </c>
      <c r="G795" s="455" t="s">
        <v>64</v>
      </c>
      <c r="H795" s="452"/>
      <c r="I795" s="453" t="s">
        <v>1541</v>
      </c>
    </row>
    <row r="796" spans="1:9" ht="24" x14ac:dyDescent="0.2">
      <c r="A796" s="456" t="s">
        <v>1153</v>
      </c>
      <c r="B796" s="454" t="s">
        <v>145</v>
      </c>
      <c r="C796" s="461" t="s">
        <v>1154</v>
      </c>
      <c r="D796" s="453" t="s">
        <v>1078</v>
      </c>
      <c r="E796" s="452"/>
      <c r="F796" s="452">
        <v>1480</v>
      </c>
      <c r="G796" s="455" t="s">
        <v>64</v>
      </c>
      <c r="H796" s="452"/>
      <c r="I796" s="453" t="s">
        <v>1542</v>
      </c>
    </row>
    <row r="797" spans="1:9" ht="24" x14ac:dyDescent="0.2">
      <c r="A797" s="456" t="s">
        <v>1157</v>
      </c>
      <c r="B797" s="454" t="s">
        <v>145</v>
      </c>
      <c r="C797" s="461" t="s">
        <v>760</v>
      </c>
      <c r="D797" s="453" t="s">
        <v>1078</v>
      </c>
      <c r="E797" s="452"/>
      <c r="F797" s="452">
        <v>1480</v>
      </c>
      <c r="G797" s="455" t="s">
        <v>64</v>
      </c>
      <c r="H797" s="452"/>
      <c r="I797" s="453" t="s">
        <v>1543</v>
      </c>
    </row>
    <row r="798" spans="1:9" ht="24" x14ac:dyDescent="0.2">
      <c r="A798" s="456" t="s">
        <v>1169</v>
      </c>
      <c r="B798" s="454" t="s">
        <v>145</v>
      </c>
      <c r="C798" s="461" t="s">
        <v>979</v>
      </c>
      <c r="D798" s="453" t="s">
        <v>1078</v>
      </c>
      <c r="E798" s="452"/>
      <c r="F798" s="452">
        <v>1480</v>
      </c>
      <c r="G798" s="455" t="s">
        <v>64</v>
      </c>
      <c r="H798" s="452"/>
      <c r="I798" s="453" t="s">
        <v>1544</v>
      </c>
    </row>
    <row r="799" spans="1:9" ht="24" x14ac:dyDescent="0.2">
      <c r="A799" s="456" t="s">
        <v>1180</v>
      </c>
      <c r="B799" s="454" t="s">
        <v>145</v>
      </c>
      <c r="C799" s="461" t="s">
        <v>1181</v>
      </c>
      <c r="D799" s="453" t="s">
        <v>1078</v>
      </c>
      <c r="E799" s="452"/>
      <c r="F799" s="452">
        <v>2734.28</v>
      </c>
      <c r="G799" s="455" t="s">
        <v>64</v>
      </c>
      <c r="H799" s="452"/>
      <c r="I799" s="453" t="s">
        <v>1545</v>
      </c>
    </row>
    <row r="800" spans="1:9" ht="24" x14ac:dyDescent="0.2">
      <c r="A800" s="456" t="s">
        <v>1190</v>
      </c>
      <c r="B800" s="454" t="s">
        <v>145</v>
      </c>
      <c r="C800" s="461" t="s">
        <v>1188</v>
      </c>
      <c r="D800" s="453" t="s">
        <v>1078</v>
      </c>
      <c r="E800" s="452"/>
      <c r="F800" s="452">
        <v>1800</v>
      </c>
      <c r="G800" s="455" t="s">
        <v>64</v>
      </c>
      <c r="H800" s="452"/>
      <c r="I800" s="453" t="s">
        <v>1546</v>
      </c>
    </row>
    <row r="801" spans="1:9" ht="24" x14ac:dyDescent="0.2">
      <c r="A801" s="456" t="s">
        <v>1202</v>
      </c>
      <c r="B801" s="454" t="s">
        <v>145</v>
      </c>
      <c r="C801" s="461" t="s">
        <v>801</v>
      </c>
      <c r="D801" s="453" t="s">
        <v>1078</v>
      </c>
      <c r="E801" s="452"/>
      <c r="F801" s="452">
        <v>1800</v>
      </c>
      <c r="G801" s="455" t="s">
        <v>64</v>
      </c>
      <c r="H801" s="452"/>
      <c r="I801" s="453" t="s">
        <v>1547</v>
      </c>
    </row>
    <row r="802" spans="1:9" x14ac:dyDescent="0.2">
      <c r="A802" s="456" t="s">
        <v>34</v>
      </c>
      <c r="B802" s="454" t="s">
        <v>34</v>
      </c>
      <c r="C802" s="461" t="s">
        <v>34</v>
      </c>
      <c r="D802" s="453"/>
      <c r="E802" s="452"/>
      <c r="F802" s="452"/>
      <c r="G802" s="455" t="s">
        <v>34</v>
      </c>
      <c r="H802" s="452"/>
      <c r="I802" s="453"/>
    </row>
    <row r="803" spans="1:9" x14ac:dyDescent="0.2">
      <c r="A803" s="456" t="s">
        <v>34</v>
      </c>
      <c r="B803" s="454" t="s">
        <v>34</v>
      </c>
      <c r="C803" s="461" t="s">
        <v>34</v>
      </c>
      <c r="D803" s="453" t="s">
        <v>146</v>
      </c>
      <c r="E803" s="452">
        <v>0</v>
      </c>
      <c r="F803" s="452">
        <v>20394.28</v>
      </c>
      <c r="G803" s="455" t="s">
        <v>34</v>
      </c>
      <c r="H803" s="452" t="s">
        <v>1547</v>
      </c>
      <c r="I803" s="453" t="s">
        <v>1547</v>
      </c>
    </row>
    <row r="804" spans="1:9" x14ac:dyDescent="0.2">
      <c r="A804" s="456" t="s">
        <v>34</v>
      </c>
      <c r="B804" s="454" t="s">
        <v>34</v>
      </c>
      <c r="C804" s="461" t="s">
        <v>34</v>
      </c>
      <c r="D804" s="453"/>
      <c r="E804" s="452"/>
      <c r="F804" s="452"/>
      <c r="G804" s="455" t="s">
        <v>34</v>
      </c>
      <c r="H804" s="452"/>
      <c r="I804" s="453"/>
    </row>
    <row r="805" spans="1:9" ht="36" x14ac:dyDescent="0.2">
      <c r="A805" s="456" t="s">
        <v>451</v>
      </c>
      <c r="B805" s="454" t="s">
        <v>417</v>
      </c>
      <c r="C805" s="461" t="s">
        <v>34</v>
      </c>
      <c r="D805" s="453"/>
      <c r="E805" s="452"/>
      <c r="F805" s="452"/>
      <c r="G805" s="455" t="s">
        <v>34</v>
      </c>
      <c r="H805" s="452"/>
      <c r="I805" s="453"/>
    </row>
    <row r="806" spans="1:9" ht="24" x14ac:dyDescent="0.2">
      <c r="A806" s="456" t="s">
        <v>144</v>
      </c>
      <c r="B806" s="454" t="s">
        <v>1224</v>
      </c>
      <c r="C806" s="461" t="s">
        <v>34</v>
      </c>
      <c r="D806" s="453"/>
      <c r="E806" s="452"/>
      <c r="F806" s="452"/>
      <c r="G806" s="455" t="s">
        <v>34</v>
      </c>
      <c r="H806" s="452"/>
      <c r="I806" s="453"/>
    </row>
    <row r="807" spans="1:9" ht="24" x14ac:dyDescent="0.2">
      <c r="A807" s="456" t="s">
        <v>1079</v>
      </c>
      <c r="B807" s="454" t="s">
        <v>145</v>
      </c>
      <c r="C807" s="461" t="s">
        <v>1077</v>
      </c>
      <c r="D807" s="453" t="s">
        <v>1080</v>
      </c>
      <c r="E807" s="452"/>
      <c r="F807" s="452">
        <v>3770</v>
      </c>
      <c r="G807" s="455" t="s">
        <v>74</v>
      </c>
      <c r="H807" s="452"/>
      <c r="I807" s="453" t="s">
        <v>1548</v>
      </c>
    </row>
    <row r="808" spans="1:9" ht="24" x14ac:dyDescent="0.2">
      <c r="A808" s="456" t="s">
        <v>1087</v>
      </c>
      <c r="B808" s="454" t="s">
        <v>145</v>
      </c>
      <c r="C808" s="461" t="s">
        <v>1085</v>
      </c>
      <c r="D808" s="453" t="s">
        <v>1080</v>
      </c>
      <c r="E808" s="452"/>
      <c r="F808" s="452">
        <v>2720</v>
      </c>
      <c r="G808" s="455" t="s">
        <v>74</v>
      </c>
      <c r="H808" s="452"/>
      <c r="I808" s="453" t="s">
        <v>1549</v>
      </c>
    </row>
    <row r="809" spans="1:9" ht="24" x14ac:dyDescent="0.2">
      <c r="A809" s="456" t="s">
        <v>1111</v>
      </c>
      <c r="B809" s="454" t="s">
        <v>145</v>
      </c>
      <c r="C809" s="461" t="s">
        <v>1109</v>
      </c>
      <c r="D809" s="453" t="s">
        <v>1080</v>
      </c>
      <c r="E809" s="452"/>
      <c r="F809" s="452">
        <v>2720</v>
      </c>
      <c r="G809" s="455" t="s">
        <v>74</v>
      </c>
      <c r="H809" s="452"/>
      <c r="I809" s="453" t="s">
        <v>1550</v>
      </c>
    </row>
    <row r="810" spans="1:9" ht="24" x14ac:dyDescent="0.2">
      <c r="A810" s="456" t="s">
        <v>1119</v>
      </c>
      <c r="B810" s="454" t="s">
        <v>145</v>
      </c>
      <c r="C810" s="461" t="s">
        <v>804</v>
      </c>
      <c r="D810" s="453" t="s">
        <v>1080</v>
      </c>
      <c r="E810" s="452"/>
      <c r="F810" s="452">
        <v>3030</v>
      </c>
      <c r="G810" s="455" t="s">
        <v>74</v>
      </c>
      <c r="H810" s="452"/>
      <c r="I810" s="453" t="s">
        <v>1551</v>
      </c>
    </row>
    <row r="811" spans="1:9" ht="24" x14ac:dyDescent="0.2">
      <c r="A811" s="456" t="s">
        <v>1129</v>
      </c>
      <c r="B811" s="454" t="s">
        <v>145</v>
      </c>
      <c r="C811" s="461" t="s">
        <v>893</v>
      </c>
      <c r="D811" s="453" t="s">
        <v>1080</v>
      </c>
      <c r="E811" s="452"/>
      <c r="F811" s="452">
        <v>310</v>
      </c>
      <c r="G811" s="455" t="s">
        <v>74</v>
      </c>
      <c r="H811" s="452"/>
      <c r="I811" s="453" t="s">
        <v>1552</v>
      </c>
    </row>
    <row r="812" spans="1:9" ht="24" x14ac:dyDescent="0.2">
      <c r="A812" s="456" t="s">
        <v>1129</v>
      </c>
      <c r="B812" s="454" t="s">
        <v>145</v>
      </c>
      <c r="C812" s="461" t="s">
        <v>893</v>
      </c>
      <c r="D812" s="453" t="s">
        <v>1080</v>
      </c>
      <c r="E812" s="452"/>
      <c r="F812" s="452">
        <v>2197.94</v>
      </c>
      <c r="G812" s="455" t="s">
        <v>74</v>
      </c>
      <c r="H812" s="452"/>
      <c r="I812" s="453" t="s">
        <v>1553</v>
      </c>
    </row>
    <row r="813" spans="1:9" ht="24" x14ac:dyDescent="0.2">
      <c r="A813" s="456" t="s">
        <v>1147</v>
      </c>
      <c r="B813" s="454" t="s">
        <v>145</v>
      </c>
      <c r="C813" s="461" t="s">
        <v>1146</v>
      </c>
      <c r="D813" s="453" t="s">
        <v>1080</v>
      </c>
      <c r="E813" s="452"/>
      <c r="F813" s="452">
        <v>3770</v>
      </c>
      <c r="G813" s="455" t="s">
        <v>74</v>
      </c>
      <c r="H813" s="452"/>
      <c r="I813" s="453" t="s">
        <v>1554</v>
      </c>
    </row>
    <row r="814" spans="1:9" ht="24" x14ac:dyDescent="0.2">
      <c r="A814" s="456" t="s">
        <v>1155</v>
      </c>
      <c r="B814" s="454" t="s">
        <v>145</v>
      </c>
      <c r="C814" s="461" t="s">
        <v>1154</v>
      </c>
      <c r="D814" s="453" t="s">
        <v>1080</v>
      </c>
      <c r="E814" s="452"/>
      <c r="F814" s="452">
        <v>3850</v>
      </c>
      <c r="G814" s="455" t="s">
        <v>74</v>
      </c>
      <c r="H814" s="452"/>
      <c r="I814" s="453" t="s">
        <v>1555</v>
      </c>
    </row>
    <row r="815" spans="1:9" ht="24" x14ac:dyDescent="0.2">
      <c r="A815" s="456" t="s">
        <v>1158</v>
      </c>
      <c r="B815" s="454" t="s">
        <v>145</v>
      </c>
      <c r="C815" s="461" t="s">
        <v>760</v>
      </c>
      <c r="D815" s="453" t="s">
        <v>1080</v>
      </c>
      <c r="E815" s="452"/>
      <c r="F815" s="452">
        <v>3351.43</v>
      </c>
      <c r="G815" s="455" t="s">
        <v>74</v>
      </c>
      <c r="H815" s="452"/>
      <c r="I815" s="453" t="s">
        <v>1556</v>
      </c>
    </row>
    <row r="816" spans="1:9" ht="24" x14ac:dyDescent="0.2">
      <c r="A816" s="456" t="s">
        <v>1170</v>
      </c>
      <c r="B816" s="454" t="s">
        <v>145</v>
      </c>
      <c r="C816" s="461" t="s">
        <v>979</v>
      </c>
      <c r="D816" s="453" t="s">
        <v>1080</v>
      </c>
      <c r="E816" s="452"/>
      <c r="F816" s="452">
        <v>3000</v>
      </c>
      <c r="G816" s="455" t="s">
        <v>74</v>
      </c>
      <c r="H816" s="452"/>
      <c r="I816" s="453" t="s">
        <v>1557</v>
      </c>
    </row>
    <row r="817" spans="1:9" ht="24" x14ac:dyDescent="0.2">
      <c r="A817" s="456" t="s">
        <v>1182</v>
      </c>
      <c r="B817" s="454" t="s">
        <v>145</v>
      </c>
      <c r="C817" s="461" t="s">
        <v>1181</v>
      </c>
      <c r="D817" s="453" t="s">
        <v>1080</v>
      </c>
      <c r="E817" s="452"/>
      <c r="F817" s="452">
        <v>3000</v>
      </c>
      <c r="G817" s="455" t="s">
        <v>74</v>
      </c>
      <c r="H817" s="452"/>
      <c r="I817" s="453" t="s">
        <v>1558</v>
      </c>
    </row>
    <row r="818" spans="1:9" ht="24" x14ac:dyDescent="0.2">
      <c r="A818" s="456" t="s">
        <v>1191</v>
      </c>
      <c r="B818" s="454" t="s">
        <v>145</v>
      </c>
      <c r="C818" s="461" t="s">
        <v>1188</v>
      </c>
      <c r="D818" s="453" t="s">
        <v>1080</v>
      </c>
      <c r="E818" s="452"/>
      <c r="F818" s="452">
        <v>3000</v>
      </c>
      <c r="G818" s="455" t="s">
        <v>74</v>
      </c>
      <c r="H818" s="452"/>
      <c r="I818" s="453" t="s">
        <v>1559</v>
      </c>
    </row>
    <row r="819" spans="1:9" ht="24" x14ac:dyDescent="0.2">
      <c r="A819" s="456" t="s">
        <v>1203</v>
      </c>
      <c r="B819" s="454" t="s">
        <v>145</v>
      </c>
      <c r="C819" s="461" t="s">
        <v>801</v>
      </c>
      <c r="D819" s="453" t="s">
        <v>1080</v>
      </c>
      <c r="E819" s="452"/>
      <c r="F819" s="452">
        <v>3171.43</v>
      </c>
      <c r="G819" s="455" t="s">
        <v>74</v>
      </c>
      <c r="H819" s="452"/>
      <c r="I819" s="453" t="s">
        <v>1560</v>
      </c>
    </row>
    <row r="820" spans="1:9" x14ac:dyDescent="0.2">
      <c r="A820" s="456" t="s">
        <v>34</v>
      </c>
      <c r="B820" s="454" t="s">
        <v>34</v>
      </c>
      <c r="C820" s="461" t="s">
        <v>34</v>
      </c>
      <c r="D820" s="453"/>
      <c r="E820" s="452"/>
      <c r="F820" s="452"/>
      <c r="G820" s="455" t="s">
        <v>34</v>
      </c>
      <c r="H820" s="452"/>
      <c r="I820" s="453"/>
    </row>
    <row r="821" spans="1:9" x14ac:dyDescent="0.2">
      <c r="A821" s="456" t="s">
        <v>34</v>
      </c>
      <c r="B821" s="454" t="s">
        <v>34</v>
      </c>
      <c r="C821" s="461" t="s">
        <v>34</v>
      </c>
      <c r="D821" s="453" t="s">
        <v>146</v>
      </c>
      <c r="E821" s="452">
        <v>0</v>
      </c>
      <c r="F821" s="452">
        <v>37890.800000000003</v>
      </c>
      <c r="G821" s="455" t="s">
        <v>34</v>
      </c>
      <c r="H821" s="452" t="s">
        <v>1560</v>
      </c>
      <c r="I821" s="453" t="s">
        <v>1560</v>
      </c>
    </row>
    <row r="822" spans="1:9" x14ac:dyDescent="0.2">
      <c r="A822" s="456" t="s">
        <v>34</v>
      </c>
      <c r="B822" s="454" t="s">
        <v>34</v>
      </c>
      <c r="C822" s="461" t="s">
        <v>34</v>
      </c>
      <c r="D822" s="453"/>
      <c r="E822" s="452"/>
      <c r="F822" s="452"/>
      <c r="G822" s="455" t="s">
        <v>34</v>
      </c>
      <c r="H822" s="452"/>
      <c r="I822" s="453"/>
    </row>
    <row r="823" spans="1:9" ht="48" x14ac:dyDescent="0.2">
      <c r="A823" s="456" t="s">
        <v>237</v>
      </c>
      <c r="B823" s="454" t="s">
        <v>117</v>
      </c>
      <c r="C823" s="461" t="s">
        <v>34</v>
      </c>
      <c r="D823" s="453"/>
      <c r="E823" s="452"/>
      <c r="F823" s="452"/>
      <c r="G823" s="455" t="s">
        <v>34</v>
      </c>
      <c r="H823" s="452"/>
      <c r="I823" s="453"/>
    </row>
    <row r="824" spans="1:9" ht="24" x14ac:dyDescent="0.2">
      <c r="A824" s="456" t="s">
        <v>144</v>
      </c>
      <c r="B824" s="454" t="s">
        <v>1224</v>
      </c>
      <c r="C824" s="461" t="s">
        <v>34</v>
      </c>
      <c r="D824" s="453"/>
      <c r="E824" s="452"/>
      <c r="F824" s="452"/>
      <c r="G824" s="455" t="s">
        <v>34</v>
      </c>
      <c r="H824" s="452"/>
      <c r="I824" s="453"/>
    </row>
    <row r="825" spans="1:9" x14ac:dyDescent="0.2">
      <c r="A825" s="456" t="s">
        <v>1228</v>
      </c>
      <c r="B825" s="454" t="s">
        <v>1226</v>
      </c>
      <c r="C825" s="461" t="s">
        <v>866</v>
      </c>
      <c r="D825" s="453" t="s">
        <v>1229</v>
      </c>
      <c r="E825" s="452">
        <v>20762.68</v>
      </c>
      <c r="F825" s="452"/>
      <c r="G825" s="455" t="s">
        <v>64</v>
      </c>
      <c r="H825" s="452"/>
      <c r="I825" s="453">
        <v>20762.68</v>
      </c>
    </row>
    <row r="826" spans="1:9" x14ac:dyDescent="0.2">
      <c r="A826" s="456" t="s">
        <v>34</v>
      </c>
      <c r="B826" s="454" t="s">
        <v>34</v>
      </c>
      <c r="C826" s="461" t="s">
        <v>34</v>
      </c>
      <c r="D826" s="453"/>
      <c r="E826" s="452"/>
      <c r="F826" s="452"/>
      <c r="G826" s="455" t="s">
        <v>34</v>
      </c>
      <c r="H826" s="452"/>
      <c r="I826" s="453"/>
    </row>
    <row r="827" spans="1:9" x14ac:dyDescent="0.2">
      <c r="A827" s="456" t="s">
        <v>34</v>
      </c>
      <c r="B827" s="454" t="s">
        <v>34</v>
      </c>
      <c r="C827" s="461" t="s">
        <v>34</v>
      </c>
      <c r="D827" s="453" t="s">
        <v>146</v>
      </c>
      <c r="E827" s="452">
        <v>20762.68</v>
      </c>
      <c r="F827" s="452">
        <v>0</v>
      </c>
      <c r="G827" s="455" t="s">
        <v>34</v>
      </c>
      <c r="H827" s="452">
        <v>20762.68</v>
      </c>
      <c r="I827" s="453">
        <v>20762.68</v>
      </c>
    </row>
    <row r="828" spans="1:9" x14ac:dyDescent="0.2">
      <c r="A828" s="456" t="s">
        <v>34</v>
      </c>
      <c r="B828" s="454" t="s">
        <v>34</v>
      </c>
      <c r="C828" s="461" t="s">
        <v>34</v>
      </c>
      <c r="D828" s="453"/>
      <c r="E828" s="452"/>
      <c r="F828" s="452"/>
      <c r="G828" s="455" t="s">
        <v>34</v>
      </c>
      <c r="H828" s="452"/>
      <c r="I828" s="453"/>
    </row>
    <row r="829" spans="1:9" ht="36" x14ac:dyDescent="0.2">
      <c r="A829" s="456" t="s">
        <v>295</v>
      </c>
      <c r="B829" s="454" t="s">
        <v>777</v>
      </c>
      <c r="C829" s="461" t="s">
        <v>34</v>
      </c>
      <c r="D829" s="453"/>
      <c r="E829" s="452"/>
      <c r="F829" s="452"/>
      <c r="G829" s="455" t="s">
        <v>34</v>
      </c>
      <c r="H829" s="452"/>
      <c r="I829" s="453"/>
    </row>
    <row r="830" spans="1:9" ht="24" x14ac:dyDescent="0.2">
      <c r="A830" s="456" t="s">
        <v>144</v>
      </c>
      <c r="B830" s="454" t="s">
        <v>1224</v>
      </c>
      <c r="C830" s="461" t="s">
        <v>34</v>
      </c>
      <c r="D830" s="453"/>
      <c r="E830" s="452"/>
      <c r="F830" s="452"/>
      <c r="G830" s="455" t="s">
        <v>34</v>
      </c>
      <c r="H830" s="452"/>
      <c r="I830" s="453"/>
    </row>
    <row r="831" spans="1:9" x14ac:dyDescent="0.2">
      <c r="A831" s="456" t="s">
        <v>1225</v>
      </c>
      <c r="B831" s="454" t="s">
        <v>1226</v>
      </c>
      <c r="C831" s="461" t="s">
        <v>1213</v>
      </c>
      <c r="D831" s="453" t="s">
        <v>1227</v>
      </c>
      <c r="E831" s="452">
        <v>20000</v>
      </c>
      <c r="F831" s="452"/>
      <c r="G831" s="455" t="s">
        <v>64</v>
      </c>
      <c r="H831" s="452"/>
      <c r="I831" s="453">
        <v>20000</v>
      </c>
    </row>
    <row r="832" spans="1:9" x14ac:dyDescent="0.2">
      <c r="A832" s="456" t="s">
        <v>34</v>
      </c>
      <c r="B832" s="454" t="s">
        <v>34</v>
      </c>
      <c r="C832" s="461" t="s">
        <v>34</v>
      </c>
      <c r="D832" s="453"/>
      <c r="E832" s="452"/>
      <c r="F832" s="452"/>
      <c r="G832" s="455" t="s">
        <v>34</v>
      </c>
      <c r="H832" s="452"/>
      <c r="I832" s="453"/>
    </row>
    <row r="833" spans="1:9" x14ac:dyDescent="0.2">
      <c r="A833" s="456" t="s">
        <v>34</v>
      </c>
      <c r="B833" s="454" t="s">
        <v>34</v>
      </c>
      <c r="C833" s="461" t="s">
        <v>34</v>
      </c>
      <c r="D833" s="453" t="s">
        <v>146</v>
      </c>
      <c r="E833" s="452">
        <v>20000</v>
      </c>
      <c r="F833" s="452">
        <v>0</v>
      </c>
      <c r="G833" s="455" t="s">
        <v>34</v>
      </c>
      <c r="H833" s="452">
        <v>20000</v>
      </c>
      <c r="I833" s="453">
        <v>20000</v>
      </c>
    </row>
    <row r="834" spans="1:9" x14ac:dyDescent="0.2">
      <c r="A834" s="456" t="s">
        <v>34</v>
      </c>
      <c r="B834" s="454" t="s">
        <v>34</v>
      </c>
      <c r="C834" s="461" t="s">
        <v>34</v>
      </c>
      <c r="D834" s="453"/>
      <c r="E834" s="452"/>
      <c r="F834" s="452"/>
      <c r="G834" s="455" t="s">
        <v>34</v>
      </c>
      <c r="H834" s="452"/>
      <c r="I834" s="453"/>
    </row>
    <row r="835" spans="1:9" ht="24" x14ac:dyDescent="0.2">
      <c r="A835" s="456" t="s">
        <v>454</v>
      </c>
      <c r="B835" s="454" t="s">
        <v>279</v>
      </c>
      <c r="C835" s="461" t="s">
        <v>34</v>
      </c>
      <c r="D835" s="453"/>
      <c r="E835" s="452"/>
      <c r="F835" s="452"/>
      <c r="G835" s="455" t="s">
        <v>34</v>
      </c>
      <c r="H835" s="452"/>
      <c r="I835" s="453"/>
    </row>
    <row r="836" spans="1:9" ht="24" x14ac:dyDescent="0.2">
      <c r="A836" s="456" t="s">
        <v>144</v>
      </c>
      <c r="B836" s="454" t="s">
        <v>1224</v>
      </c>
      <c r="C836" s="461" t="s">
        <v>34</v>
      </c>
      <c r="D836" s="453"/>
      <c r="E836" s="452"/>
      <c r="F836" s="452"/>
      <c r="G836" s="455" t="s">
        <v>34</v>
      </c>
      <c r="H836" s="452"/>
      <c r="I836" s="453"/>
    </row>
    <row r="837" spans="1:9" x14ac:dyDescent="0.2">
      <c r="A837" s="456" t="s">
        <v>1294</v>
      </c>
      <c r="B837" s="454" t="s">
        <v>1243</v>
      </c>
      <c r="C837" s="461" t="s">
        <v>1074</v>
      </c>
      <c r="D837" s="453" t="s">
        <v>1295</v>
      </c>
      <c r="E837" s="452">
        <v>5529.7</v>
      </c>
      <c r="F837" s="452"/>
      <c r="G837" s="455" t="s">
        <v>64</v>
      </c>
      <c r="H837" s="452"/>
      <c r="I837" s="453">
        <v>5529.7</v>
      </c>
    </row>
    <row r="838" spans="1:9" x14ac:dyDescent="0.2">
      <c r="A838" s="456" t="s">
        <v>1294</v>
      </c>
      <c r="B838" s="454" t="s">
        <v>1243</v>
      </c>
      <c r="C838" s="461" t="s">
        <v>1074</v>
      </c>
      <c r="D838" s="453" t="s">
        <v>1295</v>
      </c>
      <c r="E838" s="452">
        <v>5529.7</v>
      </c>
      <c r="F838" s="452"/>
      <c r="G838" s="455" t="s">
        <v>74</v>
      </c>
      <c r="H838" s="452"/>
      <c r="I838" s="453">
        <v>11059.4</v>
      </c>
    </row>
    <row r="839" spans="1:9" x14ac:dyDescent="0.2">
      <c r="A839" s="456" t="s">
        <v>34</v>
      </c>
      <c r="B839" s="454" t="s">
        <v>34</v>
      </c>
      <c r="C839" s="461" t="s">
        <v>34</v>
      </c>
      <c r="D839" s="453"/>
      <c r="E839" s="452"/>
      <c r="F839" s="452"/>
      <c r="G839" s="455" t="s">
        <v>34</v>
      </c>
      <c r="H839" s="452"/>
      <c r="I839" s="453"/>
    </row>
    <row r="840" spans="1:9" x14ac:dyDescent="0.2">
      <c r="A840" s="456" t="s">
        <v>34</v>
      </c>
      <c r="B840" s="454" t="s">
        <v>34</v>
      </c>
      <c r="C840" s="461" t="s">
        <v>34</v>
      </c>
      <c r="D840" s="453" t="s">
        <v>146</v>
      </c>
      <c r="E840" s="452">
        <v>11059.4</v>
      </c>
      <c r="F840" s="452">
        <v>0</v>
      </c>
      <c r="G840" s="455" t="s">
        <v>34</v>
      </c>
      <c r="H840" s="452">
        <v>11059.4</v>
      </c>
      <c r="I840" s="453">
        <v>11059.4</v>
      </c>
    </row>
    <row r="841" spans="1:9" x14ac:dyDescent="0.2">
      <c r="A841" s="456" t="s">
        <v>34</v>
      </c>
      <c r="B841" s="454" t="s">
        <v>34</v>
      </c>
      <c r="C841" s="461" t="s">
        <v>34</v>
      </c>
      <c r="D841" s="453"/>
      <c r="E841" s="452"/>
      <c r="F841" s="452"/>
      <c r="G841" s="455" t="s">
        <v>34</v>
      </c>
      <c r="H841" s="452"/>
      <c r="I841" s="453"/>
    </row>
    <row r="842" spans="1:9" ht="24" x14ac:dyDescent="0.2">
      <c r="A842" s="456" t="s">
        <v>455</v>
      </c>
      <c r="B842" s="454" t="s">
        <v>115</v>
      </c>
      <c r="C842" s="461" t="s">
        <v>34</v>
      </c>
      <c r="D842" s="453"/>
      <c r="E842" s="452"/>
      <c r="F842" s="452"/>
      <c r="G842" s="455" t="s">
        <v>34</v>
      </c>
      <c r="H842" s="452"/>
      <c r="I842" s="453"/>
    </row>
    <row r="843" spans="1:9" ht="24" x14ac:dyDescent="0.2">
      <c r="A843" s="456" t="s">
        <v>144</v>
      </c>
      <c r="B843" s="454" t="s">
        <v>1224</v>
      </c>
      <c r="C843" s="461" t="s">
        <v>34</v>
      </c>
      <c r="D843" s="453"/>
      <c r="E843" s="452"/>
      <c r="F843" s="452"/>
      <c r="G843" s="455" t="s">
        <v>34</v>
      </c>
      <c r="H843" s="452"/>
      <c r="I843" s="453"/>
    </row>
    <row r="844" spans="1:9" x14ac:dyDescent="0.2">
      <c r="A844" s="456" t="s">
        <v>1307</v>
      </c>
      <c r="B844" s="454" t="s">
        <v>1243</v>
      </c>
      <c r="C844" s="461" t="s">
        <v>1126</v>
      </c>
      <c r="D844" s="453" t="s">
        <v>1308</v>
      </c>
      <c r="E844" s="452">
        <v>1320</v>
      </c>
      <c r="F844" s="452"/>
      <c r="G844" s="455" t="s">
        <v>64</v>
      </c>
      <c r="H844" s="452"/>
      <c r="I844" s="453">
        <v>1320</v>
      </c>
    </row>
    <row r="845" spans="1:9" x14ac:dyDescent="0.2">
      <c r="A845" s="456" t="s">
        <v>34</v>
      </c>
      <c r="B845" s="454" t="s">
        <v>34</v>
      </c>
      <c r="C845" s="461" t="s">
        <v>34</v>
      </c>
      <c r="D845" s="453"/>
      <c r="E845" s="452"/>
      <c r="F845" s="452"/>
      <c r="G845" s="455" t="s">
        <v>34</v>
      </c>
      <c r="H845" s="452"/>
      <c r="I845" s="453"/>
    </row>
    <row r="846" spans="1:9" x14ac:dyDescent="0.2">
      <c r="A846" s="456" t="s">
        <v>34</v>
      </c>
      <c r="B846" s="454" t="s">
        <v>34</v>
      </c>
      <c r="C846" s="461" t="s">
        <v>34</v>
      </c>
      <c r="D846" s="453" t="s">
        <v>146</v>
      </c>
      <c r="E846" s="452">
        <v>1320</v>
      </c>
      <c r="F846" s="452">
        <v>0</v>
      </c>
      <c r="G846" s="455" t="s">
        <v>34</v>
      </c>
      <c r="H846" s="452">
        <v>1320</v>
      </c>
      <c r="I846" s="453">
        <v>1320</v>
      </c>
    </row>
    <row r="847" spans="1:9" x14ac:dyDescent="0.2">
      <c r="A847" s="456" t="s">
        <v>34</v>
      </c>
      <c r="B847" s="454" t="s">
        <v>34</v>
      </c>
      <c r="C847" s="461" t="s">
        <v>34</v>
      </c>
      <c r="D847" s="453"/>
      <c r="E847" s="452"/>
      <c r="F847" s="452"/>
      <c r="G847" s="455" t="s">
        <v>34</v>
      </c>
      <c r="H847" s="452"/>
      <c r="I847" s="453"/>
    </row>
    <row r="848" spans="1:9" ht="24" x14ac:dyDescent="0.2">
      <c r="A848" s="456" t="s">
        <v>456</v>
      </c>
      <c r="B848" s="454" t="s">
        <v>287</v>
      </c>
      <c r="C848" s="461" t="s">
        <v>34</v>
      </c>
      <c r="D848" s="453"/>
      <c r="E848" s="452"/>
      <c r="F848" s="452"/>
      <c r="G848" s="455" t="s">
        <v>34</v>
      </c>
      <c r="H848" s="452"/>
      <c r="I848" s="453"/>
    </row>
    <row r="849" spans="1:9" ht="24" x14ac:dyDescent="0.2">
      <c r="A849" s="456" t="s">
        <v>144</v>
      </c>
      <c r="B849" s="454" t="s">
        <v>1224</v>
      </c>
      <c r="C849" s="461" t="s">
        <v>34</v>
      </c>
      <c r="D849" s="453"/>
      <c r="E849" s="452"/>
      <c r="F849" s="452"/>
      <c r="G849" s="455" t="s">
        <v>34</v>
      </c>
      <c r="H849" s="452"/>
      <c r="I849" s="453"/>
    </row>
    <row r="850" spans="1:9" x14ac:dyDescent="0.2">
      <c r="A850" s="456" t="s">
        <v>1335</v>
      </c>
      <c r="B850" s="454" t="s">
        <v>434</v>
      </c>
      <c r="C850" s="461" t="s">
        <v>801</v>
      </c>
      <c r="D850" s="453" t="s">
        <v>1336</v>
      </c>
      <c r="E850" s="452">
        <v>259</v>
      </c>
      <c r="F850" s="452"/>
      <c r="G850" s="455" t="s">
        <v>64</v>
      </c>
      <c r="H850" s="452"/>
      <c r="I850" s="453">
        <v>259</v>
      </c>
    </row>
    <row r="851" spans="1:9" x14ac:dyDescent="0.2">
      <c r="A851" s="456" t="s">
        <v>34</v>
      </c>
      <c r="B851" s="454" t="s">
        <v>34</v>
      </c>
      <c r="C851" s="461" t="s">
        <v>34</v>
      </c>
      <c r="D851" s="453"/>
      <c r="E851" s="452"/>
      <c r="F851" s="452"/>
      <c r="G851" s="455" t="s">
        <v>34</v>
      </c>
      <c r="H851" s="452"/>
      <c r="I851" s="453"/>
    </row>
    <row r="852" spans="1:9" x14ac:dyDescent="0.2">
      <c r="A852" s="456" t="s">
        <v>34</v>
      </c>
      <c r="B852" s="454" t="s">
        <v>34</v>
      </c>
      <c r="C852" s="461" t="s">
        <v>34</v>
      </c>
      <c r="D852" s="453" t="s">
        <v>146</v>
      </c>
      <c r="E852" s="452">
        <v>259</v>
      </c>
      <c r="F852" s="452">
        <v>0</v>
      </c>
      <c r="G852" s="455" t="s">
        <v>34</v>
      </c>
      <c r="H852" s="452">
        <v>259</v>
      </c>
      <c r="I852" s="453">
        <v>259</v>
      </c>
    </row>
    <row r="853" spans="1:9" x14ac:dyDescent="0.2">
      <c r="A853" s="456" t="s">
        <v>34</v>
      </c>
      <c r="B853" s="454" t="s">
        <v>34</v>
      </c>
      <c r="C853" s="461" t="s">
        <v>34</v>
      </c>
      <c r="D853" s="453"/>
      <c r="E853" s="452"/>
      <c r="F853" s="452"/>
      <c r="G853" s="455" t="s">
        <v>34</v>
      </c>
      <c r="H853" s="452"/>
      <c r="I853" s="453"/>
    </row>
    <row r="854" spans="1:9" x14ac:dyDescent="0.2">
      <c r="A854" s="456" t="s">
        <v>457</v>
      </c>
      <c r="B854" s="454" t="s">
        <v>416</v>
      </c>
      <c r="C854" s="461" t="s">
        <v>34</v>
      </c>
      <c r="D854" s="453"/>
      <c r="E854" s="452"/>
      <c r="F854" s="452"/>
      <c r="G854" s="455" t="s">
        <v>34</v>
      </c>
      <c r="H854" s="452"/>
      <c r="I854" s="453"/>
    </row>
    <row r="855" spans="1:9" ht="24" x14ac:dyDescent="0.2">
      <c r="A855" s="456" t="s">
        <v>144</v>
      </c>
      <c r="B855" s="454" t="s">
        <v>1224</v>
      </c>
      <c r="C855" s="461" t="s">
        <v>34</v>
      </c>
      <c r="D855" s="453"/>
      <c r="E855" s="452"/>
      <c r="F855" s="452"/>
      <c r="G855" s="455" t="s">
        <v>34</v>
      </c>
      <c r="H855" s="452"/>
      <c r="I855" s="453"/>
    </row>
    <row r="856" spans="1:9" x14ac:dyDescent="0.2">
      <c r="A856" s="456" t="s">
        <v>1164</v>
      </c>
      <c r="B856" s="454" t="s">
        <v>284</v>
      </c>
      <c r="C856" s="461" t="s">
        <v>968</v>
      </c>
      <c r="D856" s="453" t="s">
        <v>1165</v>
      </c>
      <c r="E856" s="452">
        <v>28</v>
      </c>
      <c r="F856" s="452"/>
      <c r="G856" s="455" t="s">
        <v>64</v>
      </c>
      <c r="H856" s="452"/>
      <c r="I856" s="453">
        <v>28</v>
      </c>
    </row>
    <row r="857" spans="1:9" x14ac:dyDescent="0.2">
      <c r="A857" s="456" t="s">
        <v>1164</v>
      </c>
      <c r="B857" s="454" t="s">
        <v>284</v>
      </c>
      <c r="C857" s="461" t="s">
        <v>968</v>
      </c>
      <c r="D857" s="453" t="s">
        <v>1165</v>
      </c>
      <c r="E857" s="452">
        <v>28</v>
      </c>
      <c r="F857" s="452"/>
      <c r="G857" s="455" t="s">
        <v>74</v>
      </c>
      <c r="H857" s="452"/>
      <c r="I857" s="453">
        <v>56</v>
      </c>
    </row>
    <row r="858" spans="1:9" x14ac:dyDescent="0.2">
      <c r="A858" s="456" t="s">
        <v>34</v>
      </c>
      <c r="B858" s="454" t="s">
        <v>34</v>
      </c>
      <c r="C858" s="461" t="s">
        <v>34</v>
      </c>
      <c r="D858" s="453"/>
      <c r="E858" s="452"/>
      <c r="F858" s="452"/>
      <c r="G858" s="455" t="s">
        <v>34</v>
      </c>
      <c r="H858" s="452"/>
      <c r="I858" s="453"/>
    </row>
    <row r="859" spans="1:9" x14ac:dyDescent="0.2">
      <c r="A859" s="456" t="s">
        <v>34</v>
      </c>
      <c r="B859" s="454" t="s">
        <v>34</v>
      </c>
      <c r="C859" s="461" t="s">
        <v>34</v>
      </c>
      <c r="D859" s="453" t="s">
        <v>146</v>
      </c>
      <c r="E859" s="452">
        <v>56</v>
      </c>
      <c r="F859" s="452">
        <v>0</v>
      </c>
      <c r="G859" s="455" t="s">
        <v>34</v>
      </c>
      <c r="H859" s="452">
        <v>56</v>
      </c>
      <c r="I859" s="453">
        <v>56</v>
      </c>
    </row>
    <row r="860" spans="1:9" x14ac:dyDescent="0.2">
      <c r="A860" s="456" t="s">
        <v>34</v>
      </c>
      <c r="B860" s="454" t="s">
        <v>34</v>
      </c>
      <c r="C860" s="461" t="s">
        <v>34</v>
      </c>
      <c r="D860" s="453"/>
      <c r="E860" s="452"/>
      <c r="F860" s="452"/>
      <c r="G860" s="455" t="s">
        <v>34</v>
      </c>
      <c r="H860" s="452"/>
      <c r="I860" s="453"/>
    </row>
    <row r="861" spans="1:9" x14ac:dyDescent="0.2">
      <c r="A861" s="456" t="s">
        <v>463</v>
      </c>
      <c r="B861" s="454" t="s">
        <v>418</v>
      </c>
      <c r="C861" s="461" t="s">
        <v>34</v>
      </c>
      <c r="D861" s="453"/>
      <c r="E861" s="452"/>
      <c r="F861" s="452"/>
      <c r="G861" s="455" t="s">
        <v>34</v>
      </c>
      <c r="H861" s="452"/>
      <c r="I861" s="453"/>
    </row>
    <row r="862" spans="1:9" ht="24" x14ac:dyDescent="0.2">
      <c r="A862" s="456" t="s">
        <v>144</v>
      </c>
      <c r="B862" s="454" t="s">
        <v>1224</v>
      </c>
      <c r="C862" s="461" t="s">
        <v>34</v>
      </c>
      <c r="D862" s="453"/>
      <c r="E862" s="452"/>
      <c r="F862" s="452"/>
      <c r="G862" s="455" t="s">
        <v>34</v>
      </c>
      <c r="H862" s="452"/>
      <c r="I862" s="453"/>
    </row>
    <row r="863" spans="1:9" x14ac:dyDescent="0.2">
      <c r="A863" s="456" t="s">
        <v>1326</v>
      </c>
      <c r="B863" s="454" t="s">
        <v>1243</v>
      </c>
      <c r="C863" s="461" t="s">
        <v>1200</v>
      </c>
      <c r="D863" s="453" t="s">
        <v>1301</v>
      </c>
      <c r="E863" s="452">
        <v>167.99</v>
      </c>
      <c r="F863" s="452"/>
      <c r="G863" s="455" t="s">
        <v>74</v>
      </c>
      <c r="H863" s="452"/>
      <c r="I863" s="453">
        <v>167.99</v>
      </c>
    </row>
    <row r="864" spans="1:9" x14ac:dyDescent="0.2">
      <c r="A864" s="456" t="s">
        <v>34</v>
      </c>
      <c r="B864" s="454" t="s">
        <v>34</v>
      </c>
      <c r="C864" s="461" t="s">
        <v>34</v>
      </c>
      <c r="D864" s="453"/>
      <c r="E864" s="452"/>
      <c r="F864" s="452"/>
      <c r="G864" s="455" t="s">
        <v>34</v>
      </c>
      <c r="H864" s="452"/>
      <c r="I864" s="453"/>
    </row>
    <row r="865" spans="1:9" x14ac:dyDescent="0.2">
      <c r="A865" s="456" t="s">
        <v>34</v>
      </c>
      <c r="B865" s="454" t="s">
        <v>34</v>
      </c>
      <c r="C865" s="461" t="s">
        <v>34</v>
      </c>
      <c r="D865" s="453" t="s">
        <v>146</v>
      </c>
      <c r="E865" s="452">
        <v>167.99</v>
      </c>
      <c r="F865" s="452">
        <v>0</v>
      </c>
      <c r="G865" s="455" t="s">
        <v>34</v>
      </c>
      <c r="H865" s="452">
        <v>167.99</v>
      </c>
      <c r="I865" s="453">
        <v>167.99</v>
      </c>
    </row>
    <row r="866" spans="1:9" x14ac:dyDescent="0.2">
      <c r="A866" s="456" t="s">
        <v>34</v>
      </c>
      <c r="B866" s="454" t="s">
        <v>34</v>
      </c>
      <c r="C866" s="461" t="s">
        <v>34</v>
      </c>
      <c r="D866" s="453"/>
      <c r="E866" s="452"/>
      <c r="F866" s="452"/>
      <c r="G866" s="455" t="s">
        <v>34</v>
      </c>
      <c r="H866" s="452"/>
      <c r="I866" s="453"/>
    </row>
    <row r="867" spans="1:9" x14ac:dyDescent="0.2">
      <c r="A867" s="456" t="s">
        <v>466</v>
      </c>
      <c r="B867" s="454" t="s">
        <v>180</v>
      </c>
      <c r="C867" s="461" t="s">
        <v>34</v>
      </c>
      <c r="D867" s="453"/>
      <c r="E867" s="452"/>
      <c r="F867" s="452"/>
      <c r="G867" s="455" t="s">
        <v>34</v>
      </c>
      <c r="H867" s="452"/>
      <c r="I867" s="453"/>
    </row>
    <row r="868" spans="1:9" ht="24" x14ac:dyDescent="0.2">
      <c r="A868" s="456" t="s">
        <v>144</v>
      </c>
      <c r="B868" s="454" t="s">
        <v>1224</v>
      </c>
      <c r="C868" s="461" t="s">
        <v>34</v>
      </c>
      <c r="D868" s="453"/>
      <c r="E868" s="452"/>
      <c r="F868" s="452"/>
      <c r="G868" s="455" t="s">
        <v>34</v>
      </c>
      <c r="H868" s="452"/>
      <c r="I868" s="453"/>
    </row>
    <row r="869" spans="1:9" ht="24" x14ac:dyDescent="0.2">
      <c r="A869" s="456" t="s">
        <v>1076</v>
      </c>
      <c r="B869" s="454" t="s">
        <v>145</v>
      </c>
      <c r="C869" s="461" t="s">
        <v>1077</v>
      </c>
      <c r="D869" s="453" t="s">
        <v>1078</v>
      </c>
      <c r="E869" s="452"/>
      <c r="F869" s="452">
        <v>91.35</v>
      </c>
      <c r="G869" s="455" t="s">
        <v>64</v>
      </c>
      <c r="H869" s="452"/>
      <c r="I869" s="453" t="s">
        <v>1561</v>
      </c>
    </row>
    <row r="870" spans="1:9" x14ac:dyDescent="0.2">
      <c r="A870" s="456" t="s">
        <v>1300</v>
      </c>
      <c r="B870" s="454" t="s">
        <v>1243</v>
      </c>
      <c r="C870" s="461" t="s">
        <v>1109</v>
      </c>
      <c r="D870" s="453" t="s">
        <v>1301</v>
      </c>
      <c r="E870" s="452">
        <v>295.63</v>
      </c>
      <c r="F870" s="452"/>
      <c r="G870" s="455" t="s">
        <v>64</v>
      </c>
      <c r="H870" s="452"/>
      <c r="I870" s="453">
        <v>204.28</v>
      </c>
    </row>
    <row r="871" spans="1:9" x14ac:dyDescent="0.2">
      <c r="A871" s="456" t="s">
        <v>1300</v>
      </c>
      <c r="B871" s="454" t="s">
        <v>1243</v>
      </c>
      <c r="C871" s="461" t="s">
        <v>1109</v>
      </c>
      <c r="D871" s="453" t="s">
        <v>1301</v>
      </c>
      <c r="E871" s="452">
        <v>260.60000000000002</v>
      </c>
      <c r="F871" s="452"/>
      <c r="G871" s="455" t="s">
        <v>74</v>
      </c>
      <c r="H871" s="452"/>
      <c r="I871" s="453">
        <v>464.88</v>
      </c>
    </row>
    <row r="872" spans="1:9" x14ac:dyDescent="0.2">
      <c r="A872" s="456" t="s">
        <v>1303</v>
      </c>
      <c r="B872" s="454" t="s">
        <v>1243</v>
      </c>
      <c r="C872" s="461" t="s">
        <v>1109</v>
      </c>
      <c r="D872" s="453" t="s">
        <v>1301</v>
      </c>
      <c r="E872" s="452">
        <v>256.39999999999998</v>
      </c>
      <c r="F872" s="452"/>
      <c r="G872" s="455" t="s">
        <v>74</v>
      </c>
      <c r="H872" s="452"/>
      <c r="I872" s="453">
        <v>721.28</v>
      </c>
    </row>
    <row r="873" spans="1:9" x14ac:dyDescent="0.2">
      <c r="A873" s="456" t="s">
        <v>1303</v>
      </c>
      <c r="B873" s="454" t="s">
        <v>1243</v>
      </c>
      <c r="C873" s="461" t="s">
        <v>1109</v>
      </c>
      <c r="D873" s="453" t="s">
        <v>1301</v>
      </c>
      <c r="E873" s="452">
        <v>268.32</v>
      </c>
      <c r="F873" s="452"/>
      <c r="G873" s="455" t="s">
        <v>64</v>
      </c>
      <c r="H873" s="452"/>
      <c r="I873" s="453">
        <v>989.6</v>
      </c>
    </row>
    <row r="874" spans="1:9" ht="24" x14ac:dyDescent="0.2">
      <c r="A874" s="456" t="s">
        <v>1110</v>
      </c>
      <c r="B874" s="454" t="s">
        <v>145</v>
      </c>
      <c r="C874" s="461" t="s">
        <v>1109</v>
      </c>
      <c r="D874" s="453" t="s">
        <v>1078</v>
      </c>
      <c r="E874" s="452"/>
      <c r="F874" s="452">
        <v>56.64</v>
      </c>
      <c r="G874" s="455" t="s">
        <v>64</v>
      </c>
      <c r="H874" s="452"/>
      <c r="I874" s="453">
        <v>932.96</v>
      </c>
    </row>
    <row r="875" spans="1:9" ht="24" x14ac:dyDescent="0.2">
      <c r="A875" s="456" t="s">
        <v>1122</v>
      </c>
      <c r="B875" s="454" t="s">
        <v>145</v>
      </c>
      <c r="C875" s="461" t="s">
        <v>1123</v>
      </c>
      <c r="D875" s="453" t="s">
        <v>1078</v>
      </c>
      <c r="E875" s="452"/>
      <c r="F875" s="452">
        <v>87.37</v>
      </c>
      <c r="G875" s="455" t="s">
        <v>64</v>
      </c>
      <c r="H875" s="452"/>
      <c r="I875" s="453">
        <v>845.59</v>
      </c>
    </row>
    <row r="876" spans="1:9" ht="24" x14ac:dyDescent="0.2">
      <c r="A876" s="456" t="s">
        <v>1145</v>
      </c>
      <c r="B876" s="454" t="s">
        <v>145</v>
      </c>
      <c r="C876" s="461" t="s">
        <v>1146</v>
      </c>
      <c r="D876" s="453" t="s">
        <v>1078</v>
      </c>
      <c r="E876" s="452"/>
      <c r="F876" s="452">
        <v>87.96</v>
      </c>
      <c r="G876" s="455" t="s">
        <v>64</v>
      </c>
      <c r="H876" s="452"/>
      <c r="I876" s="453">
        <v>757.63</v>
      </c>
    </row>
    <row r="877" spans="1:9" x14ac:dyDescent="0.2">
      <c r="A877" s="456" t="s">
        <v>1315</v>
      </c>
      <c r="B877" s="454" t="s">
        <v>1243</v>
      </c>
      <c r="C877" s="461" t="s">
        <v>1150</v>
      </c>
      <c r="D877" s="453" t="s">
        <v>1301</v>
      </c>
      <c r="E877" s="452">
        <v>247.99</v>
      </c>
      <c r="F877" s="452"/>
      <c r="G877" s="455" t="s">
        <v>74</v>
      </c>
      <c r="H877" s="452"/>
      <c r="I877" s="453">
        <v>1005.62</v>
      </c>
    </row>
    <row r="878" spans="1:9" x14ac:dyDescent="0.2">
      <c r="A878" s="456" t="s">
        <v>1315</v>
      </c>
      <c r="B878" s="454" t="s">
        <v>1243</v>
      </c>
      <c r="C878" s="461" t="s">
        <v>1150</v>
      </c>
      <c r="D878" s="453" t="s">
        <v>1301</v>
      </c>
      <c r="E878" s="452">
        <v>426.85</v>
      </c>
      <c r="F878" s="452"/>
      <c r="G878" s="455" t="s">
        <v>64</v>
      </c>
      <c r="H878" s="452"/>
      <c r="I878" s="453">
        <v>1432.47</v>
      </c>
    </row>
    <row r="879" spans="1:9" ht="24" x14ac:dyDescent="0.2">
      <c r="A879" s="456" t="s">
        <v>1169</v>
      </c>
      <c r="B879" s="454" t="s">
        <v>145</v>
      </c>
      <c r="C879" s="461" t="s">
        <v>979</v>
      </c>
      <c r="D879" s="453" t="s">
        <v>1078</v>
      </c>
      <c r="E879" s="452"/>
      <c r="F879" s="452">
        <v>225.41</v>
      </c>
      <c r="G879" s="455" t="s">
        <v>64</v>
      </c>
      <c r="H879" s="452"/>
      <c r="I879" s="453">
        <v>1207.06</v>
      </c>
    </row>
    <row r="880" spans="1:9" ht="24" x14ac:dyDescent="0.2">
      <c r="A880" s="456" t="s">
        <v>1190</v>
      </c>
      <c r="B880" s="454" t="s">
        <v>145</v>
      </c>
      <c r="C880" s="461" t="s">
        <v>1188</v>
      </c>
      <c r="D880" s="453" t="s">
        <v>1078</v>
      </c>
      <c r="E880" s="452"/>
      <c r="F880" s="452">
        <v>146.13999999999999</v>
      </c>
      <c r="G880" s="455" t="s">
        <v>64</v>
      </c>
      <c r="H880" s="452"/>
      <c r="I880" s="453">
        <v>1060.92</v>
      </c>
    </row>
    <row r="881" spans="1:9" x14ac:dyDescent="0.2">
      <c r="A881" s="456" t="s">
        <v>1326</v>
      </c>
      <c r="B881" s="454" t="s">
        <v>1243</v>
      </c>
      <c r="C881" s="461" t="s">
        <v>1200</v>
      </c>
      <c r="D881" s="453" t="s">
        <v>1301</v>
      </c>
      <c r="E881" s="452">
        <v>512.79999999999995</v>
      </c>
      <c r="F881" s="452"/>
      <c r="G881" s="455" t="s">
        <v>64</v>
      </c>
      <c r="H881" s="452"/>
      <c r="I881" s="453">
        <v>1573.72</v>
      </c>
    </row>
    <row r="882" spans="1:9" x14ac:dyDescent="0.2">
      <c r="A882" s="456" t="s">
        <v>34</v>
      </c>
      <c r="B882" s="454" t="s">
        <v>34</v>
      </c>
      <c r="C882" s="461" t="s">
        <v>34</v>
      </c>
      <c r="D882" s="453"/>
      <c r="E882" s="452"/>
      <c r="F882" s="452"/>
      <c r="G882" s="455" t="s">
        <v>34</v>
      </c>
      <c r="H882" s="452"/>
      <c r="I882" s="453"/>
    </row>
    <row r="883" spans="1:9" x14ac:dyDescent="0.2">
      <c r="A883" s="456" t="s">
        <v>34</v>
      </c>
      <c r="B883" s="454" t="s">
        <v>34</v>
      </c>
      <c r="C883" s="461" t="s">
        <v>34</v>
      </c>
      <c r="D883" s="453" t="s">
        <v>146</v>
      </c>
      <c r="E883" s="452">
        <v>2268.59</v>
      </c>
      <c r="F883" s="452">
        <v>694.87</v>
      </c>
      <c r="G883" s="455" t="s">
        <v>34</v>
      </c>
      <c r="H883" s="452">
        <v>1573.72</v>
      </c>
      <c r="I883" s="453">
        <v>1573.72</v>
      </c>
    </row>
    <row r="884" spans="1:9" x14ac:dyDescent="0.2">
      <c r="A884" s="456" t="s">
        <v>34</v>
      </c>
      <c r="B884" s="454" t="s">
        <v>34</v>
      </c>
      <c r="C884" s="461" t="s">
        <v>34</v>
      </c>
      <c r="D884" s="453"/>
      <c r="E884" s="452"/>
      <c r="F884" s="452"/>
      <c r="G884" s="455" t="s">
        <v>34</v>
      </c>
      <c r="H884" s="452"/>
      <c r="I884" s="453"/>
    </row>
    <row r="885" spans="1:9" ht="36" x14ac:dyDescent="0.2">
      <c r="A885" s="456" t="s">
        <v>467</v>
      </c>
      <c r="B885" s="454" t="s">
        <v>226</v>
      </c>
      <c r="C885" s="461" t="s">
        <v>34</v>
      </c>
      <c r="D885" s="453"/>
      <c r="E885" s="452"/>
      <c r="F885" s="452"/>
      <c r="G885" s="455" t="s">
        <v>34</v>
      </c>
      <c r="H885" s="452"/>
      <c r="I885" s="453"/>
    </row>
    <row r="886" spans="1:9" ht="24" x14ac:dyDescent="0.2">
      <c r="A886" s="456" t="s">
        <v>144</v>
      </c>
      <c r="B886" s="454" t="s">
        <v>1224</v>
      </c>
      <c r="C886" s="461" t="s">
        <v>34</v>
      </c>
      <c r="D886" s="453"/>
      <c r="E886" s="452"/>
      <c r="F886" s="452"/>
      <c r="G886" s="455" t="s">
        <v>34</v>
      </c>
      <c r="H886" s="452"/>
      <c r="I886" s="453"/>
    </row>
    <row r="887" spans="1:9" x14ac:dyDescent="0.2">
      <c r="A887" s="456" t="s">
        <v>1068</v>
      </c>
      <c r="B887" s="454" t="s">
        <v>284</v>
      </c>
      <c r="C887" s="461" t="s">
        <v>1069</v>
      </c>
      <c r="D887" s="453" t="s">
        <v>1070</v>
      </c>
      <c r="E887" s="452">
        <v>200</v>
      </c>
      <c r="F887" s="452"/>
      <c r="G887" s="455" t="s">
        <v>64</v>
      </c>
      <c r="H887" s="452"/>
      <c r="I887" s="453">
        <v>200</v>
      </c>
    </row>
    <row r="888" spans="1:9" x14ac:dyDescent="0.2">
      <c r="A888" s="456" t="s">
        <v>1303</v>
      </c>
      <c r="B888" s="454" t="s">
        <v>1243</v>
      </c>
      <c r="C888" s="461" t="s">
        <v>1109</v>
      </c>
      <c r="D888" s="453" t="s">
        <v>1301</v>
      </c>
      <c r="E888" s="452">
        <v>46.57</v>
      </c>
      <c r="F888" s="452"/>
      <c r="G888" s="455" t="s">
        <v>64</v>
      </c>
      <c r="H888" s="452"/>
      <c r="I888" s="453">
        <v>246.57</v>
      </c>
    </row>
    <row r="889" spans="1:9" x14ac:dyDescent="0.2">
      <c r="A889" s="456" t="s">
        <v>1159</v>
      </c>
      <c r="B889" s="454" t="s">
        <v>284</v>
      </c>
      <c r="C889" s="461" t="s">
        <v>1160</v>
      </c>
      <c r="D889" s="453" t="s">
        <v>1070</v>
      </c>
      <c r="E889" s="452">
        <v>191.66</v>
      </c>
      <c r="F889" s="452"/>
      <c r="G889" s="455" t="s">
        <v>64</v>
      </c>
      <c r="H889" s="452"/>
      <c r="I889" s="453">
        <v>438.23</v>
      </c>
    </row>
    <row r="890" spans="1:9" ht="24" x14ac:dyDescent="0.2">
      <c r="A890" s="456" t="s">
        <v>1190</v>
      </c>
      <c r="B890" s="454" t="s">
        <v>145</v>
      </c>
      <c r="C890" s="461" t="s">
        <v>1188</v>
      </c>
      <c r="D890" s="453" t="s">
        <v>1078</v>
      </c>
      <c r="E890" s="452">
        <v>352</v>
      </c>
      <c r="F890" s="452"/>
      <c r="G890" s="455" t="s">
        <v>64</v>
      </c>
      <c r="H890" s="452"/>
      <c r="I890" s="453">
        <v>790.23</v>
      </c>
    </row>
    <row r="891" spans="1:9" x14ac:dyDescent="0.2">
      <c r="A891" s="456" t="s">
        <v>1326</v>
      </c>
      <c r="B891" s="454" t="s">
        <v>1243</v>
      </c>
      <c r="C891" s="461" t="s">
        <v>1200</v>
      </c>
      <c r="D891" s="453" t="s">
        <v>1301</v>
      </c>
      <c r="E891" s="452">
        <v>118.96</v>
      </c>
      <c r="F891" s="452"/>
      <c r="G891" s="455" t="s">
        <v>64</v>
      </c>
      <c r="H891" s="452"/>
      <c r="I891" s="453">
        <v>909.19</v>
      </c>
    </row>
    <row r="892" spans="1:9" x14ac:dyDescent="0.2">
      <c r="A892" s="456" t="s">
        <v>34</v>
      </c>
      <c r="B892" s="454" t="s">
        <v>34</v>
      </c>
      <c r="C892" s="461" t="s">
        <v>34</v>
      </c>
      <c r="D892" s="453"/>
      <c r="E892" s="452"/>
      <c r="F892" s="452"/>
      <c r="G892" s="455" t="s">
        <v>34</v>
      </c>
      <c r="H892" s="452"/>
      <c r="I892" s="453"/>
    </row>
    <row r="893" spans="1:9" x14ac:dyDescent="0.2">
      <c r="A893" s="456" t="s">
        <v>34</v>
      </c>
      <c r="B893" s="454" t="s">
        <v>34</v>
      </c>
      <c r="C893" s="461" t="s">
        <v>34</v>
      </c>
      <c r="D893" s="453" t="s">
        <v>146</v>
      </c>
      <c r="E893" s="452">
        <v>909.19</v>
      </c>
      <c r="F893" s="452">
        <v>0</v>
      </c>
      <c r="G893" s="455" t="s">
        <v>34</v>
      </c>
      <c r="H893" s="452">
        <v>909.19</v>
      </c>
      <c r="I893" s="453">
        <v>909.19</v>
      </c>
    </row>
    <row r="894" spans="1:9" x14ac:dyDescent="0.2">
      <c r="A894" s="456" t="s">
        <v>34</v>
      </c>
      <c r="B894" s="454" t="s">
        <v>34</v>
      </c>
      <c r="C894" s="461" t="s">
        <v>34</v>
      </c>
      <c r="D894" s="453"/>
      <c r="E894" s="452"/>
      <c r="F894" s="452"/>
      <c r="G894" s="455" t="s">
        <v>34</v>
      </c>
      <c r="H894" s="452"/>
      <c r="I894" s="453"/>
    </row>
    <row r="895" spans="1:9" ht="24" x14ac:dyDescent="0.2">
      <c r="A895" s="456" t="s">
        <v>468</v>
      </c>
      <c r="B895" s="454" t="s">
        <v>280</v>
      </c>
      <c r="C895" s="461" t="s">
        <v>34</v>
      </c>
      <c r="D895" s="453"/>
      <c r="E895" s="452"/>
      <c r="F895" s="452"/>
      <c r="G895" s="455" t="s">
        <v>34</v>
      </c>
      <c r="H895" s="452"/>
      <c r="I895" s="453"/>
    </row>
    <row r="896" spans="1:9" ht="24" x14ac:dyDescent="0.2">
      <c r="A896" s="456" t="s">
        <v>144</v>
      </c>
      <c r="B896" s="454" t="s">
        <v>1224</v>
      </c>
      <c r="C896" s="461" t="s">
        <v>34</v>
      </c>
      <c r="D896" s="453"/>
      <c r="E896" s="452"/>
      <c r="F896" s="452"/>
      <c r="G896" s="455" t="s">
        <v>34</v>
      </c>
      <c r="H896" s="452"/>
      <c r="I896" s="453"/>
    </row>
    <row r="897" spans="1:9" ht="24" x14ac:dyDescent="0.2">
      <c r="A897" s="456" t="s">
        <v>1079</v>
      </c>
      <c r="B897" s="454" t="s">
        <v>145</v>
      </c>
      <c r="C897" s="461" t="s">
        <v>1077</v>
      </c>
      <c r="D897" s="453" t="s">
        <v>1080</v>
      </c>
      <c r="E897" s="452">
        <v>422</v>
      </c>
      <c r="F897" s="452"/>
      <c r="G897" s="455" t="s">
        <v>74</v>
      </c>
      <c r="H897" s="452"/>
      <c r="I897" s="453">
        <v>422</v>
      </c>
    </row>
    <row r="898" spans="1:9" x14ac:dyDescent="0.2">
      <c r="A898" s="456" t="s">
        <v>1303</v>
      </c>
      <c r="B898" s="454" t="s">
        <v>1243</v>
      </c>
      <c r="C898" s="461" t="s">
        <v>1109</v>
      </c>
      <c r="D898" s="453" t="s">
        <v>1301</v>
      </c>
      <c r="E898" s="452">
        <v>49</v>
      </c>
      <c r="F898" s="452"/>
      <c r="G898" s="455" t="s">
        <v>64</v>
      </c>
      <c r="H898" s="452"/>
      <c r="I898" s="453">
        <v>471</v>
      </c>
    </row>
    <row r="899" spans="1:9" ht="24" x14ac:dyDescent="0.2">
      <c r="A899" s="456" t="s">
        <v>1128</v>
      </c>
      <c r="B899" s="454" t="s">
        <v>145</v>
      </c>
      <c r="C899" s="461" t="s">
        <v>893</v>
      </c>
      <c r="D899" s="453" t="s">
        <v>1078</v>
      </c>
      <c r="E899" s="452">
        <v>200</v>
      </c>
      <c r="F899" s="452"/>
      <c r="G899" s="455" t="s">
        <v>64</v>
      </c>
      <c r="H899" s="452"/>
      <c r="I899" s="453">
        <v>671</v>
      </c>
    </row>
    <row r="900" spans="1:9" ht="24" x14ac:dyDescent="0.2">
      <c r="A900" s="456" t="s">
        <v>1145</v>
      </c>
      <c r="B900" s="454" t="s">
        <v>145</v>
      </c>
      <c r="C900" s="461" t="s">
        <v>1146</v>
      </c>
      <c r="D900" s="453" t="s">
        <v>1078</v>
      </c>
      <c r="E900" s="452">
        <v>486.2</v>
      </c>
      <c r="F900" s="452"/>
      <c r="G900" s="455" t="s">
        <v>64</v>
      </c>
      <c r="H900" s="452"/>
      <c r="I900" s="453">
        <v>1157.2</v>
      </c>
    </row>
    <row r="901" spans="1:9" ht="24" x14ac:dyDescent="0.2">
      <c r="A901" s="456" t="s">
        <v>1170</v>
      </c>
      <c r="B901" s="454" t="s">
        <v>145</v>
      </c>
      <c r="C901" s="461" t="s">
        <v>979</v>
      </c>
      <c r="D901" s="453" t="s">
        <v>1080</v>
      </c>
      <c r="E901" s="452">
        <v>99</v>
      </c>
      <c r="F901" s="452"/>
      <c r="G901" s="455" t="s">
        <v>74</v>
      </c>
      <c r="H901" s="452"/>
      <c r="I901" s="453">
        <v>1256.2</v>
      </c>
    </row>
    <row r="902" spans="1:9" ht="24" x14ac:dyDescent="0.2">
      <c r="A902" s="456" t="s">
        <v>1182</v>
      </c>
      <c r="B902" s="454" t="s">
        <v>145</v>
      </c>
      <c r="C902" s="461" t="s">
        <v>1181</v>
      </c>
      <c r="D902" s="453" t="s">
        <v>1080</v>
      </c>
      <c r="E902" s="452">
        <v>258.5</v>
      </c>
      <c r="F902" s="452"/>
      <c r="G902" s="455" t="s">
        <v>74</v>
      </c>
      <c r="H902" s="452"/>
      <c r="I902" s="453">
        <v>1514.7</v>
      </c>
    </row>
    <row r="903" spans="1:9" x14ac:dyDescent="0.2">
      <c r="A903" s="456" t="s">
        <v>1326</v>
      </c>
      <c r="B903" s="454" t="s">
        <v>1243</v>
      </c>
      <c r="C903" s="461" t="s">
        <v>1200</v>
      </c>
      <c r="D903" s="453" t="s">
        <v>1301</v>
      </c>
      <c r="E903" s="452">
        <v>124.85</v>
      </c>
      <c r="F903" s="452"/>
      <c r="G903" s="455" t="s">
        <v>64</v>
      </c>
      <c r="H903" s="452"/>
      <c r="I903" s="453">
        <v>1639.55</v>
      </c>
    </row>
    <row r="904" spans="1:9" ht="24" x14ac:dyDescent="0.2">
      <c r="A904" s="456" t="s">
        <v>1202</v>
      </c>
      <c r="B904" s="454" t="s">
        <v>145</v>
      </c>
      <c r="C904" s="461" t="s">
        <v>801</v>
      </c>
      <c r="D904" s="453" t="s">
        <v>1078</v>
      </c>
      <c r="E904" s="452">
        <v>400</v>
      </c>
      <c r="F904" s="452"/>
      <c r="G904" s="455" t="s">
        <v>64</v>
      </c>
      <c r="H904" s="452"/>
      <c r="I904" s="453">
        <v>2039.55</v>
      </c>
    </row>
    <row r="905" spans="1:9" x14ac:dyDescent="0.2">
      <c r="A905" s="456" t="s">
        <v>34</v>
      </c>
      <c r="B905" s="454" t="s">
        <v>34</v>
      </c>
      <c r="C905" s="461" t="s">
        <v>34</v>
      </c>
      <c r="D905" s="453"/>
      <c r="E905" s="452"/>
      <c r="F905" s="452"/>
      <c r="G905" s="455" t="s">
        <v>34</v>
      </c>
      <c r="H905" s="452"/>
      <c r="I905" s="453"/>
    </row>
    <row r="906" spans="1:9" x14ac:dyDescent="0.2">
      <c r="A906" s="456" t="s">
        <v>34</v>
      </c>
      <c r="B906" s="454" t="s">
        <v>34</v>
      </c>
      <c r="C906" s="461" t="s">
        <v>34</v>
      </c>
      <c r="D906" s="453" t="s">
        <v>146</v>
      </c>
      <c r="E906" s="452">
        <v>2039.55</v>
      </c>
      <c r="F906" s="452">
        <v>0</v>
      </c>
      <c r="G906" s="455" t="s">
        <v>34</v>
      </c>
      <c r="H906" s="452">
        <v>2039.55</v>
      </c>
      <c r="I906" s="453">
        <v>2039.55</v>
      </c>
    </row>
    <row r="907" spans="1:9" x14ac:dyDescent="0.2">
      <c r="A907" s="456" t="s">
        <v>34</v>
      </c>
      <c r="B907" s="454" t="s">
        <v>34</v>
      </c>
      <c r="C907" s="461" t="s">
        <v>34</v>
      </c>
      <c r="D907" s="453"/>
      <c r="E907" s="452"/>
      <c r="F907" s="452"/>
      <c r="G907" s="455" t="s">
        <v>34</v>
      </c>
      <c r="H907" s="452"/>
      <c r="I907" s="453"/>
    </row>
    <row r="908" spans="1:9" x14ac:dyDescent="0.2">
      <c r="A908" s="456" t="s">
        <v>469</v>
      </c>
      <c r="B908" s="454" t="s">
        <v>181</v>
      </c>
      <c r="C908" s="461" t="s">
        <v>34</v>
      </c>
      <c r="D908" s="453"/>
      <c r="E908" s="452"/>
      <c r="F908" s="452"/>
      <c r="G908" s="455" t="s">
        <v>34</v>
      </c>
      <c r="H908" s="452"/>
      <c r="I908" s="453"/>
    </row>
    <row r="909" spans="1:9" ht="24" x14ac:dyDescent="0.2">
      <c r="A909" s="456" t="s">
        <v>144</v>
      </c>
      <c r="B909" s="454" t="s">
        <v>1224</v>
      </c>
      <c r="C909" s="461" t="s">
        <v>34</v>
      </c>
      <c r="D909" s="453"/>
      <c r="E909" s="452"/>
      <c r="F909" s="452"/>
      <c r="G909" s="455" t="s">
        <v>34</v>
      </c>
      <c r="H909" s="452"/>
      <c r="I909" s="453"/>
    </row>
    <row r="910" spans="1:9" x14ac:dyDescent="0.2">
      <c r="A910" s="456" t="s">
        <v>1081</v>
      </c>
      <c r="B910" s="454" t="s">
        <v>284</v>
      </c>
      <c r="C910" s="461" t="s">
        <v>1082</v>
      </c>
      <c r="D910" s="453" t="s">
        <v>1083</v>
      </c>
      <c r="E910" s="452">
        <v>1589.72</v>
      </c>
      <c r="F910" s="452"/>
      <c r="G910" s="455" t="s">
        <v>64</v>
      </c>
      <c r="H910" s="452"/>
      <c r="I910" s="453">
        <v>1589.72</v>
      </c>
    </row>
    <row r="911" spans="1:9" x14ac:dyDescent="0.2">
      <c r="A911" s="456" t="s">
        <v>1300</v>
      </c>
      <c r="B911" s="454" t="s">
        <v>1243</v>
      </c>
      <c r="C911" s="461" t="s">
        <v>1109</v>
      </c>
      <c r="D911" s="453" t="s">
        <v>1301</v>
      </c>
      <c r="E911" s="452">
        <v>2385.9</v>
      </c>
      <c r="F911" s="452"/>
      <c r="G911" s="455" t="s">
        <v>74</v>
      </c>
      <c r="H911" s="452"/>
      <c r="I911" s="453">
        <v>3975.62</v>
      </c>
    </row>
    <row r="912" spans="1:9" x14ac:dyDescent="0.2">
      <c r="A912" s="456" t="s">
        <v>34</v>
      </c>
      <c r="B912" s="454" t="s">
        <v>34</v>
      </c>
      <c r="C912" s="461" t="s">
        <v>34</v>
      </c>
      <c r="D912" s="453"/>
      <c r="E912" s="452"/>
      <c r="F912" s="452"/>
      <c r="G912" s="455" t="s">
        <v>34</v>
      </c>
      <c r="H912" s="452"/>
      <c r="I912" s="453"/>
    </row>
    <row r="913" spans="1:9" x14ac:dyDescent="0.2">
      <c r="A913" s="456" t="s">
        <v>34</v>
      </c>
      <c r="B913" s="454" t="s">
        <v>34</v>
      </c>
      <c r="C913" s="461" t="s">
        <v>34</v>
      </c>
      <c r="D913" s="453" t="s">
        <v>146</v>
      </c>
      <c r="E913" s="452">
        <v>3975.62</v>
      </c>
      <c r="F913" s="452">
        <v>0</v>
      </c>
      <c r="G913" s="455" t="s">
        <v>34</v>
      </c>
      <c r="H913" s="452">
        <v>3975.62</v>
      </c>
      <c r="I913" s="453">
        <v>3975.62</v>
      </c>
    </row>
    <row r="914" spans="1:9" x14ac:dyDescent="0.2">
      <c r="A914" s="456" t="s">
        <v>34</v>
      </c>
      <c r="B914" s="454" t="s">
        <v>34</v>
      </c>
      <c r="C914" s="461" t="s">
        <v>34</v>
      </c>
      <c r="D914" s="453"/>
      <c r="E914" s="452"/>
      <c r="F914" s="452"/>
      <c r="G914" s="455" t="s">
        <v>34</v>
      </c>
      <c r="H914" s="452"/>
      <c r="I914" s="453"/>
    </row>
    <row r="915" spans="1:9" x14ac:dyDescent="0.2">
      <c r="A915" s="456" t="s">
        <v>470</v>
      </c>
      <c r="B915" s="454" t="s">
        <v>182</v>
      </c>
      <c r="C915" s="461" t="s">
        <v>34</v>
      </c>
      <c r="D915" s="453"/>
      <c r="E915" s="452"/>
      <c r="F915" s="452"/>
      <c r="G915" s="455" t="s">
        <v>34</v>
      </c>
      <c r="H915" s="452"/>
      <c r="I915" s="453"/>
    </row>
    <row r="916" spans="1:9" ht="24" x14ac:dyDescent="0.2">
      <c r="A916" s="456" t="s">
        <v>144</v>
      </c>
      <c r="B916" s="454" t="s">
        <v>1224</v>
      </c>
      <c r="C916" s="461" t="s">
        <v>34</v>
      </c>
      <c r="D916" s="453"/>
      <c r="E916" s="452"/>
      <c r="F916" s="452"/>
      <c r="G916" s="455" t="s">
        <v>34</v>
      </c>
      <c r="H916" s="452"/>
      <c r="I916" s="453"/>
    </row>
    <row r="917" spans="1:9" x14ac:dyDescent="0.2">
      <c r="A917" s="456" t="s">
        <v>1064</v>
      </c>
      <c r="B917" s="454" t="s">
        <v>284</v>
      </c>
      <c r="C917" s="461" t="s">
        <v>812</v>
      </c>
      <c r="D917" s="453" t="s">
        <v>1065</v>
      </c>
      <c r="E917" s="452">
        <v>25.15</v>
      </c>
      <c r="F917" s="452"/>
      <c r="G917" s="455" t="s">
        <v>64</v>
      </c>
      <c r="H917" s="452"/>
      <c r="I917" s="453">
        <v>25.15</v>
      </c>
    </row>
    <row r="918" spans="1:9" x14ac:dyDescent="0.2">
      <c r="A918" s="456" t="s">
        <v>1130</v>
      </c>
      <c r="B918" s="454" t="s">
        <v>284</v>
      </c>
      <c r="C918" s="461" t="s">
        <v>1131</v>
      </c>
      <c r="D918" s="453" t="s">
        <v>1065</v>
      </c>
      <c r="E918" s="452">
        <v>327.14999999999998</v>
      </c>
      <c r="F918" s="452"/>
      <c r="G918" s="455" t="s">
        <v>64</v>
      </c>
      <c r="H918" s="452"/>
      <c r="I918" s="453">
        <v>352.3</v>
      </c>
    </row>
    <row r="919" spans="1:9" x14ac:dyDescent="0.2">
      <c r="A919" s="456" t="s">
        <v>34</v>
      </c>
      <c r="B919" s="454" t="s">
        <v>34</v>
      </c>
      <c r="C919" s="461" t="s">
        <v>34</v>
      </c>
      <c r="D919" s="453"/>
      <c r="E919" s="452"/>
      <c r="F919" s="452"/>
      <c r="G919" s="455" t="s">
        <v>34</v>
      </c>
      <c r="H919" s="452"/>
      <c r="I919" s="453"/>
    </row>
    <row r="920" spans="1:9" x14ac:dyDescent="0.2">
      <c r="A920" s="456" t="s">
        <v>34</v>
      </c>
      <c r="B920" s="454" t="s">
        <v>34</v>
      </c>
      <c r="C920" s="461" t="s">
        <v>34</v>
      </c>
      <c r="D920" s="453" t="s">
        <v>146</v>
      </c>
      <c r="E920" s="452">
        <v>352.3</v>
      </c>
      <c r="F920" s="452">
        <v>0</v>
      </c>
      <c r="G920" s="455" t="s">
        <v>34</v>
      </c>
      <c r="H920" s="452">
        <v>352.3</v>
      </c>
      <c r="I920" s="453">
        <v>352.3</v>
      </c>
    </row>
    <row r="921" spans="1:9" x14ac:dyDescent="0.2">
      <c r="A921" s="456" t="s">
        <v>34</v>
      </c>
      <c r="B921" s="454" t="s">
        <v>34</v>
      </c>
      <c r="C921" s="461" t="s">
        <v>34</v>
      </c>
      <c r="D921" s="453"/>
      <c r="E921" s="452"/>
      <c r="F921" s="452"/>
      <c r="G921" s="455" t="s">
        <v>34</v>
      </c>
      <c r="H921" s="452"/>
      <c r="I921" s="453"/>
    </row>
    <row r="922" spans="1:9" ht="36" x14ac:dyDescent="0.2">
      <c r="A922" s="456" t="s">
        <v>471</v>
      </c>
      <c r="B922" s="454" t="s">
        <v>283</v>
      </c>
      <c r="C922" s="461" t="s">
        <v>34</v>
      </c>
      <c r="D922" s="453"/>
      <c r="E922" s="452"/>
      <c r="F922" s="452"/>
      <c r="G922" s="455" t="s">
        <v>34</v>
      </c>
      <c r="H922" s="452"/>
      <c r="I922" s="453"/>
    </row>
    <row r="923" spans="1:9" ht="24" x14ac:dyDescent="0.2">
      <c r="A923" s="456" t="s">
        <v>144</v>
      </c>
      <c r="B923" s="454" t="s">
        <v>1224</v>
      </c>
      <c r="C923" s="461" t="s">
        <v>34</v>
      </c>
      <c r="D923" s="453"/>
      <c r="E923" s="452"/>
      <c r="F923" s="452"/>
      <c r="G923" s="455" t="s">
        <v>34</v>
      </c>
      <c r="H923" s="452"/>
      <c r="I923" s="453"/>
    </row>
    <row r="924" spans="1:9" ht="24" x14ac:dyDescent="0.2">
      <c r="A924" s="456" t="s">
        <v>1076</v>
      </c>
      <c r="B924" s="454" t="s">
        <v>145</v>
      </c>
      <c r="C924" s="461" t="s">
        <v>1077</v>
      </c>
      <c r="D924" s="453" t="s">
        <v>1078</v>
      </c>
      <c r="E924" s="452">
        <v>192.94</v>
      </c>
      <c r="F924" s="452"/>
      <c r="G924" s="455" t="s">
        <v>64</v>
      </c>
      <c r="H924" s="452"/>
      <c r="I924" s="453">
        <v>192.94</v>
      </c>
    </row>
    <row r="925" spans="1:9" ht="24" x14ac:dyDescent="0.2">
      <c r="A925" s="456" t="s">
        <v>1079</v>
      </c>
      <c r="B925" s="454" t="s">
        <v>145</v>
      </c>
      <c r="C925" s="461" t="s">
        <v>1077</v>
      </c>
      <c r="D925" s="453" t="s">
        <v>1080</v>
      </c>
      <c r="E925" s="452">
        <v>331.76</v>
      </c>
      <c r="F925" s="452"/>
      <c r="G925" s="455" t="s">
        <v>74</v>
      </c>
      <c r="H925" s="452"/>
      <c r="I925" s="453">
        <v>524.70000000000005</v>
      </c>
    </row>
    <row r="926" spans="1:9" ht="24" x14ac:dyDescent="0.2">
      <c r="A926" s="456" t="s">
        <v>1086</v>
      </c>
      <c r="B926" s="454" t="s">
        <v>145</v>
      </c>
      <c r="C926" s="461" t="s">
        <v>1085</v>
      </c>
      <c r="D926" s="453" t="s">
        <v>1078</v>
      </c>
      <c r="E926" s="452">
        <v>137.94</v>
      </c>
      <c r="F926" s="452"/>
      <c r="G926" s="455" t="s">
        <v>64</v>
      </c>
      <c r="H926" s="452"/>
      <c r="I926" s="453">
        <v>662.64</v>
      </c>
    </row>
    <row r="927" spans="1:9" ht="24" x14ac:dyDescent="0.2">
      <c r="A927" s="456" t="s">
        <v>1087</v>
      </c>
      <c r="B927" s="454" t="s">
        <v>145</v>
      </c>
      <c r="C927" s="461" t="s">
        <v>1085</v>
      </c>
      <c r="D927" s="453" t="s">
        <v>1080</v>
      </c>
      <c r="E927" s="452">
        <v>239.36</v>
      </c>
      <c r="F927" s="452"/>
      <c r="G927" s="455" t="s">
        <v>74</v>
      </c>
      <c r="H927" s="452"/>
      <c r="I927" s="453">
        <v>902</v>
      </c>
    </row>
    <row r="928" spans="1:9" ht="24" x14ac:dyDescent="0.2">
      <c r="A928" s="456" t="s">
        <v>1110</v>
      </c>
      <c r="B928" s="454" t="s">
        <v>145</v>
      </c>
      <c r="C928" s="461" t="s">
        <v>1109</v>
      </c>
      <c r="D928" s="453" t="s">
        <v>1078</v>
      </c>
      <c r="E928" s="452">
        <v>137.94</v>
      </c>
      <c r="F928" s="452"/>
      <c r="G928" s="455" t="s">
        <v>64</v>
      </c>
      <c r="H928" s="452"/>
      <c r="I928" s="453">
        <v>1039.94</v>
      </c>
    </row>
    <row r="929" spans="1:9" ht="24" x14ac:dyDescent="0.2">
      <c r="A929" s="456" t="s">
        <v>1111</v>
      </c>
      <c r="B929" s="454" t="s">
        <v>145</v>
      </c>
      <c r="C929" s="461" t="s">
        <v>1109</v>
      </c>
      <c r="D929" s="453" t="s">
        <v>1080</v>
      </c>
      <c r="E929" s="452">
        <v>239.36</v>
      </c>
      <c r="F929" s="452"/>
      <c r="G929" s="455" t="s">
        <v>74</v>
      </c>
      <c r="H929" s="452"/>
      <c r="I929" s="453">
        <v>1279.3</v>
      </c>
    </row>
    <row r="930" spans="1:9" ht="24" x14ac:dyDescent="0.2">
      <c r="A930" s="456" t="s">
        <v>1119</v>
      </c>
      <c r="B930" s="454" t="s">
        <v>145</v>
      </c>
      <c r="C930" s="461" t="s">
        <v>804</v>
      </c>
      <c r="D930" s="453" t="s">
        <v>1080</v>
      </c>
      <c r="E930" s="452">
        <v>266.64</v>
      </c>
      <c r="F930" s="452"/>
      <c r="G930" s="455" t="s">
        <v>74</v>
      </c>
      <c r="H930" s="452"/>
      <c r="I930" s="453">
        <v>1545.94</v>
      </c>
    </row>
    <row r="931" spans="1:9" ht="24" x14ac:dyDescent="0.2">
      <c r="A931" s="456" t="s">
        <v>1122</v>
      </c>
      <c r="B931" s="454" t="s">
        <v>145</v>
      </c>
      <c r="C931" s="461" t="s">
        <v>1123</v>
      </c>
      <c r="D931" s="453" t="s">
        <v>1078</v>
      </c>
      <c r="E931" s="452">
        <v>203.06</v>
      </c>
      <c r="F931" s="452"/>
      <c r="G931" s="455" t="s">
        <v>64</v>
      </c>
      <c r="H931" s="452"/>
      <c r="I931" s="453">
        <v>1749</v>
      </c>
    </row>
    <row r="932" spans="1:9" ht="24" x14ac:dyDescent="0.2">
      <c r="A932" s="456" t="s">
        <v>1128</v>
      </c>
      <c r="B932" s="454" t="s">
        <v>145</v>
      </c>
      <c r="C932" s="461" t="s">
        <v>893</v>
      </c>
      <c r="D932" s="453" t="s">
        <v>1078</v>
      </c>
      <c r="E932" s="452">
        <v>137.94</v>
      </c>
      <c r="F932" s="452"/>
      <c r="G932" s="455" t="s">
        <v>64</v>
      </c>
      <c r="H932" s="452"/>
      <c r="I932" s="453">
        <v>1886.94</v>
      </c>
    </row>
    <row r="933" spans="1:9" ht="24" x14ac:dyDescent="0.2">
      <c r="A933" s="456" t="s">
        <v>1129</v>
      </c>
      <c r="B933" s="454" t="s">
        <v>145</v>
      </c>
      <c r="C933" s="461" t="s">
        <v>893</v>
      </c>
      <c r="D933" s="453" t="s">
        <v>1080</v>
      </c>
      <c r="E933" s="452">
        <v>77.28</v>
      </c>
      <c r="F933" s="452"/>
      <c r="G933" s="455" t="s">
        <v>74</v>
      </c>
      <c r="H933" s="452"/>
      <c r="I933" s="453">
        <v>1964.22</v>
      </c>
    </row>
    <row r="934" spans="1:9" ht="24" x14ac:dyDescent="0.2">
      <c r="A934" s="456" t="s">
        <v>1145</v>
      </c>
      <c r="B934" s="454" t="s">
        <v>145</v>
      </c>
      <c r="C934" s="461" t="s">
        <v>1146</v>
      </c>
      <c r="D934" s="453" t="s">
        <v>1078</v>
      </c>
      <c r="E934" s="452">
        <v>137.94</v>
      </c>
      <c r="F934" s="452"/>
      <c r="G934" s="455" t="s">
        <v>64</v>
      </c>
      <c r="H934" s="452"/>
      <c r="I934" s="453">
        <v>2102.16</v>
      </c>
    </row>
    <row r="935" spans="1:9" ht="24" x14ac:dyDescent="0.2">
      <c r="A935" s="456" t="s">
        <v>1147</v>
      </c>
      <c r="B935" s="454" t="s">
        <v>145</v>
      </c>
      <c r="C935" s="461" t="s">
        <v>1146</v>
      </c>
      <c r="D935" s="453" t="s">
        <v>1080</v>
      </c>
      <c r="E935" s="452">
        <v>331.7</v>
      </c>
      <c r="F935" s="452"/>
      <c r="G935" s="455" t="s">
        <v>74</v>
      </c>
      <c r="H935" s="452"/>
      <c r="I935" s="453">
        <v>2433.86</v>
      </c>
    </row>
    <row r="936" spans="1:9" ht="24" x14ac:dyDescent="0.2">
      <c r="A936" s="456" t="s">
        <v>1153</v>
      </c>
      <c r="B936" s="454" t="s">
        <v>145</v>
      </c>
      <c r="C936" s="461" t="s">
        <v>1154</v>
      </c>
      <c r="D936" s="453" t="s">
        <v>1078</v>
      </c>
      <c r="E936" s="452">
        <v>137.94</v>
      </c>
      <c r="F936" s="452"/>
      <c r="G936" s="455" t="s">
        <v>64</v>
      </c>
      <c r="H936" s="452"/>
      <c r="I936" s="453">
        <v>2571.8000000000002</v>
      </c>
    </row>
    <row r="937" spans="1:9" ht="24" x14ac:dyDescent="0.2">
      <c r="A937" s="456" t="s">
        <v>1155</v>
      </c>
      <c r="B937" s="454" t="s">
        <v>145</v>
      </c>
      <c r="C937" s="461" t="s">
        <v>1154</v>
      </c>
      <c r="D937" s="453" t="s">
        <v>1080</v>
      </c>
      <c r="E937" s="452">
        <v>1988.77</v>
      </c>
      <c r="F937" s="452"/>
      <c r="G937" s="455" t="s">
        <v>74</v>
      </c>
      <c r="H937" s="452"/>
      <c r="I937" s="453">
        <v>4560.57</v>
      </c>
    </row>
    <row r="938" spans="1:9" ht="24" x14ac:dyDescent="0.2">
      <c r="A938" s="456" t="s">
        <v>1157</v>
      </c>
      <c r="B938" s="454" t="s">
        <v>145</v>
      </c>
      <c r="C938" s="461" t="s">
        <v>760</v>
      </c>
      <c r="D938" s="453" t="s">
        <v>1078</v>
      </c>
      <c r="E938" s="452">
        <v>137.94</v>
      </c>
      <c r="F938" s="452"/>
      <c r="G938" s="455" t="s">
        <v>64</v>
      </c>
      <c r="H938" s="452"/>
      <c r="I938" s="453">
        <v>4698.51</v>
      </c>
    </row>
    <row r="939" spans="1:9" ht="24" x14ac:dyDescent="0.2">
      <c r="A939" s="456" t="s">
        <v>1158</v>
      </c>
      <c r="B939" s="454" t="s">
        <v>145</v>
      </c>
      <c r="C939" s="461" t="s">
        <v>760</v>
      </c>
      <c r="D939" s="453" t="s">
        <v>1080</v>
      </c>
      <c r="E939" s="452">
        <v>852.92</v>
      </c>
      <c r="F939" s="452"/>
      <c r="G939" s="455" t="s">
        <v>74</v>
      </c>
      <c r="H939" s="452"/>
      <c r="I939" s="453">
        <v>5551.43</v>
      </c>
    </row>
    <row r="940" spans="1:9" ht="24" x14ac:dyDescent="0.2">
      <c r="A940" s="456" t="s">
        <v>1169</v>
      </c>
      <c r="B940" s="454" t="s">
        <v>145</v>
      </c>
      <c r="C940" s="461" t="s">
        <v>979</v>
      </c>
      <c r="D940" s="453" t="s">
        <v>1078</v>
      </c>
      <c r="E940" s="452">
        <v>192.94</v>
      </c>
      <c r="F940" s="452"/>
      <c r="G940" s="455" t="s">
        <v>64</v>
      </c>
      <c r="H940" s="452"/>
      <c r="I940" s="453">
        <v>5744.37</v>
      </c>
    </row>
    <row r="941" spans="1:9" ht="24" x14ac:dyDescent="0.2">
      <c r="A941" s="456" t="s">
        <v>1170</v>
      </c>
      <c r="B941" s="454" t="s">
        <v>145</v>
      </c>
      <c r="C941" s="461" t="s">
        <v>979</v>
      </c>
      <c r="D941" s="453" t="s">
        <v>1080</v>
      </c>
      <c r="E941" s="452">
        <v>264</v>
      </c>
      <c r="F941" s="452"/>
      <c r="G941" s="455" t="s">
        <v>74</v>
      </c>
      <c r="H941" s="452"/>
      <c r="I941" s="453">
        <v>6008.37</v>
      </c>
    </row>
    <row r="942" spans="1:9" ht="24" x14ac:dyDescent="0.2">
      <c r="A942" s="456" t="s">
        <v>1180</v>
      </c>
      <c r="B942" s="454" t="s">
        <v>145</v>
      </c>
      <c r="C942" s="461" t="s">
        <v>1181</v>
      </c>
      <c r="D942" s="453" t="s">
        <v>1078</v>
      </c>
      <c r="E942" s="452">
        <v>248.32</v>
      </c>
      <c r="F942" s="452"/>
      <c r="G942" s="455" t="s">
        <v>64</v>
      </c>
      <c r="H942" s="452"/>
      <c r="I942" s="453">
        <v>6256.69</v>
      </c>
    </row>
    <row r="943" spans="1:9" ht="24" x14ac:dyDescent="0.2">
      <c r="A943" s="456" t="s">
        <v>1182</v>
      </c>
      <c r="B943" s="454" t="s">
        <v>145</v>
      </c>
      <c r="C943" s="461" t="s">
        <v>1181</v>
      </c>
      <c r="D943" s="453" t="s">
        <v>1080</v>
      </c>
      <c r="E943" s="452">
        <v>314</v>
      </c>
      <c r="F943" s="452"/>
      <c r="G943" s="455" t="s">
        <v>74</v>
      </c>
      <c r="H943" s="452"/>
      <c r="I943" s="453">
        <v>6570.69</v>
      </c>
    </row>
    <row r="944" spans="1:9" ht="24" x14ac:dyDescent="0.2">
      <c r="A944" s="456" t="s">
        <v>1190</v>
      </c>
      <c r="B944" s="454" t="s">
        <v>145</v>
      </c>
      <c r="C944" s="461" t="s">
        <v>1188</v>
      </c>
      <c r="D944" s="453" t="s">
        <v>1078</v>
      </c>
      <c r="E944" s="452">
        <v>166.1</v>
      </c>
      <c r="F944" s="452"/>
      <c r="G944" s="455" t="s">
        <v>64</v>
      </c>
      <c r="H944" s="452"/>
      <c r="I944" s="453">
        <v>6736.79</v>
      </c>
    </row>
    <row r="945" spans="1:9" ht="24" x14ac:dyDescent="0.2">
      <c r="A945" s="456" t="s">
        <v>1191</v>
      </c>
      <c r="B945" s="454" t="s">
        <v>145</v>
      </c>
      <c r="C945" s="461" t="s">
        <v>1188</v>
      </c>
      <c r="D945" s="453" t="s">
        <v>1080</v>
      </c>
      <c r="E945" s="452">
        <v>264</v>
      </c>
      <c r="F945" s="452"/>
      <c r="G945" s="455" t="s">
        <v>74</v>
      </c>
      <c r="H945" s="452"/>
      <c r="I945" s="453">
        <v>7000.79</v>
      </c>
    </row>
    <row r="946" spans="1:9" ht="24" x14ac:dyDescent="0.2">
      <c r="A946" s="456" t="s">
        <v>1202</v>
      </c>
      <c r="B946" s="454" t="s">
        <v>145</v>
      </c>
      <c r="C946" s="461" t="s">
        <v>801</v>
      </c>
      <c r="D946" s="453" t="s">
        <v>1078</v>
      </c>
      <c r="E946" s="452">
        <v>166.1</v>
      </c>
      <c r="F946" s="452"/>
      <c r="G946" s="455" t="s">
        <v>64</v>
      </c>
      <c r="H946" s="452"/>
      <c r="I946" s="453">
        <v>7166.89</v>
      </c>
    </row>
    <row r="947" spans="1:9" ht="24" x14ac:dyDescent="0.2">
      <c r="A947" s="456" t="s">
        <v>1203</v>
      </c>
      <c r="B947" s="454" t="s">
        <v>145</v>
      </c>
      <c r="C947" s="461" t="s">
        <v>801</v>
      </c>
      <c r="D947" s="453" t="s">
        <v>1080</v>
      </c>
      <c r="E947" s="452">
        <v>264</v>
      </c>
      <c r="F947" s="452"/>
      <c r="G947" s="455" t="s">
        <v>74</v>
      </c>
      <c r="H947" s="452"/>
      <c r="I947" s="453">
        <v>7430.89</v>
      </c>
    </row>
    <row r="948" spans="1:9" x14ac:dyDescent="0.2">
      <c r="A948" s="456" t="s">
        <v>34</v>
      </c>
      <c r="B948" s="454" t="s">
        <v>34</v>
      </c>
      <c r="C948" s="461" t="s">
        <v>34</v>
      </c>
      <c r="D948" s="453"/>
      <c r="E948" s="452"/>
      <c r="F948" s="452"/>
      <c r="G948" s="455" t="s">
        <v>34</v>
      </c>
      <c r="H948" s="452"/>
      <c r="I948" s="453"/>
    </row>
    <row r="949" spans="1:9" x14ac:dyDescent="0.2">
      <c r="A949" s="456" t="s">
        <v>34</v>
      </c>
      <c r="B949" s="454" t="s">
        <v>34</v>
      </c>
      <c r="C949" s="461" t="s">
        <v>34</v>
      </c>
      <c r="D949" s="453" t="s">
        <v>146</v>
      </c>
      <c r="E949" s="452">
        <v>7430.89</v>
      </c>
      <c r="F949" s="452">
        <v>0</v>
      </c>
      <c r="G949" s="455" t="s">
        <v>34</v>
      </c>
      <c r="H949" s="452">
        <v>7430.89</v>
      </c>
      <c r="I949" s="453">
        <v>7430.89</v>
      </c>
    </row>
    <row r="950" spans="1:9" x14ac:dyDescent="0.2">
      <c r="A950" s="456" t="s">
        <v>34</v>
      </c>
      <c r="B950" s="454" t="s">
        <v>34</v>
      </c>
      <c r="C950" s="461" t="s">
        <v>34</v>
      </c>
      <c r="D950" s="453"/>
      <c r="E950" s="452"/>
      <c r="F950" s="452"/>
      <c r="G950" s="455" t="s">
        <v>34</v>
      </c>
      <c r="H950" s="452"/>
      <c r="I950" s="453"/>
    </row>
    <row r="951" spans="1:9" ht="24" x14ac:dyDescent="0.2">
      <c r="A951" s="456" t="s">
        <v>474</v>
      </c>
      <c r="B951" s="454" t="s">
        <v>227</v>
      </c>
      <c r="C951" s="461" t="s">
        <v>34</v>
      </c>
      <c r="D951" s="453"/>
      <c r="E951" s="452"/>
      <c r="F951" s="452"/>
      <c r="G951" s="455" t="s">
        <v>34</v>
      </c>
      <c r="H951" s="452"/>
      <c r="I951" s="453"/>
    </row>
    <row r="952" spans="1:9" ht="24" x14ac:dyDescent="0.2">
      <c r="A952" s="456" t="s">
        <v>144</v>
      </c>
      <c r="B952" s="454" t="s">
        <v>1224</v>
      </c>
      <c r="C952" s="461" t="s">
        <v>34</v>
      </c>
      <c r="D952" s="453"/>
      <c r="E952" s="452"/>
      <c r="F952" s="452"/>
      <c r="G952" s="455" t="s">
        <v>34</v>
      </c>
      <c r="H952" s="452"/>
      <c r="I952" s="453"/>
    </row>
    <row r="953" spans="1:9" x14ac:dyDescent="0.2">
      <c r="A953" s="456" t="s">
        <v>1066</v>
      </c>
      <c r="B953" s="454" t="s">
        <v>284</v>
      </c>
      <c r="C953" s="461" t="s">
        <v>812</v>
      </c>
      <c r="D953" s="453" t="s">
        <v>1067</v>
      </c>
      <c r="E953" s="452">
        <v>1647</v>
      </c>
      <c r="F953" s="452"/>
      <c r="G953" s="455" t="s">
        <v>74</v>
      </c>
      <c r="H953" s="452"/>
      <c r="I953" s="453">
        <v>1647</v>
      </c>
    </row>
    <row r="954" spans="1:9" x14ac:dyDescent="0.2">
      <c r="A954" s="456" t="s">
        <v>1068</v>
      </c>
      <c r="B954" s="454" t="s">
        <v>284</v>
      </c>
      <c r="C954" s="461" t="s">
        <v>1069</v>
      </c>
      <c r="D954" s="453" t="s">
        <v>1070</v>
      </c>
      <c r="E954" s="452">
        <v>763.33</v>
      </c>
      <c r="F954" s="452"/>
      <c r="G954" s="455" t="s">
        <v>64</v>
      </c>
      <c r="H954" s="452"/>
      <c r="I954" s="453">
        <v>2410.33</v>
      </c>
    </row>
    <row r="955" spans="1:9" ht="24" x14ac:dyDescent="0.2">
      <c r="A955" s="456" t="s">
        <v>1122</v>
      </c>
      <c r="B955" s="454" t="s">
        <v>145</v>
      </c>
      <c r="C955" s="461" t="s">
        <v>1123</v>
      </c>
      <c r="D955" s="453" t="s">
        <v>1078</v>
      </c>
      <c r="E955" s="452">
        <v>265.57</v>
      </c>
      <c r="F955" s="452"/>
      <c r="G955" s="455" t="s">
        <v>64</v>
      </c>
      <c r="H955" s="452"/>
      <c r="I955" s="453">
        <v>2675.9</v>
      </c>
    </row>
    <row r="956" spans="1:9" x14ac:dyDescent="0.2">
      <c r="A956" s="456" t="s">
        <v>1132</v>
      </c>
      <c r="B956" s="454" t="s">
        <v>284</v>
      </c>
      <c r="C956" s="461" t="s">
        <v>1133</v>
      </c>
      <c r="D956" s="453" t="s">
        <v>1134</v>
      </c>
      <c r="E956" s="452">
        <v>355</v>
      </c>
      <c r="F956" s="452"/>
      <c r="G956" s="455" t="s">
        <v>74</v>
      </c>
      <c r="H956" s="452"/>
      <c r="I956" s="453">
        <v>3030.9</v>
      </c>
    </row>
    <row r="957" spans="1:9" x14ac:dyDescent="0.2">
      <c r="A957" s="456" t="s">
        <v>34</v>
      </c>
      <c r="B957" s="454" t="s">
        <v>34</v>
      </c>
      <c r="C957" s="461" t="s">
        <v>34</v>
      </c>
      <c r="D957" s="453"/>
      <c r="E957" s="452"/>
      <c r="F957" s="452"/>
      <c r="G957" s="455" t="s">
        <v>34</v>
      </c>
      <c r="H957" s="452"/>
      <c r="I957" s="453"/>
    </row>
    <row r="958" spans="1:9" x14ac:dyDescent="0.2">
      <c r="A958" s="456" t="s">
        <v>34</v>
      </c>
      <c r="B958" s="454" t="s">
        <v>34</v>
      </c>
      <c r="C958" s="461" t="s">
        <v>34</v>
      </c>
      <c r="D958" s="453" t="s">
        <v>146</v>
      </c>
      <c r="E958" s="452">
        <v>3030.9</v>
      </c>
      <c r="F958" s="452">
        <v>0</v>
      </c>
      <c r="G958" s="455" t="s">
        <v>34</v>
      </c>
      <c r="H958" s="452">
        <v>3030.9</v>
      </c>
      <c r="I958" s="453">
        <v>3030.9</v>
      </c>
    </row>
    <row r="959" spans="1:9" x14ac:dyDescent="0.2">
      <c r="A959" s="456" t="s">
        <v>34</v>
      </c>
      <c r="B959" s="454" t="s">
        <v>34</v>
      </c>
      <c r="C959" s="461" t="s">
        <v>34</v>
      </c>
      <c r="D959" s="453"/>
      <c r="E959" s="452"/>
      <c r="F959" s="452"/>
      <c r="G959" s="455" t="s">
        <v>34</v>
      </c>
      <c r="H959" s="452"/>
      <c r="I959" s="453"/>
    </row>
    <row r="960" spans="1:9" ht="24" x14ac:dyDescent="0.2">
      <c r="A960" s="456" t="s">
        <v>475</v>
      </c>
      <c r="B960" s="454" t="s">
        <v>419</v>
      </c>
      <c r="C960" s="461" t="s">
        <v>34</v>
      </c>
      <c r="D960" s="453"/>
      <c r="E960" s="452"/>
      <c r="F960" s="452"/>
      <c r="G960" s="455" t="s">
        <v>34</v>
      </c>
      <c r="H960" s="452"/>
      <c r="I960" s="453"/>
    </row>
    <row r="961" spans="1:9" ht="24" x14ac:dyDescent="0.2">
      <c r="A961" s="456" t="s">
        <v>144</v>
      </c>
      <c r="B961" s="454" t="s">
        <v>1224</v>
      </c>
      <c r="C961" s="461" t="s">
        <v>34</v>
      </c>
      <c r="D961" s="453"/>
      <c r="E961" s="452"/>
      <c r="F961" s="452"/>
      <c r="G961" s="455" t="s">
        <v>34</v>
      </c>
      <c r="H961" s="452"/>
      <c r="I961" s="453"/>
    </row>
    <row r="962" spans="1:9" x14ac:dyDescent="0.2">
      <c r="A962" s="456" t="s">
        <v>1108</v>
      </c>
      <c r="B962" s="454" t="s">
        <v>284</v>
      </c>
      <c r="C962" s="461" t="s">
        <v>1109</v>
      </c>
      <c r="D962" s="453" t="s">
        <v>1067</v>
      </c>
      <c r="E962" s="452">
        <v>1891</v>
      </c>
      <c r="F962" s="452"/>
      <c r="G962" s="455" t="s">
        <v>74</v>
      </c>
      <c r="H962" s="452"/>
      <c r="I962" s="453">
        <v>1891</v>
      </c>
    </row>
    <row r="963" spans="1:9" x14ac:dyDescent="0.2">
      <c r="A963" s="456" t="s">
        <v>1149</v>
      </c>
      <c r="B963" s="454" t="s">
        <v>284</v>
      </c>
      <c r="C963" s="461" t="s">
        <v>1150</v>
      </c>
      <c r="D963" s="453" t="s">
        <v>1067</v>
      </c>
      <c r="E963" s="452">
        <v>1891</v>
      </c>
      <c r="F963" s="452"/>
      <c r="G963" s="455" t="s">
        <v>74</v>
      </c>
      <c r="H963" s="452"/>
      <c r="I963" s="453">
        <v>3782</v>
      </c>
    </row>
    <row r="964" spans="1:9" x14ac:dyDescent="0.2">
      <c r="A964" s="456" t="s">
        <v>1172</v>
      </c>
      <c r="B964" s="454" t="s">
        <v>284</v>
      </c>
      <c r="C964" s="461" t="s">
        <v>1173</v>
      </c>
      <c r="D964" s="453" t="s">
        <v>1067</v>
      </c>
      <c r="E964" s="452">
        <v>1891</v>
      </c>
      <c r="F964" s="452"/>
      <c r="G964" s="455" t="s">
        <v>74</v>
      </c>
      <c r="H964" s="452"/>
      <c r="I964" s="453">
        <v>5673</v>
      </c>
    </row>
    <row r="965" spans="1:9" x14ac:dyDescent="0.2">
      <c r="A965" s="456" t="s">
        <v>1201</v>
      </c>
      <c r="B965" s="454" t="s">
        <v>284</v>
      </c>
      <c r="C965" s="461" t="s">
        <v>1200</v>
      </c>
      <c r="D965" s="453" t="s">
        <v>1067</v>
      </c>
      <c r="E965" s="452">
        <v>1891</v>
      </c>
      <c r="F965" s="452"/>
      <c r="G965" s="455" t="s">
        <v>74</v>
      </c>
      <c r="H965" s="452"/>
      <c r="I965" s="453">
        <v>7564</v>
      </c>
    </row>
    <row r="966" spans="1:9" x14ac:dyDescent="0.2">
      <c r="A966" s="456" t="s">
        <v>34</v>
      </c>
      <c r="B966" s="454" t="s">
        <v>34</v>
      </c>
      <c r="C966" s="461" t="s">
        <v>34</v>
      </c>
      <c r="D966" s="453"/>
      <c r="E966" s="452"/>
      <c r="F966" s="452"/>
      <c r="G966" s="455" t="s">
        <v>34</v>
      </c>
      <c r="H966" s="452"/>
      <c r="I966" s="453"/>
    </row>
    <row r="967" spans="1:9" x14ac:dyDescent="0.2">
      <c r="A967" s="456" t="s">
        <v>34</v>
      </c>
      <c r="B967" s="454" t="s">
        <v>34</v>
      </c>
      <c r="C967" s="461" t="s">
        <v>34</v>
      </c>
      <c r="D967" s="453" t="s">
        <v>146</v>
      </c>
      <c r="E967" s="452">
        <v>7564</v>
      </c>
      <c r="F967" s="452">
        <v>0</v>
      </c>
      <c r="G967" s="455" t="s">
        <v>34</v>
      </c>
      <c r="H967" s="452">
        <v>7564</v>
      </c>
      <c r="I967" s="453">
        <v>7564</v>
      </c>
    </row>
    <row r="968" spans="1:9" x14ac:dyDescent="0.2">
      <c r="A968" s="456" t="s">
        <v>34</v>
      </c>
      <c r="B968" s="454" t="s">
        <v>34</v>
      </c>
      <c r="C968" s="461" t="s">
        <v>34</v>
      </c>
      <c r="D968" s="453"/>
      <c r="E968" s="452"/>
      <c r="F968" s="452"/>
      <c r="G968" s="455" t="s">
        <v>34</v>
      </c>
      <c r="H968" s="452"/>
      <c r="I968" s="453"/>
    </row>
    <row r="969" spans="1:9" ht="24" x14ac:dyDescent="0.2">
      <c r="A969" s="456" t="s">
        <v>479</v>
      </c>
      <c r="B969" s="454" t="s">
        <v>306</v>
      </c>
      <c r="C969" s="461" t="s">
        <v>34</v>
      </c>
      <c r="D969" s="453"/>
      <c r="E969" s="452"/>
      <c r="F969" s="452"/>
      <c r="G969" s="455" t="s">
        <v>34</v>
      </c>
      <c r="H969" s="452"/>
      <c r="I969" s="453"/>
    </row>
    <row r="970" spans="1:9" ht="24" x14ac:dyDescent="0.2">
      <c r="A970" s="456" t="s">
        <v>144</v>
      </c>
      <c r="B970" s="454" t="s">
        <v>1224</v>
      </c>
      <c r="C970" s="461" t="s">
        <v>34</v>
      </c>
      <c r="D970" s="453"/>
      <c r="E970" s="452"/>
      <c r="F970" s="452"/>
      <c r="G970" s="455" t="s">
        <v>34</v>
      </c>
      <c r="H970" s="452"/>
      <c r="I970" s="453"/>
    </row>
    <row r="971" spans="1:9" x14ac:dyDescent="0.2">
      <c r="A971" s="456" t="s">
        <v>1315</v>
      </c>
      <c r="B971" s="454" t="s">
        <v>1243</v>
      </c>
      <c r="C971" s="461" t="s">
        <v>1150</v>
      </c>
      <c r="D971" s="453" t="s">
        <v>1301</v>
      </c>
      <c r="E971" s="452">
        <v>43.95</v>
      </c>
      <c r="F971" s="452"/>
      <c r="G971" s="455" t="s">
        <v>64</v>
      </c>
      <c r="H971" s="452"/>
      <c r="I971" s="453">
        <v>43.95</v>
      </c>
    </row>
    <row r="972" spans="1:9" x14ac:dyDescent="0.2">
      <c r="A972" s="456" t="s">
        <v>34</v>
      </c>
      <c r="B972" s="454" t="s">
        <v>34</v>
      </c>
      <c r="C972" s="461" t="s">
        <v>34</v>
      </c>
      <c r="D972" s="453"/>
      <c r="E972" s="452"/>
      <c r="F972" s="452"/>
      <c r="G972" s="455" t="s">
        <v>34</v>
      </c>
      <c r="H972" s="452"/>
      <c r="I972" s="453"/>
    </row>
    <row r="973" spans="1:9" x14ac:dyDescent="0.2">
      <c r="A973" s="456" t="s">
        <v>34</v>
      </c>
      <c r="B973" s="454" t="s">
        <v>34</v>
      </c>
      <c r="C973" s="461" t="s">
        <v>34</v>
      </c>
      <c r="D973" s="453" t="s">
        <v>146</v>
      </c>
      <c r="E973" s="452">
        <v>43.95</v>
      </c>
      <c r="F973" s="452">
        <v>0</v>
      </c>
      <c r="G973" s="455" t="s">
        <v>34</v>
      </c>
      <c r="H973" s="452">
        <v>43.95</v>
      </c>
      <c r="I973" s="453">
        <v>43.95</v>
      </c>
    </row>
    <row r="974" spans="1:9" x14ac:dyDescent="0.2">
      <c r="A974" s="456" t="s">
        <v>34</v>
      </c>
      <c r="B974" s="454" t="s">
        <v>34</v>
      </c>
      <c r="C974" s="461" t="s">
        <v>34</v>
      </c>
      <c r="D974" s="453"/>
      <c r="E974" s="452"/>
      <c r="F974" s="452"/>
      <c r="G974" s="455" t="s">
        <v>34</v>
      </c>
      <c r="H974" s="452"/>
      <c r="I974" s="453"/>
    </row>
    <row r="975" spans="1:9" ht="36" x14ac:dyDescent="0.2">
      <c r="A975" s="456" t="s">
        <v>689</v>
      </c>
      <c r="B975" s="454" t="s">
        <v>690</v>
      </c>
      <c r="C975" s="461" t="s">
        <v>34</v>
      </c>
      <c r="D975" s="453"/>
      <c r="E975" s="452"/>
      <c r="F975" s="452"/>
      <c r="G975" s="455" t="s">
        <v>34</v>
      </c>
      <c r="H975" s="452"/>
      <c r="I975" s="453"/>
    </row>
    <row r="976" spans="1:9" ht="24" x14ac:dyDescent="0.2">
      <c r="A976" s="456" t="s">
        <v>144</v>
      </c>
      <c r="B976" s="454" t="s">
        <v>1224</v>
      </c>
      <c r="C976" s="461" t="s">
        <v>34</v>
      </c>
      <c r="D976" s="453"/>
      <c r="E976" s="452"/>
      <c r="F976" s="452"/>
      <c r="G976" s="455" t="s">
        <v>34</v>
      </c>
      <c r="H976" s="452"/>
      <c r="I976" s="453"/>
    </row>
    <row r="977" spans="1:9" x14ac:dyDescent="0.2">
      <c r="A977" s="456" t="s">
        <v>1187</v>
      </c>
      <c r="B977" s="454" t="s">
        <v>284</v>
      </c>
      <c r="C977" s="461" t="s">
        <v>1188</v>
      </c>
      <c r="D977" s="453" t="s">
        <v>1189</v>
      </c>
      <c r="E977" s="452">
        <v>5666.67</v>
      </c>
      <c r="F977" s="452"/>
      <c r="G977" s="455" t="s">
        <v>64</v>
      </c>
      <c r="H977" s="452"/>
      <c r="I977" s="453">
        <v>5666.67</v>
      </c>
    </row>
    <row r="978" spans="1:9" x14ac:dyDescent="0.2">
      <c r="A978" s="456" t="s">
        <v>34</v>
      </c>
      <c r="B978" s="454" t="s">
        <v>34</v>
      </c>
      <c r="C978" s="461" t="s">
        <v>34</v>
      </c>
      <c r="D978" s="453"/>
      <c r="E978" s="452"/>
      <c r="F978" s="452"/>
      <c r="G978" s="455" t="s">
        <v>34</v>
      </c>
      <c r="H978" s="452"/>
      <c r="I978" s="453"/>
    </row>
    <row r="979" spans="1:9" x14ac:dyDescent="0.2">
      <c r="A979" s="456" t="s">
        <v>34</v>
      </c>
      <c r="B979" s="454" t="s">
        <v>34</v>
      </c>
      <c r="C979" s="461" t="s">
        <v>34</v>
      </c>
      <c r="D979" s="453" t="s">
        <v>146</v>
      </c>
      <c r="E979" s="452">
        <v>5666.67</v>
      </c>
      <c r="F979" s="452">
        <v>0</v>
      </c>
      <c r="G979" s="455" t="s">
        <v>34</v>
      </c>
      <c r="H979" s="452">
        <v>5666.67</v>
      </c>
      <c r="I979" s="453">
        <v>5666.67</v>
      </c>
    </row>
    <row r="980" spans="1:9" x14ac:dyDescent="0.2">
      <c r="A980" s="456" t="s">
        <v>34</v>
      </c>
      <c r="B980" s="454" t="s">
        <v>34</v>
      </c>
      <c r="C980" s="461" t="s">
        <v>34</v>
      </c>
      <c r="D980" s="453"/>
      <c r="E980" s="452"/>
      <c r="F980" s="452"/>
      <c r="G980" s="455" t="s">
        <v>34</v>
      </c>
      <c r="H980" s="452"/>
      <c r="I980" s="453"/>
    </row>
    <row r="981" spans="1:9" ht="36" x14ac:dyDescent="0.2">
      <c r="A981" s="456" t="s">
        <v>166</v>
      </c>
      <c r="B981" s="454" t="s">
        <v>151</v>
      </c>
      <c r="C981" s="461" t="s">
        <v>34</v>
      </c>
      <c r="D981" s="453"/>
      <c r="E981" s="452"/>
      <c r="F981" s="452"/>
      <c r="G981" s="455" t="s">
        <v>34</v>
      </c>
      <c r="H981" s="452"/>
      <c r="I981" s="453"/>
    </row>
    <row r="982" spans="1:9" ht="24" x14ac:dyDescent="0.2">
      <c r="A982" s="456" t="s">
        <v>144</v>
      </c>
      <c r="B982" s="454" t="s">
        <v>1353</v>
      </c>
      <c r="C982" s="461" t="s">
        <v>34</v>
      </c>
      <c r="D982" s="453"/>
      <c r="E982" s="452"/>
      <c r="F982" s="452"/>
      <c r="G982" s="455" t="s">
        <v>34</v>
      </c>
      <c r="H982" s="452"/>
      <c r="I982" s="453"/>
    </row>
    <row r="983" spans="1:9" ht="24" x14ac:dyDescent="0.2">
      <c r="A983" s="456" t="s">
        <v>1059</v>
      </c>
      <c r="B983" s="454" t="s">
        <v>145</v>
      </c>
      <c r="C983" s="461" t="s">
        <v>1060</v>
      </c>
      <c r="D983" s="453" t="s">
        <v>1061</v>
      </c>
      <c r="E983" s="452"/>
      <c r="F983" s="452">
        <v>195.26</v>
      </c>
      <c r="G983" s="455" t="s">
        <v>64</v>
      </c>
      <c r="H983" s="452"/>
      <c r="I983" s="453" t="s">
        <v>1562</v>
      </c>
    </row>
    <row r="984" spans="1:9" ht="24" x14ac:dyDescent="0.2">
      <c r="A984" s="456" t="s">
        <v>1062</v>
      </c>
      <c r="B984" s="454" t="s">
        <v>145</v>
      </c>
      <c r="C984" s="461" t="s">
        <v>1060</v>
      </c>
      <c r="D984" s="453" t="s">
        <v>1063</v>
      </c>
      <c r="E984" s="452"/>
      <c r="F984" s="452">
        <v>586.29</v>
      </c>
      <c r="G984" s="455" t="s">
        <v>64</v>
      </c>
      <c r="H984" s="452"/>
      <c r="I984" s="453" t="s">
        <v>1563</v>
      </c>
    </row>
    <row r="985" spans="1:9" ht="24" x14ac:dyDescent="0.2">
      <c r="A985" s="456" t="s">
        <v>1208</v>
      </c>
      <c r="B985" s="454" t="s">
        <v>145</v>
      </c>
      <c r="C985" s="461" t="s">
        <v>1209</v>
      </c>
      <c r="D985" s="453" t="s">
        <v>1210</v>
      </c>
      <c r="E985" s="452"/>
      <c r="F985" s="452">
        <v>217.5</v>
      </c>
      <c r="G985" s="455" t="s">
        <v>64</v>
      </c>
      <c r="H985" s="452"/>
      <c r="I985" s="453" t="s">
        <v>1564</v>
      </c>
    </row>
    <row r="986" spans="1:9" ht="24" x14ac:dyDescent="0.2">
      <c r="A986" s="456" t="s">
        <v>1211</v>
      </c>
      <c r="B986" s="454" t="s">
        <v>145</v>
      </c>
      <c r="C986" s="461" t="s">
        <v>1209</v>
      </c>
      <c r="D986" s="453" t="s">
        <v>671</v>
      </c>
      <c r="E986" s="452"/>
      <c r="F986" s="452">
        <v>166.18</v>
      </c>
      <c r="G986" s="455" t="s">
        <v>64</v>
      </c>
      <c r="H986" s="452"/>
      <c r="I986" s="453" t="s">
        <v>1565</v>
      </c>
    </row>
    <row r="987" spans="1:9" ht="24" x14ac:dyDescent="0.2">
      <c r="A987" s="456" t="s">
        <v>1091</v>
      </c>
      <c r="B987" s="454" t="s">
        <v>145</v>
      </c>
      <c r="C987" s="461" t="s">
        <v>853</v>
      </c>
      <c r="D987" s="453" t="s">
        <v>428</v>
      </c>
      <c r="E987" s="452"/>
      <c r="F987" s="452">
        <v>628.39</v>
      </c>
      <c r="G987" s="455" t="s">
        <v>64</v>
      </c>
      <c r="H987" s="452"/>
      <c r="I987" s="453" t="s">
        <v>1566</v>
      </c>
    </row>
    <row r="988" spans="1:9" ht="24" x14ac:dyDescent="0.2">
      <c r="A988" s="456" t="s">
        <v>1092</v>
      </c>
      <c r="B988" s="454" t="s">
        <v>145</v>
      </c>
      <c r="C988" s="461" t="s">
        <v>1093</v>
      </c>
      <c r="D988" s="453" t="s">
        <v>1094</v>
      </c>
      <c r="E988" s="452"/>
      <c r="F988" s="452">
        <v>120</v>
      </c>
      <c r="G988" s="455" t="s">
        <v>64</v>
      </c>
      <c r="H988" s="452"/>
      <c r="I988" s="453" t="s">
        <v>1567</v>
      </c>
    </row>
    <row r="989" spans="1:9" ht="24" x14ac:dyDescent="0.2">
      <c r="A989" s="456" t="s">
        <v>1095</v>
      </c>
      <c r="B989" s="454" t="s">
        <v>145</v>
      </c>
      <c r="C989" s="461" t="s">
        <v>1093</v>
      </c>
      <c r="D989" s="453" t="s">
        <v>425</v>
      </c>
      <c r="E989" s="452"/>
      <c r="F989" s="452">
        <v>912.08</v>
      </c>
      <c r="G989" s="455" t="s">
        <v>64</v>
      </c>
      <c r="H989" s="452"/>
      <c r="I989" s="453" t="s">
        <v>1568</v>
      </c>
    </row>
    <row r="990" spans="1:9" ht="24" x14ac:dyDescent="0.2">
      <c r="A990" s="456" t="s">
        <v>1096</v>
      </c>
      <c r="B990" s="454" t="s">
        <v>145</v>
      </c>
      <c r="C990" s="461" t="s">
        <v>1097</v>
      </c>
      <c r="D990" s="453" t="s">
        <v>1098</v>
      </c>
      <c r="E990" s="452"/>
      <c r="F990" s="452">
        <v>79.14</v>
      </c>
      <c r="G990" s="455" t="s">
        <v>64</v>
      </c>
      <c r="H990" s="452"/>
      <c r="I990" s="453" t="s">
        <v>1569</v>
      </c>
    </row>
    <row r="991" spans="1:9" ht="24" x14ac:dyDescent="0.2">
      <c r="A991" s="456" t="s">
        <v>1101</v>
      </c>
      <c r="B991" s="454" t="s">
        <v>145</v>
      </c>
      <c r="C991" s="461" t="s">
        <v>1100</v>
      </c>
      <c r="D991" s="453" t="s">
        <v>1102</v>
      </c>
      <c r="E991" s="452"/>
      <c r="F991" s="452">
        <v>279.60000000000002</v>
      </c>
      <c r="G991" s="455" t="s">
        <v>64</v>
      </c>
      <c r="H991" s="452"/>
      <c r="I991" s="453" t="s">
        <v>1570</v>
      </c>
    </row>
    <row r="992" spans="1:9" x14ac:dyDescent="0.2">
      <c r="A992" s="456" t="s">
        <v>1233</v>
      </c>
      <c r="B992" s="454" t="s">
        <v>828</v>
      </c>
      <c r="C992" s="461" t="s">
        <v>1106</v>
      </c>
      <c r="D992" s="453" t="s">
        <v>1234</v>
      </c>
      <c r="E992" s="452"/>
      <c r="F992" s="452">
        <v>966</v>
      </c>
      <c r="G992" s="455" t="s">
        <v>64</v>
      </c>
      <c r="H992" s="452"/>
      <c r="I992" s="453" t="s">
        <v>1571</v>
      </c>
    </row>
    <row r="993" spans="1:9" ht="24" x14ac:dyDescent="0.2">
      <c r="A993" s="456" t="s">
        <v>1136</v>
      </c>
      <c r="B993" s="454" t="s">
        <v>145</v>
      </c>
      <c r="C993" s="461" t="s">
        <v>901</v>
      </c>
      <c r="D993" s="453" t="s">
        <v>1137</v>
      </c>
      <c r="E993" s="452"/>
      <c r="F993" s="452">
        <v>158.54</v>
      </c>
      <c r="G993" s="455" t="s">
        <v>64</v>
      </c>
      <c r="H993" s="452"/>
      <c r="I993" s="453" t="s">
        <v>1572</v>
      </c>
    </row>
    <row r="994" spans="1:9" ht="24" x14ac:dyDescent="0.2">
      <c r="A994" s="456" t="s">
        <v>1139</v>
      </c>
      <c r="B994" s="454" t="s">
        <v>145</v>
      </c>
      <c r="C994" s="461" t="s">
        <v>901</v>
      </c>
      <c r="D994" s="453" t="s">
        <v>1063</v>
      </c>
      <c r="E994" s="452"/>
      <c r="F994" s="452">
        <v>654.69000000000005</v>
      </c>
      <c r="G994" s="455" t="s">
        <v>64</v>
      </c>
      <c r="H994" s="452"/>
      <c r="I994" s="453" t="s">
        <v>1573</v>
      </c>
    </row>
    <row r="995" spans="1:9" x14ac:dyDescent="0.2">
      <c r="A995" s="456" t="s">
        <v>1235</v>
      </c>
      <c r="B995" s="454" t="s">
        <v>828</v>
      </c>
      <c r="C995" s="461" t="s">
        <v>1236</v>
      </c>
      <c r="D995" s="453" t="s">
        <v>1237</v>
      </c>
      <c r="E995" s="452"/>
      <c r="F995" s="452">
        <v>649.29</v>
      </c>
      <c r="G995" s="455" t="s">
        <v>64</v>
      </c>
      <c r="H995" s="452"/>
      <c r="I995" s="453" t="s">
        <v>1574</v>
      </c>
    </row>
    <row r="996" spans="1:9" ht="24" x14ac:dyDescent="0.2">
      <c r="A996" s="456" t="s">
        <v>1166</v>
      </c>
      <c r="B996" s="454" t="s">
        <v>145</v>
      </c>
      <c r="C996" s="461" t="s">
        <v>1167</v>
      </c>
      <c r="D996" s="453" t="s">
        <v>1098</v>
      </c>
      <c r="E996" s="452"/>
      <c r="F996" s="452">
        <v>281.88</v>
      </c>
      <c r="G996" s="455" t="s">
        <v>64</v>
      </c>
      <c r="H996" s="452"/>
      <c r="I996" s="453" t="s">
        <v>1575</v>
      </c>
    </row>
    <row r="997" spans="1:9" ht="24" x14ac:dyDescent="0.2">
      <c r="A997" s="456" t="s">
        <v>1168</v>
      </c>
      <c r="B997" s="454" t="s">
        <v>145</v>
      </c>
      <c r="C997" s="461" t="s">
        <v>975</v>
      </c>
      <c r="D997" s="453" t="s">
        <v>428</v>
      </c>
      <c r="E997" s="452"/>
      <c r="F997" s="452">
        <v>481.5</v>
      </c>
      <c r="G997" s="455" t="s">
        <v>64</v>
      </c>
      <c r="H997" s="452"/>
      <c r="I997" s="453" t="s">
        <v>1576</v>
      </c>
    </row>
    <row r="998" spans="1:9" x14ac:dyDescent="0.2">
      <c r="A998" s="456" t="s">
        <v>1238</v>
      </c>
      <c r="B998" s="454" t="s">
        <v>828</v>
      </c>
      <c r="C998" s="461" t="s">
        <v>977</v>
      </c>
      <c r="D998" s="453" t="s">
        <v>1234</v>
      </c>
      <c r="E998" s="452"/>
      <c r="F998" s="452">
        <v>861.75</v>
      </c>
      <c r="G998" s="455" t="s">
        <v>64</v>
      </c>
      <c r="H998" s="452"/>
      <c r="I998" s="453" t="s">
        <v>1577</v>
      </c>
    </row>
    <row r="999" spans="1:9" ht="24" x14ac:dyDescent="0.2">
      <c r="A999" s="456" t="s">
        <v>1171</v>
      </c>
      <c r="B999" s="454" t="s">
        <v>145</v>
      </c>
      <c r="C999" s="461" t="s">
        <v>979</v>
      </c>
      <c r="D999" s="453" t="s">
        <v>1102</v>
      </c>
      <c r="E999" s="452"/>
      <c r="F999" s="452">
        <v>329.53</v>
      </c>
      <c r="G999" s="455" t="s">
        <v>64</v>
      </c>
      <c r="H999" s="452"/>
      <c r="I999" s="453" t="s">
        <v>1578</v>
      </c>
    </row>
    <row r="1000" spans="1:9" ht="24" x14ac:dyDescent="0.2">
      <c r="A1000" s="456" t="s">
        <v>1174</v>
      </c>
      <c r="B1000" s="454" t="s">
        <v>145</v>
      </c>
      <c r="C1000" s="461" t="s">
        <v>1173</v>
      </c>
      <c r="D1000" s="453" t="s">
        <v>1094</v>
      </c>
      <c r="E1000" s="452"/>
      <c r="F1000" s="452">
        <v>120</v>
      </c>
      <c r="G1000" s="455" t="s">
        <v>64</v>
      </c>
      <c r="H1000" s="452"/>
      <c r="I1000" s="453" t="s">
        <v>1579</v>
      </c>
    </row>
    <row r="1001" spans="1:9" ht="24" x14ac:dyDescent="0.2">
      <c r="A1001" s="456" t="s">
        <v>1176</v>
      </c>
      <c r="B1001" s="454" t="s">
        <v>145</v>
      </c>
      <c r="C1001" s="461" t="s">
        <v>1177</v>
      </c>
      <c r="D1001" s="453" t="s">
        <v>425</v>
      </c>
      <c r="E1001" s="452"/>
      <c r="F1001" s="452">
        <v>795.41</v>
      </c>
      <c r="G1001" s="455" t="s">
        <v>64</v>
      </c>
      <c r="H1001" s="452"/>
      <c r="I1001" s="453" t="s">
        <v>1580</v>
      </c>
    </row>
    <row r="1002" spans="1:9" ht="24" x14ac:dyDescent="0.2">
      <c r="A1002" s="456" t="s">
        <v>1218</v>
      </c>
      <c r="B1002" s="454" t="s">
        <v>145</v>
      </c>
      <c r="C1002" s="461" t="s">
        <v>990</v>
      </c>
      <c r="D1002" s="453" t="s">
        <v>671</v>
      </c>
      <c r="E1002" s="452"/>
      <c r="F1002" s="452">
        <v>151.07</v>
      </c>
      <c r="G1002" s="455" t="s">
        <v>64</v>
      </c>
      <c r="H1002" s="452"/>
      <c r="I1002" s="453" t="s">
        <v>1581</v>
      </c>
    </row>
    <row r="1003" spans="1:9" x14ac:dyDescent="0.2">
      <c r="A1003" s="456" t="s">
        <v>1239</v>
      </c>
      <c r="B1003" s="454" t="s">
        <v>828</v>
      </c>
      <c r="C1003" s="461" t="s">
        <v>1240</v>
      </c>
      <c r="D1003" s="453" t="s">
        <v>1241</v>
      </c>
      <c r="E1003" s="452"/>
      <c r="F1003" s="452">
        <v>1237.17</v>
      </c>
      <c r="G1003" s="455" t="s">
        <v>64</v>
      </c>
      <c r="H1003" s="452"/>
      <c r="I1003" s="453" t="s">
        <v>1582</v>
      </c>
    </row>
    <row r="1004" spans="1:9" x14ac:dyDescent="0.2">
      <c r="A1004" s="456" t="s">
        <v>1247</v>
      </c>
      <c r="B1004" s="454" t="s">
        <v>828</v>
      </c>
      <c r="C1004" s="461" t="s">
        <v>1248</v>
      </c>
      <c r="D1004" s="453" t="s">
        <v>1249</v>
      </c>
      <c r="E1004" s="452"/>
      <c r="F1004" s="452">
        <v>677.88</v>
      </c>
      <c r="G1004" s="455" t="s">
        <v>64</v>
      </c>
      <c r="H1004" s="452"/>
      <c r="I1004" s="453" t="s">
        <v>1583</v>
      </c>
    </row>
    <row r="1005" spans="1:9" x14ac:dyDescent="0.2">
      <c r="A1005" s="456" t="s">
        <v>34</v>
      </c>
      <c r="B1005" s="454" t="s">
        <v>34</v>
      </c>
      <c r="C1005" s="461" t="s">
        <v>34</v>
      </c>
      <c r="D1005" s="453"/>
      <c r="E1005" s="452"/>
      <c r="F1005" s="452"/>
      <c r="G1005" s="455" t="s">
        <v>34</v>
      </c>
      <c r="H1005" s="452"/>
      <c r="I1005" s="453"/>
    </row>
    <row r="1006" spans="1:9" x14ac:dyDescent="0.2">
      <c r="A1006" s="456" t="s">
        <v>34</v>
      </c>
      <c r="B1006" s="454" t="s">
        <v>34</v>
      </c>
      <c r="C1006" s="461" t="s">
        <v>34</v>
      </c>
      <c r="D1006" s="453" t="s">
        <v>146</v>
      </c>
      <c r="E1006" s="452">
        <v>0</v>
      </c>
      <c r="F1006" s="452">
        <v>10549.15</v>
      </c>
      <c r="G1006" s="455" t="s">
        <v>34</v>
      </c>
      <c r="H1006" s="452" t="s">
        <v>1583</v>
      </c>
      <c r="I1006" s="453" t="s">
        <v>1583</v>
      </c>
    </row>
    <row r="1007" spans="1:9" x14ac:dyDescent="0.2">
      <c r="A1007" s="456" t="s">
        <v>34</v>
      </c>
      <c r="B1007" s="454" t="s">
        <v>34</v>
      </c>
      <c r="C1007" s="461" t="s">
        <v>34</v>
      </c>
      <c r="D1007" s="453"/>
      <c r="E1007" s="452"/>
      <c r="F1007" s="452"/>
      <c r="G1007" s="455" t="s">
        <v>34</v>
      </c>
      <c r="H1007" s="452"/>
      <c r="I1007" s="453"/>
    </row>
    <row r="1008" spans="1:9" ht="36" x14ac:dyDescent="0.2">
      <c r="A1008" s="456" t="s">
        <v>492</v>
      </c>
      <c r="B1008" s="454" t="s">
        <v>152</v>
      </c>
      <c r="C1008" s="461" t="s">
        <v>34</v>
      </c>
      <c r="D1008" s="453"/>
      <c r="E1008" s="452"/>
      <c r="F1008" s="452"/>
      <c r="G1008" s="455" t="s">
        <v>34</v>
      </c>
      <c r="H1008" s="452"/>
      <c r="I1008" s="453"/>
    </row>
    <row r="1009" spans="1:9" ht="24" x14ac:dyDescent="0.2">
      <c r="A1009" s="456" t="s">
        <v>144</v>
      </c>
      <c r="B1009" s="454" t="s">
        <v>1224</v>
      </c>
      <c r="C1009" s="461" t="s">
        <v>34</v>
      </c>
      <c r="D1009" s="453"/>
      <c r="E1009" s="452"/>
      <c r="F1009" s="452"/>
      <c r="G1009" s="455" t="s">
        <v>34</v>
      </c>
      <c r="H1009" s="452"/>
      <c r="I1009" s="453"/>
    </row>
    <row r="1010" spans="1:9" ht="24" x14ac:dyDescent="0.2">
      <c r="A1010" s="456" t="s">
        <v>1059</v>
      </c>
      <c r="B1010" s="454" t="s">
        <v>145</v>
      </c>
      <c r="C1010" s="461" t="s">
        <v>1060</v>
      </c>
      <c r="D1010" s="453" t="s">
        <v>1061</v>
      </c>
      <c r="E1010" s="452">
        <v>195.26</v>
      </c>
      <c r="F1010" s="452"/>
      <c r="G1010" s="455" t="s">
        <v>64</v>
      </c>
      <c r="H1010" s="452"/>
      <c r="I1010" s="453">
        <v>195.26</v>
      </c>
    </row>
    <row r="1011" spans="1:9" ht="24" x14ac:dyDescent="0.2">
      <c r="A1011" s="456" t="s">
        <v>1062</v>
      </c>
      <c r="B1011" s="454" t="s">
        <v>145</v>
      </c>
      <c r="C1011" s="461" t="s">
        <v>1060</v>
      </c>
      <c r="D1011" s="453" t="s">
        <v>1063</v>
      </c>
      <c r="E1011" s="452">
        <v>586.29</v>
      </c>
      <c r="F1011" s="452"/>
      <c r="G1011" s="455" t="s">
        <v>64</v>
      </c>
      <c r="H1011" s="452"/>
      <c r="I1011" s="453">
        <v>781.55</v>
      </c>
    </row>
    <row r="1012" spans="1:9" ht="24" x14ac:dyDescent="0.2">
      <c r="A1012" s="456" t="s">
        <v>1208</v>
      </c>
      <c r="B1012" s="454" t="s">
        <v>145</v>
      </c>
      <c r="C1012" s="461" t="s">
        <v>1209</v>
      </c>
      <c r="D1012" s="453" t="s">
        <v>1210</v>
      </c>
      <c r="E1012" s="452">
        <v>217.5</v>
      </c>
      <c r="F1012" s="452"/>
      <c r="G1012" s="455" t="s">
        <v>64</v>
      </c>
      <c r="H1012" s="452"/>
      <c r="I1012" s="453">
        <v>999.05</v>
      </c>
    </row>
    <row r="1013" spans="1:9" ht="24" x14ac:dyDescent="0.2">
      <c r="A1013" s="456" t="s">
        <v>1211</v>
      </c>
      <c r="B1013" s="454" t="s">
        <v>145</v>
      </c>
      <c r="C1013" s="461" t="s">
        <v>1209</v>
      </c>
      <c r="D1013" s="453" t="s">
        <v>671</v>
      </c>
      <c r="E1013" s="452">
        <v>166.18</v>
      </c>
      <c r="F1013" s="452"/>
      <c r="G1013" s="455" t="s">
        <v>64</v>
      </c>
      <c r="H1013" s="452"/>
      <c r="I1013" s="453">
        <v>1165.23</v>
      </c>
    </row>
    <row r="1014" spans="1:9" ht="24" x14ac:dyDescent="0.2">
      <c r="A1014" s="456" t="s">
        <v>1091</v>
      </c>
      <c r="B1014" s="454" t="s">
        <v>145</v>
      </c>
      <c r="C1014" s="461" t="s">
        <v>853</v>
      </c>
      <c r="D1014" s="453" t="s">
        <v>428</v>
      </c>
      <c r="E1014" s="452">
        <v>628.39</v>
      </c>
      <c r="F1014" s="452"/>
      <c r="G1014" s="455" t="s">
        <v>64</v>
      </c>
      <c r="H1014" s="452"/>
      <c r="I1014" s="453">
        <v>1793.62</v>
      </c>
    </row>
    <row r="1015" spans="1:9" ht="24" x14ac:dyDescent="0.2">
      <c r="A1015" s="456" t="s">
        <v>1092</v>
      </c>
      <c r="B1015" s="454" t="s">
        <v>145</v>
      </c>
      <c r="C1015" s="461" t="s">
        <v>1093</v>
      </c>
      <c r="D1015" s="453" t="s">
        <v>1094</v>
      </c>
      <c r="E1015" s="452">
        <v>120</v>
      </c>
      <c r="F1015" s="452"/>
      <c r="G1015" s="455" t="s">
        <v>64</v>
      </c>
      <c r="H1015" s="452"/>
      <c r="I1015" s="453">
        <v>1913.62</v>
      </c>
    </row>
    <row r="1016" spans="1:9" ht="24" x14ac:dyDescent="0.2">
      <c r="A1016" s="456" t="s">
        <v>1095</v>
      </c>
      <c r="B1016" s="454" t="s">
        <v>145</v>
      </c>
      <c r="C1016" s="461" t="s">
        <v>1093</v>
      </c>
      <c r="D1016" s="453" t="s">
        <v>425</v>
      </c>
      <c r="E1016" s="452">
        <v>912.08</v>
      </c>
      <c r="F1016" s="452"/>
      <c r="G1016" s="455" t="s">
        <v>64</v>
      </c>
      <c r="H1016" s="452"/>
      <c r="I1016" s="453">
        <v>2825.7</v>
      </c>
    </row>
    <row r="1017" spans="1:9" ht="24" x14ac:dyDescent="0.2">
      <c r="A1017" s="456" t="s">
        <v>1096</v>
      </c>
      <c r="B1017" s="454" t="s">
        <v>145</v>
      </c>
      <c r="C1017" s="461" t="s">
        <v>1097</v>
      </c>
      <c r="D1017" s="453" t="s">
        <v>1098</v>
      </c>
      <c r="E1017" s="452">
        <v>79.14</v>
      </c>
      <c r="F1017" s="452"/>
      <c r="G1017" s="455" t="s">
        <v>64</v>
      </c>
      <c r="H1017" s="452"/>
      <c r="I1017" s="453">
        <v>2904.84</v>
      </c>
    </row>
    <row r="1018" spans="1:9" ht="24" x14ac:dyDescent="0.2">
      <c r="A1018" s="456" t="s">
        <v>1101</v>
      </c>
      <c r="B1018" s="454" t="s">
        <v>145</v>
      </c>
      <c r="C1018" s="461" t="s">
        <v>1100</v>
      </c>
      <c r="D1018" s="453" t="s">
        <v>1102</v>
      </c>
      <c r="E1018" s="452">
        <v>279.60000000000002</v>
      </c>
      <c r="F1018" s="452"/>
      <c r="G1018" s="455" t="s">
        <v>64</v>
      </c>
      <c r="H1018" s="452"/>
      <c r="I1018" s="453">
        <v>3184.44</v>
      </c>
    </row>
    <row r="1019" spans="1:9" x14ac:dyDescent="0.2">
      <c r="A1019" s="456" t="s">
        <v>1233</v>
      </c>
      <c r="B1019" s="454" t="s">
        <v>828</v>
      </c>
      <c r="C1019" s="461" t="s">
        <v>1106</v>
      </c>
      <c r="D1019" s="453" t="s">
        <v>1234</v>
      </c>
      <c r="E1019" s="452">
        <v>966</v>
      </c>
      <c r="F1019" s="452"/>
      <c r="G1019" s="455" t="s">
        <v>64</v>
      </c>
      <c r="H1019" s="452"/>
      <c r="I1019" s="453">
        <v>4150.4399999999996</v>
      </c>
    </row>
    <row r="1020" spans="1:9" ht="24" x14ac:dyDescent="0.2">
      <c r="A1020" s="456" t="s">
        <v>1136</v>
      </c>
      <c r="B1020" s="454" t="s">
        <v>145</v>
      </c>
      <c r="C1020" s="461" t="s">
        <v>901</v>
      </c>
      <c r="D1020" s="453" t="s">
        <v>1137</v>
      </c>
      <c r="E1020" s="452">
        <v>158.54</v>
      </c>
      <c r="F1020" s="452"/>
      <c r="G1020" s="455" t="s">
        <v>64</v>
      </c>
      <c r="H1020" s="452"/>
      <c r="I1020" s="453">
        <v>4308.9799999999996</v>
      </c>
    </row>
    <row r="1021" spans="1:9" ht="24" x14ac:dyDescent="0.2">
      <c r="A1021" s="456" t="s">
        <v>1139</v>
      </c>
      <c r="B1021" s="454" t="s">
        <v>145</v>
      </c>
      <c r="C1021" s="461" t="s">
        <v>901</v>
      </c>
      <c r="D1021" s="453" t="s">
        <v>1063</v>
      </c>
      <c r="E1021" s="452">
        <v>654.69000000000005</v>
      </c>
      <c r="F1021" s="452"/>
      <c r="G1021" s="455" t="s">
        <v>64</v>
      </c>
      <c r="H1021" s="452"/>
      <c r="I1021" s="453">
        <v>4963.67</v>
      </c>
    </row>
    <row r="1022" spans="1:9" x14ac:dyDescent="0.2">
      <c r="A1022" s="456" t="s">
        <v>1235</v>
      </c>
      <c r="B1022" s="454" t="s">
        <v>828</v>
      </c>
      <c r="C1022" s="461" t="s">
        <v>1236</v>
      </c>
      <c r="D1022" s="453" t="s">
        <v>1237</v>
      </c>
      <c r="E1022" s="452">
        <v>649.29</v>
      </c>
      <c r="F1022" s="452"/>
      <c r="G1022" s="455" t="s">
        <v>64</v>
      </c>
      <c r="H1022" s="452"/>
      <c r="I1022" s="453">
        <v>5612.96</v>
      </c>
    </row>
    <row r="1023" spans="1:9" ht="24" x14ac:dyDescent="0.2">
      <c r="A1023" s="456" t="s">
        <v>1166</v>
      </c>
      <c r="B1023" s="454" t="s">
        <v>145</v>
      </c>
      <c r="C1023" s="461" t="s">
        <v>1167</v>
      </c>
      <c r="D1023" s="453" t="s">
        <v>1098</v>
      </c>
      <c r="E1023" s="452">
        <v>281.88</v>
      </c>
      <c r="F1023" s="452"/>
      <c r="G1023" s="455" t="s">
        <v>64</v>
      </c>
      <c r="H1023" s="452"/>
      <c r="I1023" s="453">
        <v>5894.84</v>
      </c>
    </row>
    <row r="1024" spans="1:9" ht="24" x14ac:dyDescent="0.2">
      <c r="A1024" s="456" t="s">
        <v>1168</v>
      </c>
      <c r="B1024" s="454" t="s">
        <v>145</v>
      </c>
      <c r="C1024" s="461" t="s">
        <v>975</v>
      </c>
      <c r="D1024" s="453" t="s">
        <v>428</v>
      </c>
      <c r="E1024" s="452">
        <v>481.5</v>
      </c>
      <c r="F1024" s="452"/>
      <c r="G1024" s="455" t="s">
        <v>64</v>
      </c>
      <c r="H1024" s="452"/>
      <c r="I1024" s="453">
        <v>6376.34</v>
      </c>
    </row>
    <row r="1025" spans="1:9" x14ac:dyDescent="0.2">
      <c r="A1025" s="456" t="s">
        <v>1238</v>
      </c>
      <c r="B1025" s="454" t="s">
        <v>828</v>
      </c>
      <c r="C1025" s="461" t="s">
        <v>977</v>
      </c>
      <c r="D1025" s="453" t="s">
        <v>1234</v>
      </c>
      <c r="E1025" s="452">
        <v>861.75</v>
      </c>
      <c r="F1025" s="452"/>
      <c r="G1025" s="455" t="s">
        <v>64</v>
      </c>
      <c r="H1025" s="452"/>
      <c r="I1025" s="453">
        <v>7238.09</v>
      </c>
    </row>
    <row r="1026" spans="1:9" ht="24" x14ac:dyDescent="0.2">
      <c r="A1026" s="456" t="s">
        <v>1171</v>
      </c>
      <c r="B1026" s="454" t="s">
        <v>145</v>
      </c>
      <c r="C1026" s="461" t="s">
        <v>979</v>
      </c>
      <c r="D1026" s="453" t="s">
        <v>1102</v>
      </c>
      <c r="E1026" s="452">
        <v>329.53</v>
      </c>
      <c r="F1026" s="452"/>
      <c r="G1026" s="455" t="s">
        <v>64</v>
      </c>
      <c r="H1026" s="452"/>
      <c r="I1026" s="453">
        <v>7567.62</v>
      </c>
    </row>
    <row r="1027" spans="1:9" ht="24" x14ac:dyDescent="0.2">
      <c r="A1027" s="456" t="s">
        <v>1174</v>
      </c>
      <c r="B1027" s="454" t="s">
        <v>145</v>
      </c>
      <c r="C1027" s="461" t="s">
        <v>1173</v>
      </c>
      <c r="D1027" s="453" t="s">
        <v>1094</v>
      </c>
      <c r="E1027" s="452">
        <v>120</v>
      </c>
      <c r="F1027" s="452"/>
      <c r="G1027" s="455" t="s">
        <v>64</v>
      </c>
      <c r="H1027" s="452"/>
      <c r="I1027" s="453">
        <v>7687.62</v>
      </c>
    </row>
    <row r="1028" spans="1:9" ht="24" x14ac:dyDescent="0.2">
      <c r="A1028" s="456" t="s">
        <v>1176</v>
      </c>
      <c r="B1028" s="454" t="s">
        <v>145</v>
      </c>
      <c r="C1028" s="461" t="s">
        <v>1177</v>
      </c>
      <c r="D1028" s="453" t="s">
        <v>425</v>
      </c>
      <c r="E1028" s="452">
        <v>795.41</v>
      </c>
      <c r="F1028" s="452"/>
      <c r="G1028" s="455" t="s">
        <v>64</v>
      </c>
      <c r="H1028" s="452"/>
      <c r="I1028" s="453">
        <v>8483.0300000000007</v>
      </c>
    </row>
    <row r="1029" spans="1:9" ht="24" x14ac:dyDescent="0.2">
      <c r="A1029" s="456" t="s">
        <v>1218</v>
      </c>
      <c r="B1029" s="454" t="s">
        <v>145</v>
      </c>
      <c r="C1029" s="461" t="s">
        <v>990</v>
      </c>
      <c r="D1029" s="453" t="s">
        <v>671</v>
      </c>
      <c r="E1029" s="452">
        <v>151.07</v>
      </c>
      <c r="F1029" s="452"/>
      <c r="G1029" s="455" t="s">
        <v>64</v>
      </c>
      <c r="H1029" s="452"/>
      <c r="I1029" s="453">
        <v>8634.1</v>
      </c>
    </row>
    <row r="1030" spans="1:9" x14ac:dyDescent="0.2">
      <c r="A1030" s="456" t="s">
        <v>1239</v>
      </c>
      <c r="B1030" s="454" t="s">
        <v>828</v>
      </c>
      <c r="C1030" s="461" t="s">
        <v>1240</v>
      </c>
      <c r="D1030" s="453" t="s">
        <v>1241</v>
      </c>
      <c r="E1030" s="452">
        <v>1237.17</v>
      </c>
      <c r="F1030" s="452"/>
      <c r="G1030" s="455" t="s">
        <v>64</v>
      </c>
      <c r="H1030" s="452"/>
      <c r="I1030" s="453">
        <v>9871.27</v>
      </c>
    </row>
    <row r="1031" spans="1:9" x14ac:dyDescent="0.2">
      <c r="A1031" s="456" t="s">
        <v>1247</v>
      </c>
      <c r="B1031" s="454" t="s">
        <v>828</v>
      </c>
      <c r="C1031" s="461" t="s">
        <v>1248</v>
      </c>
      <c r="D1031" s="453" t="s">
        <v>1249</v>
      </c>
      <c r="E1031" s="452">
        <v>677.88</v>
      </c>
      <c r="F1031" s="452"/>
      <c r="G1031" s="455" t="s">
        <v>64</v>
      </c>
      <c r="H1031" s="452"/>
      <c r="I1031" s="453">
        <v>10549.15</v>
      </c>
    </row>
    <row r="1032" spans="1:9" x14ac:dyDescent="0.2">
      <c r="A1032" s="456" t="s">
        <v>34</v>
      </c>
      <c r="B1032" s="454" t="s">
        <v>34</v>
      </c>
      <c r="C1032" s="461" t="s">
        <v>34</v>
      </c>
      <c r="D1032" s="453"/>
      <c r="E1032" s="452"/>
      <c r="F1032" s="452"/>
      <c r="G1032" s="455" t="s">
        <v>34</v>
      </c>
      <c r="H1032" s="452"/>
      <c r="I1032" s="453"/>
    </row>
    <row r="1033" spans="1:9" x14ac:dyDescent="0.2">
      <c r="A1033" s="456" t="s">
        <v>34</v>
      </c>
      <c r="B1033" s="454" t="s">
        <v>34</v>
      </c>
      <c r="C1033" s="461" t="s">
        <v>34</v>
      </c>
      <c r="D1033" s="453" t="s">
        <v>146</v>
      </c>
      <c r="E1033" s="452">
        <v>10549.15</v>
      </c>
      <c r="F1033" s="452">
        <v>0</v>
      </c>
      <c r="G1033" s="455" t="s">
        <v>34</v>
      </c>
      <c r="H1033" s="452">
        <v>10549.15</v>
      </c>
      <c r="I1033" s="453">
        <v>10549.15</v>
      </c>
    </row>
    <row r="1034" spans="1:9" x14ac:dyDescent="0.2">
      <c r="A1034" s="456" t="s">
        <v>34</v>
      </c>
      <c r="B1034" s="454" t="s">
        <v>34</v>
      </c>
      <c r="C1034" s="461" t="s">
        <v>34</v>
      </c>
      <c r="D1034" s="453"/>
      <c r="E1034" s="452"/>
      <c r="F1034" s="452"/>
      <c r="G1034" s="455" t="s">
        <v>34</v>
      </c>
      <c r="H1034" s="452"/>
      <c r="I1034" s="453"/>
    </row>
    <row r="1035" spans="1:9" ht="48" x14ac:dyDescent="0.2">
      <c r="A1035" s="456" t="s">
        <v>493</v>
      </c>
      <c r="B1035" s="454" t="s">
        <v>72</v>
      </c>
      <c r="C1035" s="461" t="s">
        <v>34</v>
      </c>
      <c r="D1035" s="453"/>
      <c r="E1035" s="452"/>
      <c r="F1035" s="452"/>
      <c r="G1035" s="455" t="s">
        <v>34</v>
      </c>
      <c r="H1035" s="452"/>
      <c r="I1035" s="453"/>
    </row>
    <row r="1036" spans="1:9" ht="24" x14ac:dyDescent="0.2">
      <c r="A1036" s="456" t="s">
        <v>144</v>
      </c>
      <c r="B1036" s="454" t="s">
        <v>1353</v>
      </c>
      <c r="C1036" s="461" t="s">
        <v>34</v>
      </c>
      <c r="D1036" s="453"/>
      <c r="E1036" s="452"/>
      <c r="F1036" s="452"/>
      <c r="G1036" s="455" t="s">
        <v>34</v>
      </c>
      <c r="H1036" s="452"/>
      <c r="I1036" s="453"/>
    </row>
    <row r="1037" spans="1:9" x14ac:dyDescent="0.2">
      <c r="A1037" s="456" t="s">
        <v>1335</v>
      </c>
      <c r="B1037" s="454" t="s">
        <v>434</v>
      </c>
      <c r="C1037" s="461" t="s">
        <v>801</v>
      </c>
      <c r="D1037" s="453" t="s">
        <v>1336</v>
      </c>
      <c r="E1037" s="452">
        <v>5945</v>
      </c>
      <c r="F1037" s="452"/>
      <c r="G1037" s="455" t="s">
        <v>64</v>
      </c>
      <c r="H1037" s="452"/>
      <c r="I1037" s="453">
        <v>5945</v>
      </c>
    </row>
    <row r="1038" spans="1:9" x14ac:dyDescent="0.2">
      <c r="A1038" s="456" t="s">
        <v>34</v>
      </c>
      <c r="B1038" s="454" t="s">
        <v>34</v>
      </c>
      <c r="C1038" s="461" t="s">
        <v>34</v>
      </c>
      <c r="D1038" s="453"/>
      <c r="E1038" s="452"/>
      <c r="F1038" s="452"/>
      <c r="G1038" s="455" t="s">
        <v>34</v>
      </c>
      <c r="H1038" s="452"/>
      <c r="I1038" s="453"/>
    </row>
    <row r="1039" spans="1:9" x14ac:dyDescent="0.2">
      <c r="A1039" s="456" t="s">
        <v>34</v>
      </c>
      <c r="B1039" s="454" t="s">
        <v>34</v>
      </c>
      <c r="C1039" s="461" t="s">
        <v>34</v>
      </c>
      <c r="D1039" s="453" t="s">
        <v>146</v>
      </c>
      <c r="E1039" s="452">
        <v>5945</v>
      </c>
      <c r="F1039" s="452">
        <v>0</v>
      </c>
      <c r="G1039" s="455" t="s">
        <v>34</v>
      </c>
      <c r="H1039" s="452">
        <v>5945</v>
      </c>
      <c r="I1039" s="453">
        <v>5945</v>
      </c>
    </row>
    <row r="1040" spans="1:9" x14ac:dyDescent="0.2">
      <c r="A1040" s="456" t="s">
        <v>34</v>
      </c>
      <c r="B1040" s="454" t="s">
        <v>34</v>
      </c>
      <c r="C1040" s="461" t="s">
        <v>34</v>
      </c>
      <c r="D1040" s="453"/>
      <c r="E1040" s="452"/>
      <c r="F1040" s="452"/>
      <c r="G1040" s="455" t="s">
        <v>34</v>
      </c>
      <c r="H1040" s="452"/>
      <c r="I1040" s="453"/>
    </row>
    <row r="1041" spans="1:9" x14ac:dyDescent="0.2">
      <c r="A1041" s="456" t="s">
        <v>34</v>
      </c>
      <c r="B1041" s="454" t="s">
        <v>34</v>
      </c>
      <c r="C1041" s="461" t="s">
        <v>34</v>
      </c>
      <c r="D1041" s="453"/>
      <c r="E1041" s="452"/>
      <c r="F1041" s="452"/>
      <c r="G1041" s="455" t="s">
        <v>34</v>
      </c>
      <c r="H1041" s="452"/>
      <c r="I1041" s="453"/>
    </row>
    <row r="1042" spans="1:9" x14ac:dyDescent="0.2">
      <c r="A1042" s="456" t="s">
        <v>34</v>
      </c>
      <c r="B1042" s="454" t="s">
        <v>34</v>
      </c>
      <c r="C1042" s="461" t="s">
        <v>34</v>
      </c>
      <c r="D1042" s="453" t="s">
        <v>285</v>
      </c>
      <c r="E1042" s="452">
        <v>7343981.8499999996</v>
      </c>
      <c r="F1042" s="452">
        <v>7343981.8499999996</v>
      </c>
      <c r="G1042" s="455" t="s">
        <v>34</v>
      </c>
      <c r="H1042" s="452"/>
      <c r="I1042" s="453"/>
    </row>
    <row r="1043" spans="1:9" x14ac:dyDescent="0.2">
      <c r="A1043" s="456" t="s">
        <v>34</v>
      </c>
      <c r="B1043" s="454" t="s">
        <v>34</v>
      </c>
      <c r="C1043" s="461" t="s">
        <v>34</v>
      </c>
      <c r="D1043" s="453"/>
      <c r="E1043" s="452"/>
      <c r="F1043" s="452"/>
      <c r="G1043" s="455" t="s">
        <v>34</v>
      </c>
      <c r="H1043" s="452"/>
      <c r="I1043" s="453"/>
    </row>
    <row r="1044" spans="1:9" x14ac:dyDescent="0.2">
      <c r="A1044" s="456" t="s">
        <v>34</v>
      </c>
      <c r="B1044" s="454" t="s">
        <v>34</v>
      </c>
      <c r="C1044" s="461" t="s">
        <v>34</v>
      </c>
      <c r="D1044" s="453"/>
      <c r="E1044" s="452"/>
      <c r="F1044" s="452"/>
      <c r="G1044" s="455" t="s">
        <v>34</v>
      </c>
      <c r="H1044" s="452"/>
      <c r="I1044" s="453"/>
    </row>
    <row r="1045" spans="1:9" x14ac:dyDescent="0.2">
      <c r="A1045" s="456" t="s">
        <v>34</v>
      </c>
      <c r="B1045" s="454" t="s">
        <v>34</v>
      </c>
      <c r="C1045" s="461" t="s">
        <v>34</v>
      </c>
      <c r="D1045" s="453"/>
      <c r="E1045" s="452"/>
      <c r="F1045" s="452"/>
      <c r="G1045" s="455" t="s">
        <v>34</v>
      </c>
      <c r="H1045" s="452"/>
      <c r="I1045" s="453"/>
    </row>
    <row r="1046" spans="1:9" ht="13.5" thickBot="1" x14ac:dyDescent="0.25">
      <c r="A1046" s="435"/>
      <c r="B1046" s="447"/>
      <c r="C1046" s="439"/>
      <c r="D1046" s="436"/>
      <c r="E1046" s="436"/>
      <c r="F1046" s="436"/>
      <c r="G1046" s="436"/>
      <c r="H1046" s="436"/>
      <c r="I1046" s="4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6"/>
  <sheetViews>
    <sheetView showGridLines="0" tabSelected="1" workbookViewId="0">
      <selection activeCell="C12" sqref="C12"/>
    </sheetView>
  </sheetViews>
  <sheetFormatPr defaultRowHeight="12.75" x14ac:dyDescent="0.2"/>
  <cols>
    <col min="1" max="1" width="51.85546875" bestFit="1" customWidth="1"/>
    <col min="4" max="4" width="9.5703125" bestFit="1" customWidth="1"/>
  </cols>
  <sheetData>
    <row r="2" spans="1:6" x14ac:dyDescent="0.2">
      <c r="A2" s="1"/>
      <c r="B2" s="3">
        <v>2022</v>
      </c>
      <c r="D2" s="3">
        <v>2021</v>
      </c>
    </row>
    <row r="3" spans="1:6" x14ac:dyDescent="0.2">
      <c r="A3" s="1" t="s">
        <v>13</v>
      </c>
    </row>
    <row r="4" spans="1:6" x14ac:dyDescent="0.2">
      <c r="A4" s="1"/>
      <c r="C4" s="12"/>
      <c r="F4" s="12"/>
    </row>
    <row r="5" spans="1:6" x14ac:dyDescent="0.2">
      <c r="A5" s="2"/>
      <c r="B5" s="65"/>
      <c r="C5" s="65"/>
      <c r="D5" s="65"/>
      <c r="F5" s="12"/>
    </row>
    <row r="6" spans="1:6" x14ac:dyDescent="0.2">
      <c r="A6" s="2" t="s">
        <v>199</v>
      </c>
      <c r="B6" s="65">
        <f>Notes!C5</f>
        <v>25171</v>
      </c>
      <c r="C6" s="65"/>
      <c r="D6" s="65">
        <f>Notes!E5</f>
        <v>13903</v>
      </c>
      <c r="F6" s="65"/>
    </row>
    <row r="7" spans="1:6" x14ac:dyDescent="0.2">
      <c r="A7" s="2" t="s">
        <v>200</v>
      </c>
      <c r="B7" s="65">
        <f>Notes!C6</f>
        <v>23529</v>
      </c>
      <c r="C7" s="65"/>
      <c r="D7" s="65">
        <f>Notes!E6</f>
        <v>24269</v>
      </c>
      <c r="F7" s="65"/>
    </row>
    <row r="8" spans="1:6" x14ac:dyDescent="0.2">
      <c r="A8" s="2" t="s">
        <v>156</v>
      </c>
      <c r="B8" s="65">
        <f>Notes!C7</f>
        <v>-2969</v>
      </c>
      <c r="C8" s="65"/>
      <c r="D8" s="65">
        <f>Notes!E7</f>
        <v>11804</v>
      </c>
      <c r="F8" s="65"/>
    </row>
    <row r="9" spans="1:6" x14ac:dyDescent="0.2">
      <c r="A9" s="2" t="s">
        <v>423</v>
      </c>
      <c r="B9" s="65">
        <f>Notes!C8+Notes!C9</f>
        <v>58285</v>
      </c>
      <c r="C9" s="65"/>
      <c r="D9" s="65">
        <f>Notes!E8+Notes!E9</f>
        <v>52620</v>
      </c>
      <c r="F9" s="65"/>
    </row>
    <row r="10" spans="1:6" s="274" customFormat="1" x14ac:dyDescent="0.2">
      <c r="A10" s="2" t="s">
        <v>537</v>
      </c>
      <c r="B10" s="65">
        <f>Notes!C14</f>
        <v>10</v>
      </c>
      <c r="C10" s="65"/>
      <c r="D10" s="65">
        <v>0</v>
      </c>
      <c r="F10" s="65"/>
    </row>
    <row r="11" spans="1:6" x14ac:dyDescent="0.2">
      <c r="A11" s="2" t="s">
        <v>749</v>
      </c>
      <c r="B11" s="65">
        <f>SUM(Notes!C10:C12)</f>
        <v>248573</v>
      </c>
      <c r="C11" s="65"/>
      <c r="D11" s="65">
        <f>Notes!E10+Notes!E14</f>
        <v>220718</v>
      </c>
      <c r="F11" s="65"/>
    </row>
    <row r="12" spans="1:6" s="285" customFormat="1" x14ac:dyDescent="0.2">
      <c r="A12" s="2" t="s">
        <v>679</v>
      </c>
      <c r="B12" s="65">
        <f>SUM(Notes!C13:C13)</f>
        <v>0</v>
      </c>
      <c r="C12" s="65"/>
      <c r="D12" s="65">
        <f>SUM(Notes!E13:E13)</f>
        <v>225407</v>
      </c>
      <c r="F12" s="65"/>
    </row>
    <row r="13" spans="1:6" x14ac:dyDescent="0.2">
      <c r="A13" s="2" t="s">
        <v>432</v>
      </c>
      <c r="B13" s="65">
        <f>Notes!C22</f>
        <v>-2722</v>
      </c>
      <c r="C13" s="65"/>
      <c r="D13" s="65">
        <f>Notes!E22</f>
        <v>-11573</v>
      </c>
      <c r="F13" s="65"/>
    </row>
    <row r="14" spans="1:6" x14ac:dyDescent="0.2">
      <c r="A14" s="2" t="s">
        <v>510</v>
      </c>
      <c r="B14" s="65">
        <f>Notes!C15</f>
        <v>0</v>
      </c>
      <c r="C14" s="65"/>
      <c r="D14" s="65">
        <f>Notes!E15</f>
        <v>-490</v>
      </c>
      <c r="F14" s="65"/>
    </row>
    <row r="15" spans="1:6" x14ac:dyDescent="0.2">
      <c r="A15" s="1"/>
      <c r="B15" s="66">
        <f>SUM(B5:B14)</f>
        <v>349877</v>
      </c>
      <c r="C15" s="65"/>
      <c r="D15" s="66">
        <f>SUM(D5:D14)</f>
        <v>536658</v>
      </c>
      <c r="F15" s="65"/>
    </row>
    <row r="16" spans="1:6" x14ac:dyDescent="0.2">
      <c r="A16" s="1" t="s">
        <v>14</v>
      </c>
      <c r="B16" s="65"/>
      <c r="C16" s="65"/>
      <c r="D16" s="65"/>
      <c r="F16" s="65"/>
    </row>
    <row r="17" spans="1:6" x14ac:dyDescent="0.2">
      <c r="A17" s="1"/>
      <c r="B17" s="65"/>
      <c r="C17" s="65"/>
      <c r="D17" s="65"/>
      <c r="F17" s="65"/>
    </row>
    <row r="18" spans="1:6" x14ac:dyDescent="0.2">
      <c r="A18" s="2"/>
      <c r="B18" s="65"/>
      <c r="C18" s="65"/>
      <c r="D18" s="65"/>
      <c r="F18" s="65"/>
    </row>
    <row r="19" spans="1:6" x14ac:dyDescent="0.2">
      <c r="A19" s="2" t="s">
        <v>204</v>
      </c>
      <c r="B19" s="65">
        <f>Notes!C39</f>
        <v>12738</v>
      </c>
      <c r="C19" s="65"/>
      <c r="D19" s="65">
        <f>Notes!E39</f>
        <v>8839</v>
      </c>
      <c r="F19" s="65"/>
    </row>
    <row r="20" spans="1:6" x14ac:dyDescent="0.2">
      <c r="A20" s="2" t="s">
        <v>212</v>
      </c>
      <c r="B20" s="65">
        <f>Notes!C55</f>
        <v>27045</v>
      </c>
      <c r="C20" s="65"/>
      <c r="D20" s="65">
        <f>Notes!E55</f>
        <v>23757</v>
      </c>
      <c r="F20" s="65"/>
    </row>
    <row r="21" spans="1:6" x14ac:dyDescent="0.2">
      <c r="A21" s="2"/>
      <c r="B21" s="65"/>
      <c r="C21" s="65"/>
      <c r="D21" s="65"/>
      <c r="F21" s="65"/>
    </row>
    <row r="22" spans="1:6" x14ac:dyDescent="0.2">
      <c r="A22" s="1"/>
      <c r="B22" s="66">
        <f>SUM(B18:B20)</f>
        <v>39783</v>
      </c>
      <c r="C22" s="65"/>
      <c r="D22" s="66">
        <f>SUM(D18:D21)</f>
        <v>32596</v>
      </c>
      <c r="F22" s="65"/>
    </row>
    <row r="23" spans="1:6" x14ac:dyDescent="0.2">
      <c r="A23" s="2"/>
      <c r="B23" s="65"/>
      <c r="C23" s="65"/>
      <c r="D23" s="65"/>
      <c r="F23" s="65"/>
    </row>
    <row r="24" spans="1:6" ht="13.5" thickBot="1" x14ac:dyDescent="0.25">
      <c r="A24" s="9" t="s">
        <v>276</v>
      </c>
      <c r="B24" s="67">
        <f>B15-B22</f>
        <v>310094</v>
      </c>
      <c r="C24" s="65"/>
      <c r="D24" s="67">
        <f>D15-D22</f>
        <v>504062</v>
      </c>
      <c r="F24" s="65"/>
    </row>
    <row r="25" spans="1:6" ht="13.5" thickTop="1" x14ac:dyDescent="0.2">
      <c r="A25" s="2"/>
      <c r="B25" s="65"/>
      <c r="C25" s="4"/>
      <c r="D25" s="4"/>
      <c r="F25" s="12"/>
    </row>
    <row r="26" spans="1:6" x14ac:dyDescent="0.2">
      <c r="B26" s="65">
        <f>B24-B35</f>
        <v>0</v>
      </c>
      <c r="C26" s="4"/>
      <c r="D26" s="4">
        <f>D24-'Member Accounts'!E6-'Member Accounts'!E16-'Member Accounts'!E27-'Member Accounts'!E37</f>
        <v>0</v>
      </c>
      <c r="F26" s="12"/>
    </row>
    <row r="27" spans="1:6" x14ac:dyDescent="0.2">
      <c r="C27" s="4"/>
      <c r="F27" s="12"/>
    </row>
    <row r="28" spans="1:6" x14ac:dyDescent="0.2">
      <c r="A28" t="s">
        <v>683</v>
      </c>
      <c r="B28" s="317">
        <f>B24/(SOFP!C25-SOFP!C20)</f>
        <v>6.7941743811945177E-2</v>
      </c>
      <c r="C28" s="317"/>
      <c r="D28" s="317">
        <f>D24/(SOFP!E25-SOFP!E20)</f>
        <v>0.12945422494065484</v>
      </c>
      <c r="E28" s="4"/>
    </row>
    <row r="29" spans="1:6" x14ac:dyDescent="0.2">
      <c r="A29" s="2"/>
      <c r="B29" s="4"/>
      <c r="C29" s="4"/>
      <c r="D29" s="4"/>
      <c r="E29" s="4"/>
    </row>
    <row r="30" spans="1:6" x14ac:dyDescent="0.2">
      <c r="A30" s="112" t="s">
        <v>613</v>
      </c>
      <c r="B30" s="4"/>
      <c r="C30" s="4"/>
      <c r="D30" s="4"/>
      <c r="E30" s="4"/>
    </row>
    <row r="31" spans="1:6" x14ac:dyDescent="0.2">
      <c r="A31" s="1"/>
      <c r="B31" s="4"/>
      <c r="C31" s="4"/>
      <c r="D31" s="4"/>
      <c r="E31" s="4"/>
    </row>
    <row r="32" spans="1:6" x14ac:dyDescent="0.2">
      <c r="A32" s="34"/>
      <c r="B32" s="4"/>
      <c r="C32" s="4"/>
      <c r="D32" s="4"/>
      <c r="E32" s="4"/>
    </row>
    <row r="33" spans="1:5" x14ac:dyDescent="0.2">
      <c r="A33" s="34"/>
      <c r="B33" s="4"/>
      <c r="C33" s="4"/>
      <c r="D33" s="4"/>
      <c r="E33" s="4"/>
    </row>
    <row r="34" spans="1:5" x14ac:dyDescent="0.2">
      <c r="A34" s="33" t="s">
        <v>87</v>
      </c>
      <c r="B34" s="4">
        <f>SUMIF('Member Accounts'!A5:A42,'Inc &amp; Exp'!A34,'Member Accounts'!C5:C42)</f>
        <v>3869192</v>
      </c>
      <c r="C34" s="4"/>
      <c r="D34" s="188">
        <v>3215206</v>
      </c>
      <c r="E34" s="4"/>
    </row>
    <row r="35" spans="1:5" x14ac:dyDescent="0.2">
      <c r="A35" s="35" t="s">
        <v>88</v>
      </c>
      <c r="B35" s="278">
        <f>SUMIF('Member Accounts'!A6:A53,'Inc &amp; Exp'!A35,'Member Accounts'!C6:C53)</f>
        <v>310094</v>
      </c>
      <c r="C35" s="4"/>
      <c r="D35" s="278">
        <v>504062</v>
      </c>
      <c r="E35" s="4"/>
    </row>
    <row r="36" spans="1:5" x14ac:dyDescent="0.2">
      <c r="A36" s="35" t="s">
        <v>269</v>
      </c>
      <c r="B36" s="188">
        <f ca="1">SUMIF('Member Accounts'!A7:A54,'Inc &amp; Exp'!A36,'Member Accounts'!C7:C54)</f>
        <v>-5945</v>
      </c>
      <c r="C36" s="4"/>
      <c r="D36" s="188">
        <v>-11828</v>
      </c>
      <c r="E36" s="4"/>
    </row>
    <row r="37" spans="1:5" x14ac:dyDescent="0.2">
      <c r="A37" s="35" t="s">
        <v>89</v>
      </c>
      <c r="B37" s="188">
        <f>SUMIF('Member Accounts'!A8:A55,'Inc &amp; Exp'!A37,'Member Accounts'!C8:C55)</f>
        <v>46644</v>
      </c>
      <c r="C37" s="4"/>
      <c r="D37" s="188">
        <v>38557</v>
      </c>
      <c r="E37" s="4"/>
    </row>
    <row r="38" spans="1:5" x14ac:dyDescent="0.2">
      <c r="A38" s="35" t="s">
        <v>498</v>
      </c>
      <c r="B38" s="188">
        <f>SUMIF('Member Accounts'!A9:A56,'Inc &amp; Exp'!A38,'Member Accounts'!C9:C56)</f>
        <v>331000</v>
      </c>
      <c r="C38" s="4"/>
      <c r="D38" s="188">
        <v>123195</v>
      </c>
      <c r="E38" s="4"/>
    </row>
    <row r="39" spans="1:5" s="274" customFormat="1" x14ac:dyDescent="0.2">
      <c r="A39" s="35" t="s">
        <v>566</v>
      </c>
      <c r="B39" s="188">
        <f>SUMIF('Member Accounts'!A10:A57,'Inc &amp; Exp'!A39,'Member Accounts'!C10:C57)</f>
        <v>315</v>
      </c>
      <c r="C39" s="188"/>
      <c r="D39" s="188">
        <v>0</v>
      </c>
      <c r="E39" s="188"/>
    </row>
    <row r="40" spans="1:5" x14ac:dyDescent="0.2">
      <c r="A40" s="35"/>
      <c r="B40" s="4"/>
      <c r="C40" s="4"/>
      <c r="D40" s="188"/>
      <c r="E40" s="4"/>
    </row>
    <row r="41" spans="1:5" ht="13.5" thickBot="1" x14ac:dyDescent="0.25">
      <c r="A41" s="33" t="s">
        <v>90</v>
      </c>
      <c r="B41" s="8">
        <f ca="1">SUM(B34:B40)</f>
        <v>4551300</v>
      </c>
      <c r="C41" s="4"/>
      <c r="D41" s="8">
        <f>SUM(D34:D40)</f>
        <v>3869192</v>
      </c>
      <c r="E41" s="4"/>
    </row>
    <row r="42" spans="1:5" ht="13.5" thickTop="1" x14ac:dyDescent="0.2">
      <c r="B42" s="4"/>
      <c r="C42" s="4"/>
      <c r="D42" s="4"/>
      <c r="E42" s="4"/>
    </row>
    <row r="43" spans="1:5" x14ac:dyDescent="0.2">
      <c r="A43" s="1"/>
      <c r="B43" s="4"/>
      <c r="C43" s="4"/>
      <c r="D43" s="4"/>
      <c r="E43" s="4"/>
    </row>
    <row r="44" spans="1:5" x14ac:dyDescent="0.2">
      <c r="B44" s="4"/>
      <c r="C44" s="4"/>
      <c r="D44" s="4"/>
    </row>
    <row r="45" spans="1:5" x14ac:dyDescent="0.2">
      <c r="A45" s="2" t="s">
        <v>232</v>
      </c>
      <c r="B45" s="4"/>
      <c r="C45" s="4"/>
      <c r="D45" s="4"/>
    </row>
    <row r="46" spans="1:5" x14ac:dyDescent="0.2">
      <c r="A46" s="325" t="s">
        <v>746</v>
      </c>
      <c r="B46" s="4">
        <f>B24</f>
        <v>310094</v>
      </c>
      <c r="C46" s="4"/>
      <c r="D46" s="4"/>
    </row>
    <row r="47" spans="1:5" x14ac:dyDescent="0.2">
      <c r="A47" s="1" t="s">
        <v>317</v>
      </c>
      <c r="B47" s="4">
        <f>Allocation!H16</f>
        <v>377959</v>
      </c>
      <c r="C47" s="4"/>
      <c r="D47" s="4"/>
    </row>
    <row r="48" spans="1:5" x14ac:dyDescent="0.2">
      <c r="A48" s="1" t="s">
        <v>747</v>
      </c>
      <c r="B48" s="4">
        <f>Allocation!G17</f>
        <v>-5667</v>
      </c>
      <c r="C48" s="4"/>
      <c r="D48" s="4"/>
    </row>
    <row r="49" spans="1:4" x14ac:dyDescent="0.2">
      <c r="B49" s="4"/>
      <c r="C49" s="4"/>
      <c r="D49" s="4"/>
    </row>
    <row r="50" spans="1:4" x14ac:dyDescent="0.2">
      <c r="B50" s="4">
        <f>SUM(B46:B49)</f>
        <v>682386</v>
      </c>
      <c r="C50" s="4"/>
      <c r="D50" s="4"/>
    </row>
    <row r="51" spans="1:4" x14ac:dyDescent="0.2">
      <c r="B51" s="4"/>
      <c r="C51" s="4"/>
      <c r="D51" s="4"/>
    </row>
    <row r="52" spans="1:4" x14ac:dyDescent="0.2">
      <c r="A52" s="325" t="s">
        <v>748</v>
      </c>
      <c r="B52" s="4">
        <f>'MYOB P_L Tax Calc'!C117</f>
        <v>676441</v>
      </c>
      <c r="C52" s="4"/>
      <c r="D52" s="4"/>
    </row>
    <row r="53" spans="1:4" x14ac:dyDescent="0.2">
      <c r="A53" s="325" t="s">
        <v>113</v>
      </c>
      <c r="B53" s="4">
        <f>B50-B52</f>
        <v>5945</v>
      </c>
      <c r="C53" s="4"/>
      <c r="D53" s="4"/>
    </row>
    <row r="54" spans="1:4" x14ac:dyDescent="0.2">
      <c r="B54" s="4"/>
      <c r="C54" s="4"/>
      <c r="D54" s="4"/>
    </row>
    <row r="55" spans="1:4" x14ac:dyDescent="0.2">
      <c r="B55" s="4"/>
      <c r="C55" s="4"/>
      <c r="D55" s="4"/>
    </row>
    <row r="56" spans="1:4" x14ac:dyDescent="0.2">
      <c r="B56" s="4"/>
      <c r="C56" s="4"/>
      <c r="D56" s="4"/>
    </row>
    <row r="57" spans="1:4" x14ac:dyDescent="0.2">
      <c r="B57" s="4"/>
      <c r="C57" s="4"/>
      <c r="D57" s="4"/>
    </row>
    <row r="58" spans="1:4" x14ac:dyDescent="0.2">
      <c r="B58" s="4"/>
      <c r="C58" s="4"/>
      <c r="D58" s="4"/>
    </row>
    <row r="59" spans="1:4" x14ac:dyDescent="0.2">
      <c r="B59" s="4"/>
      <c r="C59" s="4"/>
      <c r="D59" s="4"/>
    </row>
    <row r="60" spans="1:4" x14ac:dyDescent="0.2">
      <c r="B60" s="4"/>
      <c r="C60" s="4"/>
      <c r="D60" s="4"/>
    </row>
    <row r="61" spans="1:4" x14ac:dyDescent="0.2">
      <c r="B61" s="4"/>
      <c r="C61" s="4"/>
      <c r="D61" s="4"/>
    </row>
    <row r="62" spans="1:4" x14ac:dyDescent="0.2">
      <c r="B62" s="4"/>
      <c r="C62" s="4"/>
      <c r="D62" s="4"/>
    </row>
    <row r="63" spans="1:4" x14ac:dyDescent="0.2">
      <c r="B63" s="4"/>
      <c r="C63" s="4"/>
      <c r="D63" s="4"/>
    </row>
    <row r="64" spans="1:4" x14ac:dyDescent="0.2">
      <c r="B64" s="4"/>
      <c r="C64" s="4"/>
      <c r="D64" s="4"/>
    </row>
    <row r="65" spans="2:4" x14ac:dyDescent="0.2">
      <c r="B65" s="4"/>
      <c r="C65" s="4"/>
      <c r="D65" s="4"/>
    </row>
    <row r="66" spans="2:4" x14ac:dyDescent="0.2">
      <c r="B66" s="4"/>
      <c r="C66" s="4"/>
      <c r="D66" s="4"/>
    </row>
    <row r="67" spans="2:4" x14ac:dyDescent="0.2">
      <c r="B67" s="4"/>
      <c r="C67" s="4"/>
      <c r="D67" s="4"/>
    </row>
    <row r="68" spans="2:4" x14ac:dyDescent="0.2">
      <c r="B68" s="4"/>
      <c r="C68" s="4"/>
      <c r="D68" s="4"/>
    </row>
    <row r="69" spans="2:4" x14ac:dyDescent="0.2">
      <c r="B69" s="4"/>
      <c r="C69" s="4"/>
      <c r="D69" s="4"/>
    </row>
    <row r="70" spans="2:4" x14ac:dyDescent="0.2">
      <c r="B70" s="4"/>
      <c r="C70" s="4"/>
      <c r="D70" s="4"/>
    </row>
    <row r="71" spans="2:4" x14ac:dyDescent="0.2">
      <c r="B71" s="4"/>
      <c r="C71" s="4"/>
      <c r="D71" s="4"/>
    </row>
    <row r="72" spans="2:4" x14ac:dyDescent="0.2">
      <c r="B72" s="4"/>
      <c r="C72" s="4"/>
      <c r="D72" s="4"/>
    </row>
    <row r="73" spans="2:4" x14ac:dyDescent="0.2">
      <c r="B73" s="4"/>
      <c r="C73" s="4"/>
      <c r="D73" s="4"/>
    </row>
    <row r="74" spans="2:4" x14ac:dyDescent="0.2">
      <c r="B74" s="4"/>
      <c r="C74" s="4"/>
      <c r="D74" s="4"/>
    </row>
    <row r="75" spans="2:4" x14ac:dyDescent="0.2">
      <c r="B75" s="4"/>
      <c r="C75" s="4"/>
      <c r="D75" s="4"/>
    </row>
    <row r="76" spans="2:4" x14ac:dyDescent="0.2">
      <c r="B76" s="4"/>
      <c r="C76" s="4"/>
      <c r="D76" s="4"/>
    </row>
    <row r="77" spans="2:4" x14ac:dyDescent="0.2">
      <c r="B77" s="4"/>
      <c r="C77" s="4"/>
      <c r="D77" s="4"/>
    </row>
    <row r="78" spans="2:4" x14ac:dyDescent="0.2">
      <c r="B78" s="4"/>
      <c r="C78" s="4"/>
      <c r="D78" s="4"/>
    </row>
    <row r="79" spans="2:4" x14ac:dyDescent="0.2">
      <c r="B79" s="4"/>
      <c r="C79" s="4"/>
      <c r="D79" s="4"/>
    </row>
    <row r="80" spans="2:4" x14ac:dyDescent="0.2">
      <c r="B80" s="4"/>
      <c r="C80" s="4"/>
      <c r="D80" s="4"/>
    </row>
    <row r="81" spans="2:4" x14ac:dyDescent="0.2">
      <c r="B81" s="4"/>
      <c r="C81" s="4"/>
      <c r="D81" s="4"/>
    </row>
    <row r="82" spans="2:4" x14ac:dyDescent="0.2">
      <c r="B82" s="4"/>
      <c r="C82" s="4"/>
      <c r="D82" s="4"/>
    </row>
    <row r="83" spans="2:4" x14ac:dyDescent="0.2">
      <c r="B83" s="4"/>
      <c r="C83" s="4"/>
      <c r="D83" s="4"/>
    </row>
    <row r="84" spans="2:4" x14ac:dyDescent="0.2">
      <c r="B84" s="4"/>
      <c r="C84" s="4"/>
      <c r="D84" s="4"/>
    </row>
    <row r="85" spans="2:4" x14ac:dyDescent="0.2">
      <c r="B85" s="4"/>
      <c r="C85" s="4"/>
      <c r="D85" s="4"/>
    </row>
    <row r="86" spans="2:4" x14ac:dyDescent="0.2">
      <c r="B86" s="4"/>
      <c r="C86" s="4"/>
      <c r="D86" s="4"/>
    </row>
    <row r="87" spans="2:4" x14ac:dyDescent="0.2">
      <c r="B87" s="4"/>
      <c r="C87" s="4"/>
      <c r="D87" s="4"/>
    </row>
    <row r="88" spans="2:4" x14ac:dyDescent="0.2">
      <c r="B88" s="4"/>
      <c r="C88" s="4"/>
      <c r="D88" s="4"/>
    </row>
    <row r="89" spans="2:4" x14ac:dyDescent="0.2">
      <c r="B89" s="4"/>
      <c r="C89" s="4"/>
      <c r="D89" s="4"/>
    </row>
    <row r="90" spans="2:4" x14ac:dyDescent="0.2">
      <c r="B90" s="4"/>
      <c r="C90" s="4"/>
      <c r="D90" s="4"/>
    </row>
    <row r="91" spans="2:4" x14ac:dyDescent="0.2">
      <c r="B91" s="4"/>
      <c r="C91" s="4"/>
      <c r="D91" s="4"/>
    </row>
    <row r="92" spans="2:4" x14ac:dyDescent="0.2">
      <c r="B92" s="4"/>
      <c r="C92" s="4"/>
      <c r="D92" s="4"/>
    </row>
    <row r="93" spans="2:4" x14ac:dyDescent="0.2">
      <c r="B93" s="4"/>
      <c r="C93" s="4"/>
      <c r="D93" s="4"/>
    </row>
    <row r="94" spans="2:4" x14ac:dyDescent="0.2">
      <c r="B94" s="4"/>
      <c r="C94" s="4"/>
      <c r="D94" s="4"/>
    </row>
    <row r="95" spans="2:4" x14ac:dyDescent="0.2">
      <c r="B95" s="4"/>
      <c r="C95" s="4"/>
      <c r="D95" s="4"/>
    </row>
    <row r="96" spans="2:4" x14ac:dyDescent="0.2">
      <c r="B96" s="4"/>
      <c r="C96" s="4"/>
      <c r="D96" s="4"/>
    </row>
    <row r="97" spans="2:4" x14ac:dyDescent="0.2">
      <c r="B97" s="4"/>
      <c r="C97" s="4"/>
      <c r="D97" s="4"/>
    </row>
    <row r="98" spans="2:4" x14ac:dyDescent="0.2">
      <c r="B98" s="4"/>
      <c r="C98" s="4"/>
      <c r="D98" s="4"/>
    </row>
    <row r="99" spans="2:4" x14ac:dyDescent="0.2">
      <c r="B99" s="4"/>
      <c r="C99" s="4"/>
      <c r="D99" s="4"/>
    </row>
    <row r="100" spans="2:4" x14ac:dyDescent="0.2">
      <c r="B100" s="4"/>
      <c r="C100" s="4"/>
      <c r="D100" s="4"/>
    </row>
    <row r="101" spans="2:4" x14ac:dyDescent="0.2">
      <c r="B101" s="4"/>
      <c r="C101" s="4"/>
      <c r="D101" s="4"/>
    </row>
    <row r="102" spans="2:4" x14ac:dyDescent="0.2">
      <c r="B102" s="4"/>
      <c r="C102" s="4"/>
      <c r="D102" s="4"/>
    </row>
    <row r="103" spans="2:4" x14ac:dyDescent="0.2">
      <c r="B103" s="4"/>
      <c r="C103" s="4"/>
      <c r="D103" s="4"/>
    </row>
    <row r="104" spans="2:4" x14ac:dyDescent="0.2">
      <c r="B104" s="4"/>
      <c r="C104" s="4"/>
      <c r="D104" s="4"/>
    </row>
    <row r="105" spans="2:4" x14ac:dyDescent="0.2">
      <c r="B105" s="4"/>
      <c r="C105" s="4"/>
      <c r="D105" s="4"/>
    </row>
    <row r="106" spans="2:4" x14ac:dyDescent="0.2">
      <c r="B106" s="4"/>
      <c r="C106" s="4"/>
      <c r="D106" s="4"/>
    </row>
    <row r="107" spans="2:4" x14ac:dyDescent="0.2">
      <c r="B107" s="4"/>
      <c r="C107" s="4"/>
      <c r="D107" s="4"/>
    </row>
    <row r="108" spans="2:4" x14ac:dyDescent="0.2">
      <c r="B108" s="4"/>
      <c r="C108" s="4"/>
      <c r="D108" s="4"/>
    </row>
    <row r="109" spans="2:4" x14ac:dyDescent="0.2">
      <c r="B109" s="4"/>
      <c r="C109" s="4"/>
      <c r="D109" s="4"/>
    </row>
    <row r="110" spans="2:4" x14ac:dyDescent="0.2">
      <c r="B110" s="4"/>
      <c r="C110" s="4"/>
      <c r="D110" s="4"/>
    </row>
    <row r="111" spans="2:4" x14ac:dyDescent="0.2">
      <c r="B111" s="4"/>
      <c r="C111" s="4"/>
      <c r="D111" s="4"/>
    </row>
    <row r="112" spans="2:4" x14ac:dyDescent="0.2">
      <c r="B112" s="4"/>
      <c r="C112" s="4"/>
      <c r="D112" s="4"/>
    </row>
    <row r="113" spans="2:4" x14ac:dyDescent="0.2">
      <c r="B113" s="4"/>
      <c r="C113" s="4"/>
      <c r="D113" s="4"/>
    </row>
    <row r="114" spans="2:4" x14ac:dyDescent="0.2">
      <c r="B114" s="4"/>
      <c r="C114" s="4"/>
      <c r="D114" s="4"/>
    </row>
    <row r="115" spans="2:4" x14ac:dyDescent="0.2">
      <c r="B115" s="4"/>
      <c r="C115" s="4"/>
      <c r="D115" s="4"/>
    </row>
    <row r="116" spans="2:4" x14ac:dyDescent="0.2">
      <c r="B116" s="4"/>
      <c r="C116" s="4"/>
      <c r="D116" s="4"/>
    </row>
    <row r="117" spans="2:4" x14ac:dyDescent="0.2">
      <c r="B117" s="4"/>
      <c r="C117" s="4"/>
      <c r="D117" s="4"/>
    </row>
    <row r="118" spans="2:4" x14ac:dyDescent="0.2">
      <c r="B118" s="4"/>
      <c r="C118" s="4"/>
      <c r="D118" s="4"/>
    </row>
    <row r="119" spans="2:4" x14ac:dyDescent="0.2">
      <c r="B119" s="4"/>
      <c r="C119" s="4"/>
      <c r="D119" s="4"/>
    </row>
    <row r="120" spans="2:4" x14ac:dyDescent="0.2">
      <c r="B120" s="4"/>
      <c r="C120" s="4"/>
      <c r="D120" s="4"/>
    </row>
    <row r="121" spans="2:4" x14ac:dyDescent="0.2">
      <c r="B121" s="4"/>
      <c r="C121" s="4"/>
      <c r="D121" s="4"/>
    </row>
    <row r="122" spans="2:4" x14ac:dyDescent="0.2">
      <c r="B122" s="4"/>
      <c r="C122" s="4"/>
      <c r="D122" s="4"/>
    </row>
    <row r="123" spans="2:4" x14ac:dyDescent="0.2">
      <c r="B123" s="4"/>
      <c r="C123" s="4"/>
      <c r="D123" s="4"/>
    </row>
    <row r="124" spans="2:4" x14ac:dyDescent="0.2">
      <c r="B124" s="4"/>
      <c r="C124" s="4"/>
      <c r="D124" s="4"/>
    </row>
    <row r="125" spans="2:4" x14ac:dyDescent="0.2">
      <c r="B125" s="4"/>
      <c r="C125" s="4"/>
      <c r="D125" s="4"/>
    </row>
    <row r="126" spans="2:4" x14ac:dyDescent="0.2">
      <c r="B126" s="4"/>
      <c r="C126" s="4"/>
      <c r="D126" s="4"/>
    </row>
    <row r="127" spans="2:4" x14ac:dyDescent="0.2">
      <c r="B127" s="4"/>
      <c r="C127" s="4"/>
      <c r="D127" s="4"/>
    </row>
    <row r="128" spans="2:4" x14ac:dyDescent="0.2">
      <c r="B128" s="4"/>
      <c r="C128" s="4"/>
      <c r="D128" s="4"/>
    </row>
    <row r="129" spans="2:4" x14ac:dyDescent="0.2">
      <c r="B129" s="4"/>
      <c r="C129" s="4"/>
      <c r="D129" s="4"/>
    </row>
    <row r="130" spans="2:4" x14ac:dyDescent="0.2">
      <c r="B130" s="4"/>
      <c r="C130" s="4"/>
      <c r="D130" s="4"/>
    </row>
    <row r="131" spans="2:4" x14ac:dyDescent="0.2">
      <c r="B131" s="4"/>
      <c r="C131" s="4"/>
      <c r="D131" s="4"/>
    </row>
    <row r="132" spans="2:4" x14ac:dyDescent="0.2">
      <c r="B132" s="4"/>
      <c r="C132" s="4"/>
      <c r="D132" s="4"/>
    </row>
    <row r="133" spans="2:4" x14ac:dyDescent="0.2">
      <c r="B133" s="4"/>
      <c r="C133" s="4"/>
      <c r="D133" s="4"/>
    </row>
    <row r="134" spans="2:4" x14ac:dyDescent="0.2">
      <c r="B134" s="4"/>
      <c r="C134" s="4"/>
      <c r="D134" s="4"/>
    </row>
    <row r="135" spans="2:4" x14ac:dyDescent="0.2">
      <c r="B135" s="4"/>
      <c r="C135" s="4"/>
      <c r="D135" s="4"/>
    </row>
    <row r="136" spans="2:4" x14ac:dyDescent="0.2">
      <c r="B136" s="4"/>
      <c r="C136" s="4"/>
      <c r="D136" s="4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workbookViewId="0">
      <selection activeCell="E7" sqref="E7"/>
    </sheetView>
  </sheetViews>
  <sheetFormatPr defaultRowHeight="12.75" x14ac:dyDescent="0.2"/>
  <cols>
    <col min="1" max="1" width="39.28515625" bestFit="1" customWidth="1"/>
  </cols>
  <sheetData>
    <row r="1" spans="1:11" x14ac:dyDescent="0.2">
      <c r="B1" s="9" t="s">
        <v>2</v>
      </c>
      <c r="C1" s="3">
        <v>2022</v>
      </c>
      <c r="E1" s="3">
        <v>2021</v>
      </c>
    </row>
    <row r="2" spans="1:11" x14ac:dyDescent="0.2">
      <c r="A2" s="9" t="s">
        <v>17</v>
      </c>
      <c r="G2" s="12"/>
    </row>
    <row r="3" spans="1:11" x14ac:dyDescent="0.2">
      <c r="B3" s="46"/>
      <c r="G3" s="12"/>
    </row>
    <row r="4" spans="1:11" x14ac:dyDescent="0.2">
      <c r="A4" s="2" t="s">
        <v>201</v>
      </c>
      <c r="B4" s="46"/>
      <c r="C4" s="65">
        <f>'MYOB P_L Tax Calc'!C247+'MYOB P_L Tax Calc'!C252</f>
        <v>46644</v>
      </c>
      <c r="D4" s="65"/>
      <c r="E4" s="65">
        <f>'Member Accounts'!E8+'Member Accounts'!E18+'Member Accounts'!E29+'Member Accounts'!E39+'Member Accounts'!E49</f>
        <v>38557</v>
      </c>
      <c r="G4" s="65"/>
    </row>
    <row r="5" spans="1:11" x14ac:dyDescent="0.2">
      <c r="A5" s="35" t="s">
        <v>543</v>
      </c>
      <c r="B5" s="46"/>
      <c r="C5" s="65">
        <f>'MYOB P_L Tax Calc'!C254</f>
        <v>315</v>
      </c>
      <c r="D5" s="65"/>
      <c r="E5" s="65">
        <f>'Member Accounts'!E31+'Member Accounts'!E41+'Member Accounts'!E51</f>
        <v>0</v>
      </c>
      <c r="G5" s="65"/>
    </row>
    <row r="6" spans="1:11" s="274" customFormat="1" x14ac:dyDescent="0.2">
      <c r="A6" s="35" t="s">
        <v>498</v>
      </c>
      <c r="B6" s="46"/>
      <c r="C6" s="65">
        <f>'MYOB P_L Tax Calc'!C261</f>
        <v>331000</v>
      </c>
      <c r="D6" s="65"/>
      <c r="E6" s="65">
        <f>'Member Accounts'!E9+'Member Accounts'!E19+'Member Accounts'!E30+'Member Accounts'!E40+'Member Accounts'!E50</f>
        <v>123195</v>
      </c>
      <c r="G6" s="65"/>
    </row>
    <row r="7" spans="1:11" x14ac:dyDescent="0.2">
      <c r="A7" s="2" t="s">
        <v>202</v>
      </c>
      <c r="B7" s="46">
        <v>2</v>
      </c>
      <c r="C7" s="65">
        <f>Notes!C16</f>
        <v>352599</v>
      </c>
      <c r="D7" s="65"/>
      <c r="E7" s="65">
        <f>Notes!E16</f>
        <v>548231</v>
      </c>
      <c r="G7" s="65"/>
    </row>
    <row r="8" spans="1:11" x14ac:dyDescent="0.2">
      <c r="A8" s="2" t="s">
        <v>203</v>
      </c>
      <c r="B8" s="46">
        <v>3</v>
      </c>
      <c r="C8" s="65">
        <f>Notes!C22</f>
        <v>-2722</v>
      </c>
      <c r="D8" s="65"/>
      <c r="E8" s="65">
        <f>Notes!E22</f>
        <v>-11573</v>
      </c>
      <c r="G8" s="65"/>
      <c r="K8" s="171"/>
    </row>
    <row r="9" spans="1:11" x14ac:dyDescent="0.2">
      <c r="A9" s="1"/>
      <c r="B9" s="46"/>
      <c r="C9" s="66">
        <f>SUM(C4:C8)</f>
        <v>727836</v>
      </c>
      <c r="D9" s="65"/>
      <c r="E9" s="66">
        <f>SUM(E4:E8)</f>
        <v>698410</v>
      </c>
      <c r="G9" s="65"/>
    </row>
    <row r="10" spans="1:11" x14ac:dyDescent="0.2">
      <c r="A10" s="1"/>
      <c r="B10" s="46"/>
      <c r="C10" s="65"/>
      <c r="D10" s="65"/>
      <c r="E10" s="65"/>
      <c r="G10" s="65"/>
    </row>
    <row r="11" spans="1:11" x14ac:dyDescent="0.2">
      <c r="A11" s="1" t="s">
        <v>16</v>
      </c>
      <c r="B11" s="46"/>
      <c r="C11" s="65"/>
      <c r="D11" s="65"/>
      <c r="E11" s="65"/>
      <c r="G11" s="65"/>
      <c r="I11" s="171"/>
    </row>
    <row r="12" spans="1:11" x14ac:dyDescent="0.2">
      <c r="B12" s="46"/>
      <c r="C12" s="65"/>
      <c r="D12" s="65"/>
      <c r="E12" s="65"/>
      <c r="G12" s="65"/>
      <c r="I12" s="171"/>
    </row>
    <row r="13" spans="1:11" x14ac:dyDescent="0.2">
      <c r="A13" s="2" t="s">
        <v>204</v>
      </c>
      <c r="B13" s="46">
        <v>5</v>
      </c>
      <c r="C13" s="65">
        <f>Notes!C39</f>
        <v>12738</v>
      </c>
      <c r="D13" s="65"/>
      <c r="E13" s="65">
        <f>Notes!E39</f>
        <v>8839</v>
      </c>
      <c r="G13" s="65"/>
    </row>
    <row r="14" spans="1:11" x14ac:dyDescent="0.2">
      <c r="A14" s="2" t="s">
        <v>212</v>
      </c>
      <c r="B14" s="46">
        <v>6</v>
      </c>
      <c r="C14" s="65">
        <f>Notes!C55</f>
        <v>27045</v>
      </c>
      <c r="D14" s="65"/>
      <c r="E14" s="65">
        <f>Notes!E55</f>
        <v>23757</v>
      </c>
      <c r="G14" s="65"/>
      <c r="I14" s="171"/>
    </row>
    <row r="15" spans="1:11" x14ac:dyDescent="0.2">
      <c r="A15" s="2"/>
      <c r="B15" s="46"/>
      <c r="C15" s="66">
        <f>SUM(C13:C14)</f>
        <v>39783</v>
      </c>
      <c r="D15" s="65"/>
      <c r="E15" s="66">
        <f>SUM(E13:E14)</f>
        <v>32596</v>
      </c>
      <c r="G15" s="65"/>
    </row>
    <row r="16" spans="1:11" x14ac:dyDescent="0.2">
      <c r="A16" s="2"/>
      <c r="B16" s="46"/>
      <c r="C16" s="65"/>
      <c r="D16" s="65"/>
      <c r="E16" s="65"/>
      <c r="G16" s="65"/>
    </row>
    <row r="17" spans="1:7" x14ac:dyDescent="0.2">
      <c r="A17" s="9" t="s">
        <v>19</v>
      </c>
      <c r="B17" s="46"/>
      <c r="C17" s="65"/>
      <c r="D17" s="65"/>
      <c r="E17" s="65"/>
      <c r="G17" s="65"/>
    </row>
    <row r="18" spans="1:7" x14ac:dyDescent="0.2">
      <c r="A18" s="1" t="s">
        <v>18</v>
      </c>
      <c r="B18" s="46"/>
      <c r="C18" s="65">
        <f>C9-C15</f>
        <v>688053</v>
      </c>
      <c r="D18" s="65"/>
      <c r="E18" s="65">
        <f>E9-E15</f>
        <v>665814</v>
      </c>
      <c r="G18" s="65"/>
    </row>
    <row r="19" spans="1:7" x14ac:dyDescent="0.2">
      <c r="A19" s="1"/>
      <c r="B19" s="46"/>
      <c r="C19" s="65"/>
      <c r="D19" s="65"/>
      <c r="E19" s="65"/>
      <c r="G19" s="65"/>
    </row>
    <row r="20" spans="1:7" x14ac:dyDescent="0.2">
      <c r="A20" s="9" t="s">
        <v>277</v>
      </c>
      <c r="B20" s="46">
        <v>7</v>
      </c>
      <c r="C20" s="65">
        <f ca="1">Notes!C61</f>
        <v>-5945</v>
      </c>
      <c r="D20" s="65"/>
      <c r="E20" s="65">
        <f>Notes!E61</f>
        <v>-11828</v>
      </c>
      <c r="G20" s="65"/>
    </row>
    <row r="21" spans="1:7" x14ac:dyDescent="0.2">
      <c r="B21" s="46"/>
      <c r="C21" s="65"/>
      <c r="D21" s="65"/>
      <c r="E21" s="65"/>
      <c r="G21" s="65"/>
    </row>
    <row r="22" spans="1:7" x14ac:dyDescent="0.2">
      <c r="A22" s="1" t="s">
        <v>28</v>
      </c>
      <c r="B22" s="46"/>
      <c r="C22" s="65"/>
      <c r="D22" s="65"/>
      <c r="E22" s="65"/>
      <c r="G22" s="65"/>
    </row>
    <row r="23" spans="1:7" ht="13.5" thickBot="1" x14ac:dyDescent="0.25">
      <c r="A23" s="1" t="s">
        <v>20</v>
      </c>
      <c r="B23" s="46">
        <v>8</v>
      </c>
      <c r="C23" s="68">
        <f ca="1">SUM(C18:C22)</f>
        <v>682108</v>
      </c>
      <c r="D23" s="65"/>
      <c r="E23" s="68">
        <f>SUM(E18:E21)</f>
        <v>653986</v>
      </c>
      <c r="G23" s="65"/>
    </row>
    <row r="24" spans="1:7" ht="13.5" thickTop="1" x14ac:dyDescent="0.2">
      <c r="B24" s="46"/>
      <c r="D24" s="4"/>
      <c r="G24" s="12"/>
    </row>
    <row r="25" spans="1:7" x14ac:dyDescent="0.2">
      <c r="C25" s="171">
        <f ca="1">C23-'MYOB P_L Tax Calc'!C117-'MYOB P_L Tax Calc'!C97</f>
        <v>0</v>
      </c>
      <c r="D25" s="4"/>
      <c r="G25" s="12"/>
    </row>
    <row r="26" spans="1:7" x14ac:dyDescent="0.2">
      <c r="A26" s="2"/>
      <c r="D26" s="4"/>
      <c r="G26" s="12"/>
    </row>
    <row r="27" spans="1:7" x14ac:dyDescent="0.2">
      <c r="A27" s="2"/>
      <c r="D27" s="4"/>
    </row>
    <row r="28" spans="1:7" x14ac:dyDescent="0.2">
      <c r="A28" s="2"/>
      <c r="D28" s="4"/>
    </row>
    <row r="29" spans="1:7" x14ac:dyDescent="0.2">
      <c r="A29" s="2"/>
      <c r="D29" s="4"/>
    </row>
    <row r="30" spans="1:7" x14ac:dyDescent="0.2">
      <c r="A30" s="1"/>
      <c r="D30" s="4"/>
    </row>
    <row r="31" spans="1:7" x14ac:dyDescent="0.2">
      <c r="A31" s="2"/>
      <c r="D31" s="4"/>
    </row>
    <row r="32" spans="1:7" x14ac:dyDescent="0.2">
      <c r="A32" s="9"/>
    </row>
    <row r="33" spans="1:1" x14ac:dyDescent="0.2">
      <c r="A33" s="2"/>
    </row>
    <row r="37" spans="1:1" x14ac:dyDescent="0.2">
      <c r="A37" s="2"/>
    </row>
    <row r="39" spans="1:1" x14ac:dyDescent="0.2">
      <c r="A39" s="1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1"/>
    </row>
    <row r="45" spans="1:1" x14ac:dyDescent="0.2">
      <c r="A45" s="2"/>
    </row>
    <row r="46" spans="1:1" x14ac:dyDescent="0.2">
      <c r="A46" s="1"/>
    </row>
    <row r="48" spans="1:1" x14ac:dyDescent="0.2">
      <c r="A48" s="2"/>
    </row>
    <row r="50" spans="1:1" x14ac:dyDescent="0.2">
      <c r="A50" s="1"/>
    </row>
    <row r="52" spans="1:1" x14ac:dyDescent="0.2">
      <c r="A52" s="2"/>
    </row>
    <row r="54" spans="1:1" x14ac:dyDescent="0.2">
      <c r="A54" s="1"/>
    </row>
    <row r="55" spans="1:1" x14ac:dyDescent="0.2">
      <c r="A55" s="1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3"/>
  <sheetViews>
    <sheetView showGridLines="0" workbookViewId="0">
      <selection activeCell="C5" sqref="C5"/>
    </sheetView>
  </sheetViews>
  <sheetFormatPr defaultRowHeight="12.75" x14ac:dyDescent="0.2"/>
  <cols>
    <col min="1" max="1" width="39.28515625" bestFit="1" customWidth="1"/>
    <col min="3" max="3" width="10" bestFit="1" customWidth="1"/>
  </cols>
  <sheetData>
    <row r="1" spans="1:11" x14ac:dyDescent="0.2">
      <c r="C1" s="3">
        <v>2022</v>
      </c>
      <c r="E1" s="3">
        <v>2021</v>
      </c>
    </row>
    <row r="2" spans="1:11" x14ac:dyDescent="0.2">
      <c r="A2" s="1" t="s">
        <v>118</v>
      </c>
      <c r="C2" s="11"/>
      <c r="D2" s="12"/>
      <c r="E2" s="11"/>
      <c r="F2" s="11"/>
      <c r="G2" s="12"/>
      <c r="H2" s="11"/>
      <c r="I2" s="11"/>
    </row>
    <row r="3" spans="1:11" x14ac:dyDescent="0.2">
      <c r="A3" s="10"/>
      <c r="C3" s="12"/>
      <c r="D3" s="12"/>
      <c r="E3" s="12"/>
      <c r="F3" s="12"/>
      <c r="G3" s="12"/>
      <c r="H3" s="12"/>
      <c r="I3" s="12"/>
    </row>
    <row r="4" spans="1:11" x14ac:dyDescent="0.2">
      <c r="A4" s="2"/>
      <c r="C4" s="65"/>
      <c r="D4" s="65"/>
      <c r="E4" s="65"/>
      <c r="F4" s="12"/>
      <c r="G4" s="12"/>
      <c r="H4" s="12"/>
      <c r="I4" s="12"/>
    </row>
    <row r="5" spans="1:11" x14ac:dyDescent="0.2">
      <c r="A5" s="2" t="s">
        <v>192</v>
      </c>
      <c r="C5" s="118">
        <f>SUMIF('MYOB P_L Tax Calc'!$B$11:$B$104,Notes!A5,'MYOB P_L Tax Calc'!$C$11:$C$104)+SUMIF('MYOB P_L Tax Calc'!$B$11:$B$104,"Dividend Income Unfranked",'MYOB P_L Tax Calc'!$C$11:$C$104)</f>
        <v>25171</v>
      </c>
      <c r="D5" s="65"/>
      <c r="E5" s="118">
        <v>13903</v>
      </c>
      <c r="F5" s="4"/>
      <c r="G5" s="118"/>
      <c r="H5" s="4"/>
      <c r="I5" s="4"/>
    </row>
    <row r="6" spans="1:11" x14ac:dyDescent="0.2">
      <c r="A6" s="2" t="s">
        <v>193</v>
      </c>
      <c r="C6" s="118">
        <f>SUMIF('MYOB P_L Tax Calc'!$B$11:$B$104,Notes!A6,'MYOB P_L Tax Calc'!$C$11:$C$104)</f>
        <v>23529</v>
      </c>
      <c r="D6" s="65"/>
      <c r="E6" s="118">
        <v>24269</v>
      </c>
      <c r="F6" s="4"/>
      <c r="G6" s="118"/>
      <c r="H6" s="4"/>
      <c r="I6" s="4"/>
    </row>
    <row r="7" spans="1:11" x14ac:dyDescent="0.2">
      <c r="A7" s="2" t="s">
        <v>156</v>
      </c>
      <c r="C7" s="65">
        <f>SUMIF('MYOB P_L Tax Calc'!$B$11:$B$104,Notes!A7,'MYOB P_L Tax Calc'!$C$11:$C$104)</f>
        <v>-2969</v>
      </c>
      <c r="D7" s="65"/>
      <c r="E7" s="65">
        <v>11804</v>
      </c>
      <c r="F7" s="4"/>
      <c r="G7" s="65"/>
      <c r="I7" s="12" t="s">
        <v>539</v>
      </c>
      <c r="J7" s="4"/>
      <c r="K7" s="4" t="e">
        <f>SUM(#REF!)</f>
        <v>#REF!</v>
      </c>
    </row>
    <row r="8" spans="1:11" x14ac:dyDescent="0.2">
      <c r="A8" s="2" t="s">
        <v>205</v>
      </c>
      <c r="C8" s="65">
        <f>SUMIF('MYOB P_L Tax Calc'!$B$11:$B$104,Notes!A8,'MYOB P_L Tax Calc'!$C$11:$C$104)</f>
        <v>20394</v>
      </c>
      <c r="D8" s="65"/>
      <c r="E8" s="65">
        <v>18480</v>
      </c>
      <c r="F8" s="4"/>
      <c r="G8" s="65"/>
      <c r="I8" s="12" t="s">
        <v>540</v>
      </c>
      <c r="J8" s="4"/>
      <c r="K8" s="4" t="e">
        <f>-#REF!</f>
        <v>#REF!</v>
      </c>
    </row>
    <row r="9" spans="1:11" x14ac:dyDescent="0.2">
      <c r="A9" s="2" t="s">
        <v>417</v>
      </c>
      <c r="C9" s="65">
        <f>SUMIF('MYOB P_L Tax Calc'!$B$11:$B$104,Notes!A9,'MYOB P_L Tax Calc'!$C$11:$C$104)</f>
        <v>37891</v>
      </c>
      <c r="D9" s="65"/>
      <c r="E9" s="65">
        <v>34140</v>
      </c>
      <c r="F9" s="4"/>
      <c r="G9" s="65"/>
      <c r="I9" s="12"/>
      <c r="J9" s="4"/>
      <c r="K9" s="4" t="e">
        <f>SUM(K7:K8)</f>
        <v>#REF!</v>
      </c>
    </row>
    <row r="10" spans="1:11" x14ac:dyDescent="0.2">
      <c r="A10" s="2" t="s">
        <v>206</v>
      </c>
      <c r="C10" s="65">
        <f>SUMIF('MYOB P_L Tax Calc'!$B$11:$B$104,Notes!A10,'MYOB P_L Tax Calc'!$C$11:$C$104)-1</f>
        <v>235176</v>
      </c>
      <c r="D10" s="65"/>
      <c r="E10" s="65">
        <v>220718</v>
      </c>
      <c r="F10" s="4"/>
      <c r="G10" s="65"/>
      <c r="H10" s="4"/>
      <c r="I10" s="4"/>
    </row>
    <row r="11" spans="1:11" s="285" customFormat="1" x14ac:dyDescent="0.2">
      <c r="A11" s="2" t="s">
        <v>741</v>
      </c>
      <c r="C11" s="65">
        <f>SUMIF('MYOB P_L Tax Calc'!$B$11:$B$104,Notes!A11,'MYOB P_L Tax Calc'!$C$11:$C$104)</f>
        <v>-11850</v>
      </c>
      <c r="D11" s="65"/>
      <c r="E11" s="65">
        <v>0</v>
      </c>
      <c r="F11" s="188"/>
      <c r="G11" s="65"/>
      <c r="H11" s="188"/>
      <c r="I11" s="188"/>
    </row>
    <row r="12" spans="1:11" s="318" customFormat="1" x14ac:dyDescent="0.2">
      <c r="A12" s="2" t="s">
        <v>294</v>
      </c>
      <c r="C12" s="65">
        <f>SUMIF('MYOB P_L Tax Calc'!$B$11:$B$104,Notes!A12,'MYOB P_L Tax Calc'!$C$11:$C$104)</f>
        <v>25247</v>
      </c>
      <c r="D12" s="65"/>
      <c r="E12" s="65">
        <v>0</v>
      </c>
      <c r="F12" s="188"/>
      <c r="G12" s="65"/>
      <c r="H12" s="188"/>
      <c r="I12" s="188"/>
    </row>
    <row r="13" spans="1:11" s="285" customFormat="1" x14ac:dyDescent="0.2">
      <c r="A13" s="2" t="s">
        <v>627</v>
      </c>
      <c r="C13" s="65">
        <f>SUMIF('MYOB P_L Tax Calc'!$B$11:$B$104,Notes!A13,'MYOB P_L Tax Calc'!$C$11:$C$104)</f>
        <v>0</v>
      </c>
      <c r="D13" s="65"/>
      <c r="E13" s="65">
        <v>225407</v>
      </c>
      <c r="F13" s="188"/>
      <c r="G13" s="65"/>
      <c r="H13" s="188"/>
      <c r="I13" s="188"/>
    </row>
    <row r="14" spans="1:11" x14ac:dyDescent="0.2">
      <c r="A14" s="2" t="s">
        <v>537</v>
      </c>
      <c r="C14" s="65">
        <f>SUMIF('MYOB P_L Tax Calc'!$B$11:$B$104,Notes!A14,'MYOB P_L Tax Calc'!$C$11:$C$104)</f>
        <v>10</v>
      </c>
      <c r="D14" s="65"/>
      <c r="E14" s="65">
        <v>0</v>
      </c>
      <c r="F14" s="4"/>
      <c r="G14" s="65"/>
      <c r="H14" s="4"/>
      <c r="I14" s="4"/>
    </row>
    <row r="15" spans="1:11" x14ac:dyDescent="0.2">
      <c r="A15" s="2" t="s">
        <v>510</v>
      </c>
      <c r="C15" s="65">
        <f>-'MYOB P_L Tax Calc'!C68</f>
        <v>0</v>
      </c>
      <c r="D15" s="65"/>
      <c r="E15" s="65">
        <v>-490</v>
      </c>
      <c r="F15" s="4"/>
      <c r="G15" s="65"/>
      <c r="H15" s="4"/>
      <c r="I15" s="4"/>
    </row>
    <row r="16" spans="1:11" ht="13.5" thickBot="1" x14ac:dyDescent="0.25">
      <c r="A16" s="2"/>
      <c r="C16" s="68">
        <f>SUM(C3:C15)</f>
        <v>352599</v>
      </c>
      <c r="D16" s="65"/>
      <c r="E16" s="68">
        <f>SUM(E4:E15)</f>
        <v>548231</v>
      </c>
      <c r="F16" s="4"/>
      <c r="G16" s="65"/>
      <c r="H16" s="4"/>
      <c r="I16" s="4"/>
    </row>
    <row r="17" spans="1:9" ht="13.5" thickTop="1" x14ac:dyDescent="0.2">
      <c r="C17" s="65"/>
      <c r="D17" s="65"/>
      <c r="E17" s="65"/>
      <c r="F17" s="4"/>
      <c r="G17" s="65"/>
      <c r="H17" s="4"/>
      <c r="I17" s="4"/>
    </row>
    <row r="18" spans="1:9" x14ac:dyDescent="0.2">
      <c r="A18" s="1" t="s">
        <v>24</v>
      </c>
      <c r="C18" s="3">
        <v>2022</v>
      </c>
      <c r="E18" s="3">
        <v>2021</v>
      </c>
      <c r="F18" s="4"/>
      <c r="G18" s="11"/>
      <c r="H18" s="4"/>
      <c r="I18" s="4"/>
    </row>
    <row r="19" spans="1:9" x14ac:dyDescent="0.2">
      <c r="A19" s="1"/>
      <c r="C19" s="65"/>
      <c r="D19" s="65"/>
      <c r="E19" s="65"/>
      <c r="F19" s="4"/>
      <c r="G19" s="65"/>
      <c r="H19" s="4"/>
      <c r="I19" s="4"/>
    </row>
    <row r="20" spans="1:9" x14ac:dyDescent="0.2">
      <c r="A20" s="1" t="s">
        <v>77</v>
      </c>
      <c r="C20" s="65"/>
      <c r="D20" s="65"/>
      <c r="E20" s="65"/>
      <c r="F20" s="4"/>
      <c r="G20" s="65"/>
      <c r="H20" s="4"/>
      <c r="I20" s="4"/>
    </row>
    <row r="21" spans="1:9" x14ac:dyDescent="0.2">
      <c r="A21" s="124" t="s">
        <v>432</v>
      </c>
      <c r="C21" s="65">
        <f>'MYOB P_L Tax Calc'!C240</f>
        <v>-2722</v>
      </c>
      <c r="D21" s="65"/>
      <c r="E21" s="65">
        <v>-11573</v>
      </c>
      <c r="F21" s="4"/>
      <c r="G21" s="65"/>
      <c r="H21" s="4"/>
      <c r="I21" s="4"/>
    </row>
    <row r="22" spans="1:9" ht="13.5" thickBot="1" x14ac:dyDescent="0.25">
      <c r="C22" s="68">
        <f>SUM(C21:C21)</f>
        <v>-2722</v>
      </c>
      <c r="D22" s="65"/>
      <c r="E22" s="68">
        <f>SUM(E21)</f>
        <v>-11573</v>
      </c>
      <c r="F22" s="4"/>
      <c r="G22" s="65"/>
      <c r="H22" s="4"/>
      <c r="I22" s="4"/>
    </row>
    <row r="23" spans="1:9" ht="13.5" thickTop="1" x14ac:dyDescent="0.2">
      <c r="C23" s="65"/>
      <c r="D23" s="65"/>
      <c r="E23" s="65"/>
      <c r="F23" s="4"/>
      <c r="G23" s="188"/>
      <c r="H23" s="4"/>
      <c r="I23" s="4"/>
    </row>
    <row r="24" spans="1:9" x14ac:dyDescent="0.2">
      <c r="A24" s="1" t="s">
        <v>268</v>
      </c>
      <c r="C24" s="65"/>
      <c r="D24" s="65"/>
      <c r="E24" s="65"/>
      <c r="F24" s="4"/>
      <c r="G24" s="188"/>
      <c r="H24" s="4"/>
      <c r="I24" s="4"/>
    </row>
    <row r="25" spans="1:9" x14ac:dyDescent="0.2">
      <c r="C25" s="65"/>
      <c r="D25" s="65"/>
      <c r="E25" s="65"/>
      <c r="F25" s="4"/>
      <c r="G25" s="188"/>
      <c r="H25" s="4"/>
      <c r="I25" s="4"/>
    </row>
    <row r="26" spans="1:9" x14ac:dyDescent="0.2">
      <c r="A26" s="1" t="s">
        <v>21</v>
      </c>
      <c r="C26" s="65"/>
      <c r="D26" s="65"/>
      <c r="E26" s="65"/>
      <c r="F26" s="4"/>
      <c r="G26" s="188"/>
      <c r="H26" s="4"/>
      <c r="I26" s="4"/>
    </row>
    <row r="27" spans="1:9" x14ac:dyDescent="0.2">
      <c r="C27" s="65"/>
      <c r="D27" s="65"/>
      <c r="E27" s="65"/>
      <c r="F27" s="4"/>
      <c r="G27" s="188"/>
      <c r="H27" s="4"/>
      <c r="I27" s="4"/>
    </row>
    <row r="28" spans="1:9" ht="13.5" thickBot="1" x14ac:dyDescent="0.25">
      <c r="A28" s="2" t="s">
        <v>198</v>
      </c>
      <c r="C28" s="67">
        <f>SUM(C10:C13)</f>
        <v>248573</v>
      </c>
      <c r="D28" s="65"/>
      <c r="E28" s="67">
        <v>446125</v>
      </c>
      <c r="F28" s="4"/>
      <c r="G28" s="188"/>
      <c r="H28" s="4"/>
      <c r="I28" s="4"/>
    </row>
    <row r="29" spans="1:9" ht="13.5" thickTop="1" x14ac:dyDescent="0.2">
      <c r="C29" s="65"/>
      <c r="D29" s="65"/>
      <c r="E29" s="65"/>
      <c r="F29" s="4"/>
      <c r="G29" s="188"/>
      <c r="H29" s="4"/>
      <c r="I29" s="4"/>
    </row>
    <row r="30" spans="1:9" x14ac:dyDescent="0.2">
      <c r="A30" s="1" t="s">
        <v>25</v>
      </c>
      <c r="C30" s="65"/>
      <c r="D30" s="65"/>
      <c r="E30" s="65"/>
      <c r="F30" s="4"/>
      <c r="G30" s="188"/>
      <c r="H30" s="4"/>
      <c r="I30" s="4"/>
    </row>
    <row r="31" spans="1:9" x14ac:dyDescent="0.2">
      <c r="A31" s="2"/>
      <c r="C31" s="65"/>
      <c r="D31" s="65"/>
      <c r="E31" s="65"/>
      <c r="F31" s="12"/>
      <c r="G31" s="188"/>
      <c r="H31" s="12"/>
      <c r="I31" s="12"/>
    </row>
    <row r="32" spans="1:9" x14ac:dyDescent="0.2">
      <c r="A32" s="2" t="s">
        <v>195</v>
      </c>
      <c r="C32" s="65">
        <f>SUMIF('MYOB P_L Tax Calc'!$B$11:$B$104,Notes!A32,'MYOB P_L Tax Calc'!$C$11:$C$104)</f>
        <v>0</v>
      </c>
      <c r="D32" s="65"/>
      <c r="E32" s="65">
        <v>0</v>
      </c>
      <c r="F32" s="11"/>
      <c r="G32" s="65"/>
      <c r="H32" s="11"/>
      <c r="I32" s="11"/>
    </row>
    <row r="33" spans="1:9" x14ac:dyDescent="0.2">
      <c r="A33" s="2" t="s">
        <v>287</v>
      </c>
      <c r="C33" s="65">
        <f>SUMIF('MYOB P_L Tax Calc'!$B$11:$B$104,Notes!A33,'MYOB P_L Tax Calc'!$C$11:$C$104)</f>
        <v>259</v>
      </c>
      <c r="D33" s="65"/>
      <c r="E33" s="65">
        <v>259</v>
      </c>
      <c r="F33" s="12"/>
      <c r="G33" s="65"/>
      <c r="H33" s="12"/>
      <c r="I33" s="12"/>
    </row>
    <row r="34" spans="1:9" x14ac:dyDescent="0.2">
      <c r="A34" s="2" t="s">
        <v>196</v>
      </c>
      <c r="C34" s="65">
        <f>SUMIF('MYOB P_L Tax Calc'!$B$11:$B$104,Notes!A34,'MYOB P_L Tax Calc'!$C$11:$C$104)</f>
        <v>1320</v>
      </c>
      <c r="D34" s="65"/>
      <c r="E34" s="65">
        <v>1155</v>
      </c>
      <c r="F34" s="12"/>
      <c r="G34" s="65"/>
      <c r="H34" s="12"/>
      <c r="I34" s="12"/>
    </row>
    <row r="35" spans="1:9" x14ac:dyDescent="0.2">
      <c r="A35" s="2" t="s">
        <v>429</v>
      </c>
      <c r="C35" s="65">
        <f>SUMIF('MYOB P_L Tax Calc'!$B$11:$B$104,Notes!A35,'MYOB P_L Tax Calc'!$C$11:$C$104)</f>
        <v>0</v>
      </c>
      <c r="D35" s="65"/>
      <c r="E35" s="65">
        <v>0</v>
      </c>
      <c r="F35" s="12"/>
      <c r="G35" s="65"/>
      <c r="H35" s="12"/>
      <c r="I35" s="12"/>
    </row>
    <row r="36" spans="1:9" x14ac:dyDescent="0.2">
      <c r="A36" s="2" t="s">
        <v>281</v>
      </c>
      <c r="C36" s="65">
        <f>SUMIF('MYOB P_L Tax Calc'!$B$11:$B$104,Notes!A36,'MYOB P_L Tax Calc'!$C$11:$C$104)+SUMIF('MYOB P_L Tax Calc'!$B$11:$B$104,"ASIC fees",'MYOB P_L Tax Calc'!$C$11:$C$104)</f>
        <v>56</v>
      </c>
      <c r="D36" s="65"/>
      <c r="E36" s="65">
        <v>55</v>
      </c>
      <c r="F36" s="12"/>
      <c r="G36" s="65"/>
      <c r="H36" s="12"/>
      <c r="I36" s="12"/>
    </row>
    <row r="37" spans="1:9" x14ac:dyDescent="0.2">
      <c r="A37" s="2" t="s">
        <v>306</v>
      </c>
      <c r="C37" s="65">
        <f>SUMIF('MYOB P_L Tax Calc'!$B$11:$B$104,Notes!A37,'MYOB P_L Tax Calc'!$C$11:$C$104)</f>
        <v>44</v>
      </c>
      <c r="D37" s="65"/>
      <c r="E37" s="65">
        <v>0</v>
      </c>
      <c r="F37" s="12"/>
      <c r="G37" s="65"/>
      <c r="H37" s="12"/>
      <c r="I37" s="12"/>
    </row>
    <row r="38" spans="1:9" x14ac:dyDescent="0.2">
      <c r="A38" s="2" t="s">
        <v>197</v>
      </c>
      <c r="C38" s="65">
        <f>SUMIF('MYOB P_L Tax Calc'!$B$11:$B$104,Notes!A38,'MYOB P_L Tax Calc'!$C$11:$C$104)</f>
        <v>11059</v>
      </c>
      <c r="D38" s="65"/>
      <c r="E38" s="65">
        <v>7370</v>
      </c>
      <c r="F38" s="4"/>
      <c r="G38" s="65"/>
      <c r="H38" s="4"/>
      <c r="I38" s="4"/>
    </row>
    <row r="39" spans="1:9" ht="13.5" thickBot="1" x14ac:dyDescent="0.25">
      <c r="A39" s="2"/>
      <c r="C39" s="68">
        <f>SUM(C32:C38)</f>
        <v>12738</v>
      </c>
      <c r="D39" s="65"/>
      <c r="E39" s="68">
        <f>SUM(E32:E38)</f>
        <v>8839</v>
      </c>
      <c r="F39" s="4"/>
      <c r="G39" s="65"/>
      <c r="H39" s="4"/>
      <c r="I39" s="4"/>
    </row>
    <row r="40" spans="1:9" ht="13.5" thickTop="1" x14ac:dyDescent="0.2">
      <c r="A40" s="2"/>
      <c r="C40" s="65"/>
      <c r="D40" s="65"/>
      <c r="E40" s="65"/>
      <c r="F40" s="4"/>
      <c r="G40" s="65"/>
      <c r="H40" s="4"/>
      <c r="I40" s="4"/>
    </row>
    <row r="41" spans="1:9" x14ac:dyDescent="0.2">
      <c r="A41" s="1" t="s">
        <v>213</v>
      </c>
      <c r="C41" s="3">
        <v>2022</v>
      </c>
      <c r="D41" s="195"/>
      <c r="E41" s="3">
        <v>2021</v>
      </c>
      <c r="F41" s="4"/>
      <c r="G41" s="65"/>
      <c r="H41" s="162"/>
      <c r="I41" s="162"/>
    </row>
    <row r="42" spans="1:9" x14ac:dyDescent="0.2">
      <c r="A42" s="2"/>
      <c r="C42" s="65"/>
      <c r="D42" s="65"/>
      <c r="E42" s="65"/>
      <c r="F42" s="4"/>
      <c r="G42" s="65"/>
      <c r="H42" s="162"/>
      <c r="I42" s="162"/>
    </row>
    <row r="43" spans="1:9" x14ac:dyDescent="0.2">
      <c r="A43" s="2" t="s">
        <v>180</v>
      </c>
      <c r="C43" s="65">
        <f>SUMIF('MYOB P_L Tax Calc'!$B$11:$B$104,Notes!A43,'MYOB P_L Tax Calc'!$C$11:$C$104)</f>
        <v>1574</v>
      </c>
      <c r="D43" s="65"/>
      <c r="E43" s="65">
        <v>2426</v>
      </c>
      <c r="F43" s="4"/>
      <c r="G43" s="65"/>
      <c r="H43" s="162"/>
      <c r="I43" s="162"/>
    </row>
    <row r="44" spans="1:9" x14ac:dyDescent="0.2">
      <c r="A44" s="2" t="s">
        <v>181</v>
      </c>
      <c r="C44" s="65">
        <f>SUMIF('MYOB P_L Tax Calc'!$B$11:$B$104,Notes!A44,'MYOB P_L Tax Calc'!$C$11:$C$104)</f>
        <v>3976</v>
      </c>
      <c r="D44" s="65"/>
      <c r="E44" s="65">
        <v>3845</v>
      </c>
      <c r="F44" s="4"/>
      <c r="G44" s="65"/>
      <c r="H44" s="162"/>
      <c r="I44" s="162"/>
    </row>
    <row r="45" spans="1:9" x14ac:dyDescent="0.2">
      <c r="A45" s="2" t="s">
        <v>301</v>
      </c>
      <c r="C45" s="65">
        <f>SUMIF('MYOB P_L Tax Calc'!$B$11:$B$104,Notes!A45,'MYOB P_L Tax Calc'!$C$11:$C$104)</f>
        <v>0</v>
      </c>
      <c r="D45" s="65"/>
      <c r="E45" s="65">
        <v>0</v>
      </c>
      <c r="F45" s="4"/>
      <c r="G45" s="65"/>
      <c r="H45" s="162"/>
      <c r="I45" s="162"/>
    </row>
    <row r="46" spans="1:9" x14ac:dyDescent="0.2">
      <c r="A46" s="2" t="s">
        <v>420</v>
      </c>
      <c r="C46" s="65">
        <f>SUMIF('MYOB P_L Tax Calc'!$B$11:$B$104,Notes!A46,'MYOB P_L Tax Calc'!$C$11:$C$104)</f>
        <v>0</v>
      </c>
      <c r="D46" s="65"/>
      <c r="E46" s="65">
        <v>0</v>
      </c>
      <c r="F46" s="4"/>
      <c r="G46" s="65"/>
      <c r="H46" s="162"/>
      <c r="I46" s="162"/>
    </row>
    <row r="47" spans="1:9" x14ac:dyDescent="0.2">
      <c r="A47" s="2" t="s">
        <v>182</v>
      </c>
      <c r="C47" s="65">
        <f>SUMIF('MYOB P_L Tax Calc'!$B$11:$B$104,Notes!A47,'MYOB P_L Tax Calc'!$C$11:$C$104)</f>
        <v>352</v>
      </c>
      <c r="D47" s="65"/>
      <c r="E47" s="65">
        <v>305</v>
      </c>
      <c r="F47" s="4"/>
      <c r="G47" s="65"/>
      <c r="H47" s="162"/>
      <c r="I47" s="162"/>
    </row>
    <row r="48" spans="1:9" s="195" customFormat="1" x14ac:dyDescent="0.2">
      <c r="A48" s="2" t="s">
        <v>296</v>
      </c>
      <c r="C48" s="65">
        <f>SUMIF('MYOB P_L Tax Calc'!$B$11:$B$104,Notes!A48,'MYOB P_L Tax Calc'!$C$11:$C$104)</f>
        <v>0</v>
      </c>
      <c r="D48" s="65"/>
      <c r="E48" s="65">
        <v>0</v>
      </c>
      <c r="F48" s="188"/>
      <c r="G48" s="65"/>
      <c r="H48" s="162"/>
      <c r="I48" s="162"/>
    </row>
    <row r="49" spans="1:9" x14ac:dyDescent="0.2">
      <c r="A49" s="2" t="s">
        <v>226</v>
      </c>
      <c r="C49" s="65">
        <f>SUMIF('MYOB P_L Tax Calc'!$B$11:$B$104,Notes!A49,'MYOB P_L Tax Calc'!$C$11:$C$104)</f>
        <v>909</v>
      </c>
      <c r="D49" s="65"/>
      <c r="E49" s="65">
        <v>2079</v>
      </c>
      <c r="F49" s="4"/>
      <c r="G49" s="65"/>
      <c r="H49" s="162"/>
      <c r="I49" s="162"/>
    </row>
    <row r="50" spans="1:9" x14ac:dyDescent="0.2">
      <c r="A50" s="2" t="s">
        <v>418</v>
      </c>
      <c r="C50" s="65">
        <f>SUMIF('MYOB P_L Tax Calc'!$B$11:$B$104,Notes!A50,'MYOB P_L Tax Calc'!$C$11:$C$104)</f>
        <v>168</v>
      </c>
      <c r="D50" s="65"/>
      <c r="E50" s="65">
        <v>179</v>
      </c>
      <c r="F50" s="4"/>
      <c r="G50" s="65"/>
      <c r="H50" s="162"/>
      <c r="I50" s="162"/>
    </row>
    <row r="51" spans="1:9" x14ac:dyDescent="0.2">
      <c r="A51" s="2" t="s">
        <v>280</v>
      </c>
      <c r="C51" s="65">
        <f>SUMIF('MYOB P_L Tax Calc'!$B$11:$B$104,Notes!A51,'MYOB P_L Tax Calc'!$C$11:$C$104)</f>
        <v>2040</v>
      </c>
      <c r="D51" s="65"/>
      <c r="E51" s="65">
        <v>2132</v>
      </c>
      <c r="F51" s="4"/>
      <c r="G51" s="65"/>
      <c r="H51" s="162"/>
      <c r="I51" s="162"/>
    </row>
    <row r="52" spans="1:9" x14ac:dyDescent="0.2">
      <c r="A52" s="2" t="s">
        <v>283</v>
      </c>
      <c r="C52" s="65">
        <f>SUMIF('MYOB P_L Tax Calc'!$B$11:$B$104,Notes!A52,'MYOB P_L Tax Calc'!$C$11:$C$104)</f>
        <v>7431</v>
      </c>
      <c r="D52" s="65"/>
      <c r="E52" s="65">
        <v>6430</v>
      </c>
      <c r="F52" s="4"/>
      <c r="G52" s="65"/>
      <c r="H52" s="162"/>
      <c r="I52" s="162"/>
    </row>
    <row r="53" spans="1:9" x14ac:dyDescent="0.2">
      <c r="A53" s="2" t="s">
        <v>419</v>
      </c>
      <c r="C53" s="65">
        <f>SUMIF('MYOB P_L Tax Calc'!$B$11:$B$104,Notes!A53,'MYOB P_L Tax Calc'!$C$11:$C$104)</f>
        <v>7564</v>
      </c>
      <c r="D53" s="65"/>
      <c r="E53" s="65">
        <v>3294</v>
      </c>
      <c r="F53" s="4"/>
      <c r="G53" s="65"/>
      <c r="H53" s="162"/>
      <c r="I53" s="162"/>
    </row>
    <row r="54" spans="1:9" x14ac:dyDescent="0.2">
      <c r="A54" s="2" t="s">
        <v>227</v>
      </c>
      <c r="C54" s="65">
        <f>SUMIF('MYOB P_L Tax Calc'!$B$11:$B$104,Notes!A54,'MYOB P_L Tax Calc'!$C$11:$C$104)</f>
        <v>3031</v>
      </c>
      <c r="D54" s="65"/>
      <c r="E54" s="65">
        <v>3067</v>
      </c>
      <c r="F54" s="4"/>
      <c r="G54" s="65"/>
      <c r="H54" s="162"/>
      <c r="I54" s="162"/>
    </row>
    <row r="55" spans="1:9" ht="13.5" thickBot="1" x14ac:dyDescent="0.25">
      <c r="A55" s="2"/>
      <c r="C55" s="68">
        <f>SUM(C43:C54)</f>
        <v>27045</v>
      </c>
      <c r="D55" s="65"/>
      <c r="E55" s="68">
        <f>SUM(E43:E54)</f>
        <v>23757</v>
      </c>
      <c r="F55" s="4"/>
      <c r="G55" s="65"/>
      <c r="H55" s="162"/>
      <c r="I55" s="162"/>
    </row>
    <row r="56" spans="1:9" ht="13.5" thickTop="1" x14ac:dyDescent="0.2">
      <c r="C56" s="65"/>
      <c r="D56" s="65"/>
      <c r="E56" s="65"/>
      <c r="F56" s="4"/>
      <c r="G56" s="65"/>
      <c r="H56" s="162"/>
      <c r="I56" s="162"/>
    </row>
    <row r="57" spans="1:9" x14ac:dyDescent="0.2">
      <c r="A57" s="1" t="s">
        <v>208</v>
      </c>
      <c r="C57" s="3">
        <v>2022</v>
      </c>
      <c r="E57" s="3">
        <v>2021</v>
      </c>
      <c r="F57" s="4"/>
      <c r="G57" s="11"/>
      <c r="H57" s="162"/>
      <c r="I57" s="162"/>
    </row>
    <row r="58" spans="1:9" x14ac:dyDescent="0.2">
      <c r="C58" s="65"/>
      <c r="D58" s="65"/>
      <c r="E58" s="65"/>
      <c r="F58" s="4"/>
      <c r="G58" s="65"/>
      <c r="H58" s="162"/>
      <c r="I58" s="162"/>
    </row>
    <row r="59" spans="1:9" x14ac:dyDescent="0.2">
      <c r="A59" s="2" t="s">
        <v>130</v>
      </c>
      <c r="C59" s="65"/>
      <c r="D59" s="65"/>
      <c r="E59" s="65"/>
      <c r="F59" s="12"/>
      <c r="G59" s="65"/>
      <c r="H59" s="161"/>
      <c r="I59" s="161"/>
    </row>
    <row r="60" spans="1:9" x14ac:dyDescent="0.2">
      <c r="A60" s="2" t="s">
        <v>129</v>
      </c>
      <c r="C60" s="65">
        <f ca="1">-ROUND('Tax Prov'!I76,0)</f>
        <v>-5945</v>
      </c>
      <c r="D60" s="65"/>
      <c r="E60" s="65">
        <v>-11828</v>
      </c>
      <c r="F60" s="4"/>
      <c r="G60" s="65"/>
      <c r="H60" s="162"/>
      <c r="I60" s="162"/>
    </row>
    <row r="61" spans="1:9" ht="13.5" thickBot="1" x14ac:dyDescent="0.25">
      <c r="A61" s="2"/>
      <c r="C61" s="68">
        <f ca="1">SUM(C60:C60)</f>
        <v>-5945</v>
      </c>
      <c r="D61" s="65"/>
      <c r="E61" s="68">
        <f>SUM(E60:E60)</f>
        <v>-11828</v>
      </c>
      <c r="F61" s="4"/>
      <c r="G61" s="65"/>
      <c r="H61" s="162"/>
      <c r="I61" s="162"/>
    </row>
    <row r="62" spans="1:9" ht="13.5" thickTop="1" x14ac:dyDescent="0.2">
      <c r="C62" s="65"/>
      <c r="D62" s="65"/>
      <c r="E62" s="65"/>
      <c r="F62" s="4"/>
      <c r="G62" s="65"/>
      <c r="H62" s="162"/>
      <c r="I62" s="162"/>
    </row>
    <row r="63" spans="1:9" x14ac:dyDescent="0.2">
      <c r="A63" s="1" t="s">
        <v>209</v>
      </c>
      <c r="C63" s="65"/>
      <c r="D63" s="65"/>
      <c r="E63" s="65"/>
      <c r="F63" s="4"/>
      <c r="G63" s="65"/>
      <c r="H63" s="162"/>
      <c r="I63" s="162"/>
    </row>
    <row r="64" spans="1:9" x14ac:dyDescent="0.2">
      <c r="C64" s="65"/>
      <c r="D64" s="65"/>
      <c r="E64" s="65"/>
      <c r="F64" s="4"/>
      <c r="G64" s="65"/>
      <c r="H64" s="162"/>
      <c r="I64" s="162"/>
    </row>
    <row r="65" spans="1:9" x14ac:dyDescent="0.2">
      <c r="A65" s="2" t="s">
        <v>22</v>
      </c>
      <c r="C65" s="65"/>
      <c r="D65" s="65"/>
      <c r="E65" s="65"/>
      <c r="F65" s="4"/>
      <c r="G65" s="65"/>
      <c r="H65" s="162"/>
      <c r="I65" s="162"/>
    </row>
    <row r="66" spans="1:9" x14ac:dyDescent="0.2">
      <c r="A66" s="2" t="s">
        <v>23</v>
      </c>
      <c r="C66" s="65"/>
      <c r="D66" s="65"/>
      <c r="E66" s="65"/>
      <c r="F66" s="4"/>
      <c r="G66" s="65"/>
      <c r="H66" s="162"/>
      <c r="I66" s="162"/>
    </row>
    <row r="67" spans="1:9" x14ac:dyDescent="0.2">
      <c r="A67" s="2" t="s">
        <v>26</v>
      </c>
      <c r="C67" s="65">
        <f>E71</f>
        <v>3869192</v>
      </c>
      <c r="D67" s="65"/>
      <c r="E67" s="65">
        <v>3215206</v>
      </c>
      <c r="F67" s="4"/>
      <c r="G67" s="65"/>
      <c r="H67" s="162"/>
      <c r="I67" s="162"/>
    </row>
    <row r="68" spans="1:9" x14ac:dyDescent="0.2">
      <c r="A68" s="2" t="s">
        <v>194</v>
      </c>
      <c r="C68" s="65">
        <f ca="1">'Op Stat.'!C23</f>
        <v>682108</v>
      </c>
      <c r="D68" s="65"/>
      <c r="E68" s="65">
        <v>653986</v>
      </c>
      <c r="F68" s="4"/>
      <c r="G68" s="65"/>
      <c r="H68" s="162"/>
      <c r="I68" s="162"/>
    </row>
    <row r="69" spans="1:9" s="318" customFormat="1" x14ac:dyDescent="0.2">
      <c r="A69" s="2" t="s">
        <v>790</v>
      </c>
      <c r="C69" s="65">
        <f>'Member Accounts'!C20</f>
        <v>-5667</v>
      </c>
      <c r="D69" s="65"/>
      <c r="E69" s="65"/>
      <c r="F69" s="188"/>
      <c r="G69" s="65"/>
      <c r="H69" s="162"/>
      <c r="I69" s="162"/>
    </row>
    <row r="70" spans="1:9" x14ac:dyDescent="0.2">
      <c r="A70" s="2"/>
      <c r="C70" s="65"/>
      <c r="D70" s="65"/>
      <c r="E70" s="65"/>
      <c r="F70" s="4"/>
      <c r="G70" s="65"/>
      <c r="H70" s="162"/>
      <c r="I70" s="162"/>
    </row>
    <row r="71" spans="1:9" ht="13.5" thickBot="1" x14ac:dyDescent="0.25">
      <c r="A71" s="2" t="s">
        <v>27</v>
      </c>
      <c r="C71" s="68">
        <f ca="1">SUM(C65:C70)</f>
        <v>4545633</v>
      </c>
      <c r="D71" s="65"/>
      <c r="E71" s="68">
        <f>SUM(E67:E70)</f>
        <v>3869192</v>
      </c>
      <c r="F71" s="4"/>
      <c r="G71" s="65"/>
      <c r="H71" s="162"/>
      <c r="I71" s="162"/>
    </row>
    <row r="72" spans="1:9" ht="13.5" thickTop="1" x14ac:dyDescent="0.2">
      <c r="A72" s="1"/>
      <c r="C72" s="123"/>
      <c r="D72" s="4"/>
      <c r="E72" s="12"/>
      <c r="F72" s="12"/>
      <c r="G72" s="162"/>
      <c r="H72" s="161"/>
      <c r="I72" s="161"/>
    </row>
    <row r="73" spans="1:9" x14ac:dyDescent="0.2">
      <c r="C73" s="433">
        <f ca="1">'Member Accounts'!C11+'Member Accounts'!C22+'Member Accounts'!C32+'Member Accounts'!C42+'Member Accounts'!C52-Notes!C71</f>
        <v>0</v>
      </c>
      <c r="D73" s="82"/>
      <c r="E73" s="82">
        <f>'Member Accounts'!E11+'Member Accounts'!E22+'Member Accounts'!E32+'Member Accounts'!E42-Notes!E71</f>
        <v>0</v>
      </c>
      <c r="F73" s="11"/>
      <c r="G73" s="161"/>
      <c r="H73" s="120"/>
      <c r="I73" s="120"/>
    </row>
    <row r="74" spans="1:9" x14ac:dyDescent="0.2">
      <c r="A74" s="2"/>
      <c r="C74" s="12"/>
      <c r="D74" s="12"/>
      <c r="E74" s="12"/>
      <c r="F74" s="12"/>
      <c r="G74" s="161"/>
      <c r="H74" s="161"/>
      <c r="I74" s="161"/>
    </row>
    <row r="75" spans="1:9" x14ac:dyDescent="0.2">
      <c r="C75" s="12"/>
      <c r="D75" s="12"/>
      <c r="E75" s="12"/>
      <c r="F75" s="12"/>
      <c r="G75" s="161"/>
      <c r="H75" s="161"/>
      <c r="I75" s="161"/>
    </row>
    <row r="76" spans="1:9" x14ac:dyDescent="0.2">
      <c r="A76" s="1"/>
      <c r="C76" s="4"/>
      <c r="D76" s="12"/>
      <c r="E76" s="4"/>
      <c r="F76" s="4"/>
      <c r="G76" s="161"/>
      <c r="H76" s="162"/>
      <c r="I76" s="162"/>
    </row>
    <row r="77" spans="1:9" x14ac:dyDescent="0.2">
      <c r="C77" s="4"/>
      <c r="D77" s="12"/>
      <c r="E77" s="4"/>
      <c r="F77" s="4"/>
      <c r="G77" s="12"/>
      <c r="H77" s="4"/>
      <c r="I77" s="4"/>
    </row>
    <row r="78" spans="1:9" x14ac:dyDescent="0.2">
      <c r="A78" s="2"/>
      <c r="C78" s="4"/>
      <c r="D78" s="4"/>
      <c r="E78" s="4"/>
      <c r="F78" s="4"/>
      <c r="G78" s="188"/>
      <c r="H78" s="4"/>
      <c r="I78" s="4"/>
    </row>
    <row r="79" spans="1:9" x14ac:dyDescent="0.2">
      <c r="C79" s="4"/>
      <c r="D79" s="4"/>
      <c r="E79" s="4"/>
      <c r="F79" s="4"/>
      <c r="G79" s="188"/>
      <c r="H79" s="4"/>
      <c r="I79" s="4"/>
    </row>
    <row r="80" spans="1:9" x14ac:dyDescent="0.2">
      <c r="A80" s="1"/>
      <c r="C80" s="4"/>
      <c r="D80" s="4"/>
      <c r="E80" s="4"/>
      <c r="F80" s="4"/>
      <c r="G80" s="188"/>
      <c r="H80" s="4"/>
      <c r="I80" s="4"/>
    </row>
    <row r="81" spans="1:9" x14ac:dyDescent="0.2">
      <c r="A81" s="1"/>
      <c r="C81" s="12"/>
      <c r="D81" s="4"/>
      <c r="E81" s="12"/>
      <c r="F81" s="12"/>
      <c r="G81" s="188"/>
      <c r="H81" s="12"/>
      <c r="I81" s="12"/>
    </row>
    <row r="82" spans="1:9" x14ac:dyDescent="0.2">
      <c r="C82" s="4"/>
      <c r="D82" s="4"/>
      <c r="E82" s="4"/>
      <c r="F82" s="4"/>
      <c r="G82" s="188"/>
      <c r="H82" s="4"/>
      <c r="I82" s="4"/>
    </row>
    <row r="83" spans="1:9" x14ac:dyDescent="0.2">
      <c r="C83" s="4"/>
      <c r="D83" s="4"/>
      <c r="E83" s="4"/>
      <c r="F83" s="4"/>
      <c r="G83" s="188"/>
      <c r="H83" s="4"/>
      <c r="I83" s="4"/>
    </row>
    <row r="84" spans="1:9" x14ac:dyDescent="0.2">
      <c r="C84" s="4"/>
      <c r="D84" s="4"/>
      <c r="E84" s="4"/>
      <c r="F84" s="4"/>
      <c r="G84" s="188"/>
      <c r="H84" s="4"/>
      <c r="I84" s="4"/>
    </row>
    <row r="85" spans="1:9" x14ac:dyDescent="0.2">
      <c r="C85" s="4"/>
      <c r="D85" s="4"/>
      <c r="E85" s="4"/>
      <c r="F85" s="4"/>
      <c r="G85" s="4"/>
      <c r="H85" s="4"/>
      <c r="I85" s="4"/>
    </row>
    <row r="86" spans="1:9" x14ac:dyDescent="0.2">
      <c r="C86" s="4"/>
      <c r="D86" s="4"/>
      <c r="E86" s="4"/>
      <c r="F86" s="4"/>
      <c r="G86" s="4"/>
      <c r="H86" s="4"/>
      <c r="I86" s="4"/>
    </row>
    <row r="87" spans="1:9" x14ac:dyDescent="0.2">
      <c r="C87" s="4"/>
      <c r="D87" s="4"/>
      <c r="E87" s="4"/>
      <c r="F87" s="4"/>
      <c r="G87" s="4"/>
      <c r="H87" s="4"/>
      <c r="I87" s="4"/>
    </row>
    <row r="88" spans="1:9" x14ac:dyDescent="0.2">
      <c r="C88" s="4"/>
      <c r="D88" s="4"/>
      <c r="E88" s="4"/>
      <c r="F88" s="4"/>
      <c r="G88" s="4"/>
      <c r="H88" s="4"/>
      <c r="I88" s="4"/>
    </row>
    <row r="89" spans="1:9" x14ac:dyDescent="0.2">
      <c r="C89" s="4"/>
      <c r="D89" s="4"/>
      <c r="E89" s="4"/>
      <c r="F89" s="4"/>
      <c r="G89" s="4"/>
      <c r="H89" s="4"/>
      <c r="I89" s="4"/>
    </row>
    <row r="90" spans="1:9" x14ac:dyDescent="0.2">
      <c r="C90" s="4"/>
      <c r="D90" s="4"/>
      <c r="E90" s="4"/>
      <c r="F90" s="4"/>
      <c r="G90" s="4"/>
      <c r="H90" s="4"/>
      <c r="I90" s="4"/>
    </row>
    <row r="91" spans="1:9" x14ac:dyDescent="0.2">
      <c r="C91" s="4"/>
      <c r="D91" s="4"/>
      <c r="E91" s="4"/>
      <c r="F91" s="4"/>
      <c r="G91" s="4"/>
      <c r="H91" s="4"/>
      <c r="I91" s="4"/>
    </row>
    <row r="92" spans="1:9" x14ac:dyDescent="0.2">
      <c r="C92" s="4"/>
      <c r="D92" s="4"/>
      <c r="E92" s="4"/>
      <c r="F92" s="4"/>
      <c r="G92" s="4"/>
      <c r="H92" s="4"/>
      <c r="I92" s="4"/>
    </row>
    <row r="93" spans="1:9" x14ac:dyDescent="0.2">
      <c r="C93" s="4"/>
      <c r="D93" s="4"/>
      <c r="E93" s="4"/>
      <c r="F93" s="4"/>
      <c r="G93" s="4"/>
      <c r="H93" s="4"/>
      <c r="I93" s="4"/>
    </row>
    <row r="94" spans="1:9" x14ac:dyDescent="0.2">
      <c r="C94" s="12"/>
      <c r="D94" s="4"/>
      <c r="E94" s="12"/>
      <c r="F94" s="12"/>
      <c r="G94" s="4"/>
      <c r="H94" s="12"/>
      <c r="I94" s="12"/>
    </row>
    <row r="95" spans="1:9" x14ac:dyDescent="0.2">
      <c r="C95" s="11"/>
      <c r="D95" s="12"/>
      <c r="E95" s="11"/>
      <c r="F95" s="11"/>
      <c r="G95" s="12"/>
      <c r="H95" s="11"/>
      <c r="I95" s="11"/>
    </row>
    <row r="96" spans="1:9" x14ac:dyDescent="0.2">
      <c r="C96" s="12"/>
      <c r="D96" s="12"/>
      <c r="E96" s="12"/>
      <c r="F96" s="12"/>
      <c r="G96" s="12"/>
      <c r="H96" s="12"/>
      <c r="I96" s="12"/>
    </row>
    <row r="97" spans="3:9" x14ac:dyDescent="0.2">
      <c r="C97" s="12"/>
      <c r="D97" s="12"/>
      <c r="E97" s="12"/>
      <c r="F97" s="12"/>
      <c r="G97" s="12"/>
      <c r="H97" s="12"/>
      <c r="I97" s="12"/>
    </row>
    <row r="98" spans="3:9" x14ac:dyDescent="0.2">
      <c r="C98" s="4"/>
      <c r="D98" s="12"/>
      <c r="E98" s="4"/>
      <c r="F98" s="4"/>
      <c r="G98" s="12"/>
      <c r="H98" s="4"/>
      <c r="I98" s="4"/>
    </row>
    <row r="99" spans="3:9" x14ac:dyDescent="0.2">
      <c r="C99" s="4"/>
      <c r="D99" s="12"/>
      <c r="E99" s="4"/>
      <c r="F99" s="4"/>
      <c r="G99" s="12"/>
      <c r="H99" s="4"/>
      <c r="I99" s="4"/>
    </row>
    <row r="100" spans="3:9" x14ac:dyDescent="0.2">
      <c r="C100" s="4"/>
      <c r="D100" s="4"/>
      <c r="E100" s="4"/>
      <c r="F100" s="4"/>
      <c r="G100" s="4"/>
      <c r="H100" s="4"/>
      <c r="I100" s="4"/>
    </row>
    <row r="101" spans="3:9" x14ac:dyDescent="0.2">
      <c r="C101" s="4"/>
      <c r="D101" s="4"/>
      <c r="E101" s="4"/>
      <c r="F101" s="4"/>
      <c r="G101" s="4"/>
      <c r="H101" s="4"/>
      <c r="I101" s="4"/>
    </row>
    <row r="102" spans="3:9" x14ac:dyDescent="0.2">
      <c r="C102" s="4"/>
      <c r="D102" s="4"/>
      <c r="E102" s="4"/>
      <c r="F102" s="4"/>
      <c r="G102" s="4"/>
      <c r="H102" s="4"/>
      <c r="I102" s="4"/>
    </row>
    <row r="103" spans="3:9" x14ac:dyDescent="0.2">
      <c r="C103" s="12"/>
      <c r="D103" s="4"/>
      <c r="E103" s="12"/>
      <c r="F103" s="12"/>
      <c r="G103" s="4"/>
      <c r="H103" s="12"/>
      <c r="I103" s="12"/>
    </row>
    <row r="104" spans="3:9" x14ac:dyDescent="0.2">
      <c r="C104" s="4"/>
      <c r="D104" s="4"/>
      <c r="E104" s="4"/>
      <c r="F104" s="4"/>
      <c r="G104" s="4"/>
      <c r="H104" s="4"/>
      <c r="I104" s="4"/>
    </row>
    <row r="105" spans="3:9" x14ac:dyDescent="0.2">
      <c r="C105" s="4"/>
      <c r="D105" s="4"/>
      <c r="E105" s="4"/>
      <c r="F105" s="4"/>
      <c r="G105" s="4"/>
      <c r="H105" s="4"/>
      <c r="I105" s="4"/>
    </row>
    <row r="106" spans="3:9" x14ac:dyDescent="0.2">
      <c r="C106" s="4"/>
      <c r="D106" s="4"/>
      <c r="E106" s="4"/>
      <c r="F106" s="4"/>
      <c r="G106" s="4"/>
      <c r="H106" s="4"/>
      <c r="I106" s="4"/>
    </row>
    <row r="107" spans="3:9" x14ac:dyDescent="0.2">
      <c r="C107" s="4"/>
      <c r="D107" s="4"/>
      <c r="E107" s="4"/>
      <c r="F107" s="4"/>
      <c r="G107" s="4"/>
      <c r="H107" s="4"/>
      <c r="I107" s="4"/>
    </row>
    <row r="108" spans="3:9" x14ac:dyDescent="0.2">
      <c r="C108" s="4"/>
      <c r="D108" s="4"/>
      <c r="E108" s="4"/>
      <c r="F108" s="4"/>
      <c r="G108" s="4"/>
      <c r="H108" s="4"/>
      <c r="I108" s="4"/>
    </row>
    <row r="109" spans="3:9" x14ac:dyDescent="0.2">
      <c r="C109" s="4"/>
      <c r="D109" s="4"/>
      <c r="E109" s="4"/>
      <c r="F109" s="4"/>
      <c r="G109" s="4"/>
      <c r="H109" s="4"/>
      <c r="I109" s="4"/>
    </row>
    <row r="110" spans="3:9" x14ac:dyDescent="0.2">
      <c r="C110" s="4"/>
      <c r="D110" s="4"/>
      <c r="E110" s="4"/>
      <c r="F110" s="4"/>
      <c r="G110" s="4"/>
      <c r="H110" s="4"/>
      <c r="I110" s="4"/>
    </row>
    <row r="111" spans="3:9" x14ac:dyDescent="0.2">
      <c r="C111" s="4"/>
      <c r="D111" s="4"/>
      <c r="E111" s="4"/>
      <c r="F111" s="4"/>
      <c r="G111" s="4"/>
      <c r="H111" s="4"/>
      <c r="I111" s="4"/>
    </row>
    <row r="112" spans="3:9" x14ac:dyDescent="0.2">
      <c r="C112" s="4"/>
      <c r="D112" s="4"/>
      <c r="E112" s="4"/>
      <c r="F112" s="4"/>
      <c r="G112" s="4"/>
      <c r="H112" s="4"/>
      <c r="I112" s="4"/>
    </row>
    <row r="113" spans="3:9" x14ac:dyDescent="0.2">
      <c r="C113" s="4"/>
      <c r="D113" s="4"/>
      <c r="E113" s="4"/>
      <c r="F113" s="4"/>
      <c r="G113" s="4"/>
      <c r="H113" s="4"/>
      <c r="I113" s="4"/>
    </row>
    <row r="114" spans="3:9" x14ac:dyDescent="0.2">
      <c r="C114" s="4"/>
      <c r="D114" s="4"/>
      <c r="E114" s="4"/>
      <c r="F114" s="4"/>
      <c r="G114" s="4"/>
      <c r="H114" s="4"/>
      <c r="I114" s="4"/>
    </row>
    <row r="115" spans="3:9" x14ac:dyDescent="0.2">
      <c r="C115" s="4"/>
      <c r="D115" s="4"/>
      <c r="E115" s="4"/>
      <c r="F115" s="4"/>
      <c r="G115" s="4"/>
      <c r="H115" s="4"/>
      <c r="I115" s="4"/>
    </row>
    <row r="116" spans="3:9" x14ac:dyDescent="0.2">
      <c r="C116" s="12"/>
      <c r="D116" s="4"/>
      <c r="E116" s="12"/>
      <c r="F116" s="12"/>
      <c r="G116" s="4"/>
      <c r="H116" s="12"/>
      <c r="I116" s="12"/>
    </row>
    <row r="117" spans="3:9" x14ac:dyDescent="0.2">
      <c r="C117" s="11"/>
      <c r="D117" s="12"/>
      <c r="E117" s="11"/>
      <c r="F117" s="11"/>
      <c r="G117" s="12"/>
      <c r="H117" s="11"/>
      <c r="I117" s="11"/>
    </row>
    <row r="118" spans="3:9" x14ac:dyDescent="0.2">
      <c r="C118" s="12"/>
      <c r="D118" s="12"/>
      <c r="E118" s="12"/>
      <c r="F118" s="12"/>
      <c r="G118" s="12"/>
      <c r="H118" s="12"/>
      <c r="I118" s="12"/>
    </row>
    <row r="119" spans="3:9" x14ac:dyDescent="0.2">
      <c r="C119" s="12"/>
      <c r="D119" s="12"/>
      <c r="E119" s="12"/>
      <c r="F119" s="12"/>
      <c r="G119" s="12"/>
      <c r="H119" s="12"/>
      <c r="I119" s="12"/>
    </row>
    <row r="120" spans="3:9" x14ac:dyDescent="0.2">
      <c r="C120" s="4"/>
      <c r="D120" s="12"/>
      <c r="E120" s="4"/>
      <c r="F120" s="4"/>
      <c r="G120" s="12"/>
      <c r="H120" s="4"/>
      <c r="I120" s="4"/>
    </row>
    <row r="121" spans="3:9" x14ac:dyDescent="0.2">
      <c r="C121" s="4"/>
      <c r="D121" s="12"/>
      <c r="E121" s="4"/>
      <c r="F121" s="4"/>
      <c r="G121" s="12"/>
      <c r="H121" s="4"/>
      <c r="I121" s="4"/>
    </row>
    <row r="122" spans="3:9" x14ac:dyDescent="0.2">
      <c r="C122" s="4"/>
      <c r="D122" s="4"/>
      <c r="E122" s="4"/>
      <c r="F122" s="4"/>
      <c r="G122" s="4"/>
      <c r="H122" s="4"/>
      <c r="I122" s="4"/>
    </row>
    <row r="123" spans="3:9" x14ac:dyDescent="0.2">
      <c r="C123" s="4"/>
      <c r="D123" s="4"/>
      <c r="E123" s="4"/>
      <c r="F123" s="4"/>
      <c r="G123" s="4"/>
      <c r="H123" s="4"/>
      <c r="I123" s="4"/>
    </row>
    <row r="124" spans="3:9" x14ac:dyDescent="0.2">
      <c r="C124" s="4"/>
      <c r="D124" s="4"/>
      <c r="E124" s="4"/>
      <c r="F124" s="4"/>
      <c r="G124" s="4"/>
      <c r="H124" s="4"/>
      <c r="I124" s="4"/>
    </row>
    <row r="125" spans="3:9" x14ac:dyDescent="0.2">
      <c r="C125" s="12"/>
      <c r="D125" s="4"/>
      <c r="E125" s="12"/>
      <c r="F125" s="12"/>
      <c r="G125" s="4"/>
      <c r="H125" s="12"/>
      <c r="I125" s="12"/>
    </row>
    <row r="126" spans="3:9" x14ac:dyDescent="0.2">
      <c r="C126" s="4"/>
      <c r="D126" s="4"/>
      <c r="E126" s="4"/>
      <c r="F126" s="4"/>
      <c r="G126" s="4"/>
      <c r="H126" s="4"/>
      <c r="I126" s="4"/>
    </row>
    <row r="127" spans="3:9" x14ac:dyDescent="0.2">
      <c r="C127" s="4"/>
      <c r="D127" s="4"/>
      <c r="E127" s="4"/>
      <c r="F127" s="4"/>
      <c r="G127" s="4"/>
      <c r="H127" s="4"/>
      <c r="I127" s="4"/>
    </row>
    <row r="128" spans="3:9" x14ac:dyDescent="0.2">
      <c r="C128" s="4"/>
      <c r="D128" s="4"/>
      <c r="E128" s="4"/>
      <c r="F128" s="4"/>
      <c r="G128" s="4"/>
      <c r="H128" s="4"/>
      <c r="I128" s="4"/>
    </row>
    <row r="129" spans="3:9" x14ac:dyDescent="0.2">
      <c r="C129" s="4"/>
      <c r="D129" s="4"/>
      <c r="E129" s="4"/>
      <c r="F129" s="4"/>
      <c r="G129" s="4"/>
      <c r="H129" s="4"/>
      <c r="I129" s="4"/>
    </row>
    <row r="130" spans="3:9" x14ac:dyDescent="0.2">
      <c r="C130" s="4"/>
      <c r="D130" s="4"/>
      <c r="E130" s="4"/>
      <c r="F130" s="4"/>
      <c r="G130" s="4"/>
      <c r="H130" s="4"/>
      <c r="I130" s="4"/>
    </row>
    <row r="131" spans="3:9" x14ac:dyDescent="0.2">
      <c r="C131" s="4"/>
      <c r="D131" s="4"/>
      <c r="E131" s="4"/>
      <c r="F131" s="4"/>
      <c r="G131" s="4"/>
      <c r="H131" s="4"/>
      <c r="I131" s="4"/>
    </row>
    <row r="132" spans="3:9" x14ac:dyDescent="0.2">
      <c r="C132" s="4"/>
      <c r="D132" s="4"/>
      <c r="E132" s="4"/>
      <c r="F132" s="4"/>
      <c r="G132" s="4"/>
      <c r="H132" s="4"/>
      <c r="I132" s="4"/>
    </row>
    <row r="133" spans="3:9" x14ac:dyDescent="0.2">
      <c r="C133" s="4"/>
      <c r="D133" s="4"/>
      <c r="E133" s="4"/>
      <c r="F133" s="4"/>
      <c r="G133" s="4"/>
      <c r="H133" s="4"/>
      <c r="I133" s="4"/>
    </row>
    <row r="134" spans="3:9" x14ac:dyDescent="0.2">
      <c r="C134" s="4"/>
      <c r="D134" s="4"/>
      <c r="E134" s="4"/>
      <c r="F134" s="4"/>
      <c r="G134" s="4"/>
      <c r="H134" s="4"/>
      <c r="I134" s="4"/>
    </row>
    <row r="135" spans="3:9" x14ac:dyDescent="0.2">
      <c r="C135" s="4"/>
      <c r="D135" s="4"/>
      <c r="E135" s="4"/>
      <c r="F135" s="4"/>
      <c r="G135" s="4"/>
      <c r="H135" s="4"/>
      <c r="I135" s="4"/>
    </row>
    <row r="136" spans="3:9" x14ac:dyDescent="0.2">
      <c r="C136" s="4"/>
      <c r="D136" s="4"/>
      <c r="E136" s="4"/>
      <c r="F136" s="4"/>
      <c r="G136" s="4"/>
      <c r="H136" s="4"/>
      <c r="I136" s="4"/>
    </row>
    <row r="137" spans="3:9" x14ac:dyDescent="0.2">
      <c r="C137" s="4"/>
      <c r="D137" s="4"/>
      <c r="E137" s="4"/>
      <c r="F137" s="4"/>
      <c r="G137" s="4"/>
      <c r="H137" s="4"/>
      <c r="I137" s="4"/>
    </row>
    <row r="138" spans="3:9" x14ac:dyDescent="0.2">
      <c r="C138" s="12"/>
      <c r="D138" s="4"/>
      <c r="E138" s="12"/>
      <c r="F138" s="12"/>
      <c r="G138" s="4"/>
      <c r="H138" s="12"/>
      <c r="I138" s="12"/>
    </row>
    <row r="139" spans="3:9" x14ac:dyDescent="0.2">
      <c r="C139" s="11"/>
      <c r="D139" s="12"/>
      <c r="E139" s="11"/>
      <c r="F139" s="11"/>
      <c r="G139" s="12"/>
      <c r="H139" s="11"/>
      <c r="I139" s="11"/>
    </row>
    <row r="140" spans="3:9" x14ac:dyDescent="0.2">
      <c r="C140" s="12"/>
      <c r="D140" s="12"/>
      <c r="E140" s="12"/>
      <c r="F140" s="12"/>
      <c r="G140" s="12"/>
      <c r="H140" s="12"/>
      <c r="I140" s="12"/>
    </row>
    <row r="141" spans="3:9" x14ac:dyDescent="0.2">
      <c r="C141" s="12"/>
      <c r="D141" s="12"/>
      <c r="E141" s="12"/>
      <c r="F141" s="12"/>
      <c r="G141" s="12"/>
      <c r="H141" s="12"/>
      <c r="I141" s="12"/>
    </row>
    <row r="142" spans="3:9" x14ac:dyDescent="0.2">
      <c r="C142" s="4"/>
      <c r="D142" s="12"/>
      <c r="E142" s="4"/>
      <c r="F142" s="4"/>
      <c r="G142" s="12"/>
      <c r="H142" s="4"/>
      <c r="I142" s="4"/>
    </row>
    <row r="143" spans="3:9" x14ac:dyDescent="0.2">
      <c r="C143" s="4"/>
      <c r="D143" s="12"/>
      <c r="E143" s="4"/>
      <c r="F143" s="4"/>
      <c r="G143" s="12"/>
      <c r="H143" s="4"/>
      <c r="I143" s="4"/>
    </row>
    <row r="144" spans="3:9" x14ac:dyDescent="0.2">
      <c r="C144" s="4"/>
      <c r="D144" s="4"/>
      <c r="E144" s="4"/>
      <c r="F144" s="4"/>
      <c r="G144" s="4"/>
      <c r="H144" s="4"/>
      <c r="I144" s="4"/>
    </row>
    <row r="145" spans="3:9" x14ac:dyDescent="0.2">
      <c r="C145" s="4"/>
      <c r="D145" s="4"/>
      <c r="E145" s="4"/>
      <c r="F145" s="4"/>
      <c r="G145" s="4"/>
      <c r="H145" s="4"/>
      <c r="I145" s="4"/>
    </row>
    <row r="146" spans="3:9" x14ac:dyDescent="0.2">
      <c r="C146" s="4"/>
      <c r="D146" s="4"/>
      <c r="E146" s="4"/>
      <c r="F146" s="4"/>
      <c r="G146" s="4"/>
      <c r="H146" s="4"/>
      <c r="I146" s="4"/>
    </row>
    <row r="147" spans="3:9" x14ac:dyDescent="0.2">
      <c r="C147" s="12"/>
      <c r="D147" s="4"/>
      <c r="E147" s="12"/>
      <c r="F147" s="12"/>
      <c r="G147" s="4"/>
      <c r="H147" s="12"/>
      <c r="I147" s="12"/>
    </row>
    <row r="148" spans="3:9" x14ac:dyDescent="0.2">
      <c r="C148" s="4"/>
      <c r="D148" s="4"/>
      <c r="E148" s="4"/>
      <c r="F148" s="4"/>
      <c r="G148" s="4"/>
      <c r="H148" s="4"/>
      <c r="I148" s="4"/>
    </row>
    <row r="149" spans="3:9" x14ac:dyDescent="0.2">
      <c r="C149" s="4"/>
      <c r="D149" s="4"/>
      <c r="E149" s="4"/>
      <c r="F149" s="4"/>
      <c r="G149" s="4"/>
      <c r="H149" s="4"/>
      <c r="I149" s="4"/>
    </row>
    <row r="150" spans="3:9" x14ac:dyDescent="0.2">
      <c r="C150" s="4"/>
      <c r="D150" s="4"/>
      <c r="E150" s="4"/>
      <c r="F150" s="4"/>
      <c r="G150" s="4"/>
      <c r="H150" s="4"/>
      <c r="I150" s="4"/>
    </row>
    <row r="151" spans="3:9" x14ac:dyDescent="0.2">
      <c r="C151" s="4"/>
      <c r="D151" s="4"/>
      <c r="E151" s="4"/>
      <c r="F151" s="4"/>
      <c r="G151" s="4"/>
      <c r="H151" s="4"/>
      <c r="I151" s="4"/>
    </row>
    <row r="152" spans="3:9" x14ac:dyDescent="0.2">
      <c r="C152" s="4"/>
      <c r="D152" s="4"/>
      <c r="E152" s="4"/>
      <c r="F152" s="4"/>
      <c r="G152" s="4"/>
      <c r="H152" s="4"/>
      <c r="I152" s="4"/>
    </row>
    <row r="153" spans="3:9" x14ac:dyDescent="0.2">
      <c r="C153" s="4"/>
      <c r="D153" s="4"/>
      <c r="E153" s="4"/>
      <c r="F153" s="4"/>
      <c r="G153" s="4"/>
      <c r="H153" s="4"/>
      <c r="I153" s="4"/>
    </row>
    <row r="154" spans="3:9" x14ac:dyDescent="0.2">
      <c r="C154" s="4"/>
      <c r="D154" s="4"/>
      <c r="E154" s="4"/>
      <c r="F154" s="4"/>
      <c r="G154" s="4"/>
      <c r="H154" s="4"/>
      <c r="I154" s="4"/>
    </row>
    <row r="155" spans="3:9" x14ac:dyDescent="0.2">
      <c r="C155" s="4"/>
      <c r="D155" s="4"/>
      <c r="E155" s="4"/>
      <c r="F155" s="4"/>
      <c r="G155" s="4"/>
      <c r="H155" s="4"/>
      <c r="I155" s="4"/>
    </row>
    <row r="156" spans="3:9" x14ac:dyDescent="0.2">
      <c r="C156" s="4"/>
      <c r="D156" s="4"/>
      <c r="E156" s="4"/>
      <c r="F156" s="4"/>
      <c r="G156" s="4"/>
      <c r="H156" s="4"/>
      <c r="I156" s="4"/>
    </row>
    <row r="157" spans="3:9" x14ac:dyDescent="0.2">
      <c r="C157" s="4"/>
      <c r="D157" s="4"/>
      <c r="E157" s="4"/>
      <c r="F157" s="4"/>
      <c r="G157" s="4"/>
      <c r="H157" s="4"/>
      <c r="I157" s="4"/>
    </row>
    <row r="158" spans="3:9" x14ac:dyDescent="0.2">
      <c r="C158" s="4"/>
      <c r="D158" s="4"/>
      <c r="E158" s="4"/>
      <c r="F158" s="4"/>
      <c r="G158" s="4"/>
      <c r="H158" s="4"/>
      <c r="I158" s="4"/>
    </row>
    <row r="159" spans="3:9" x14ac:dyDescent="0.2">
      <c r="C159" s="4"/>
      <c r="D159" s="4"/>
      <c r="E159" s="4"/>
      <c r="F159" s="4"/>
      <c r="G159" s="4"/>
      <c r="H159" s="4"/>
      <c r="I159" s="4"/>
    </row>
    <row r="160" spans="3:9" x14ac:dyDescent="0.2">
      <c r="C160" s="12"/>
      <c r="D160" s="4"/>
      <c r="E160" s="12"/>
      <c r="F160" s="12"/>
      <c r="G160" s="4"/>
      <c r="H160" s="12"/>
      <c r="I160" s="12"/>
    </row>
    <row r="161" spans="3:9" x14ac:dyDescent="0.2">
      <c r="C161" s="11"/>
      <c r="D161" s="12"/>
      <c r="E161" s="11"/>
      <c r="F161" s="11"/>
      <c r="G161" s="12"/>
      <c r="H161" s="11"/>
      <c r="I161" s="11"/>
    </row>
    <row r="162" spans="3:9" x14ac:dyDescent="0.2">
      <c r="C162" s="12"/>
      <c r="D162" s="12"/>
      <c r="E162" s="12"/>
      <c r="F162" s="12"/>
      <c r="G162" s="12"/>
      <c r="H162" s="12"/>
      <c r="I162" s="12"/>
    </row>
    <row r="163" spans="3:9" x14ac:dyDescent="0.2">
      <c r="C163" s="12"/>
      <c r="D163" s="12"/>
      <c r="E163" s="12"/>
      <c r="F163" s="12"/>
      <c r="G163" s="12"/>
      <c r="H163" s="12"/>
      <c r="I163" s="12"/>
    </row>
    <row r="164" spans="3:9" x14ac:dyDescent="0.2">
      <c r="C164" s="4"/>
      <c r="D164" s="12"/>
      <c r="E164" s="4"/>
      <c r="F164" s="4"/>
      <c r="G164" s="12"/>
      <c r="H164" s="4"/>
      <c r="I164" s="4"/>
    </row>
    <row r="165" spans="3:9" x14ac:dyDescent="0.2">
      <c r="C165" s="4"/>
      <c r="D165" s="12"/>
      <c r="E165" s="4"/>
      <c r="F165" s="4"/>
      <c r="G165" s="12"/>
      <c r="H165" s="4"/>
      <c r="I165" s="4"/>
    </row>
    <row r="166" spans="3:9" x14ac:dyDescent="0.2">
      <c r="C166" s="4"/>
      <c r="D166" s="4"/>
      <c r="E166" s="4"/>
      <c r="F166" s="4"/>
      <c r="G166" s="4"/>
      <c r="H166" s="4"/>
      <c r="I166" s="4"/>
    </row>
    <row r="167" spans="3:9" x14ac:dyDescent="0.2">
      <c r="C167" s="4"/>
      <c r="D167" s="4"/>
      <c r="E167" s="4"/>
      <c r="F167" s="4"/>
      <c r="G167" s="4"/>
      <c r="H167" s="4"/>
      <c r="I167" s="4"/>
    </row>
    <row r="168" spans="3:9" x14ac:dyDescent="0.2">
      <c r="C168" s="4"/>
      <c r="D168" s="4"/>
      <c r="E168" s="4"/>
      <c r="F168" s="4"/>
      <c r="G168" s="4"/>
      <c r="H168" s="4"/>
      <c r="I168" s="4"/>
    </row>
    <row r="169" spans="3:9" x14ac:dyDescent="0.2">
      <c r="C169" s="12"/>
      <c r="D169" s="4"/>
      <c r="E169" s="12"/>
      <c r="F169" s="12"/>
      <c r="G169" s="4"/>
      <c r="H169" s="12"/>
      <c r="I169" s="12"/>
    </row>
    <row r="170" spans="3:9" x14ac:dyDescent="0.2">
      <c r="C170" s="4"/>
      <c r="D170" s="4"/>
      <c r="E170" s="4"/>
      <c r="F170" s="4"/>
      <c r="G170" s="4"/>
      <c r="H170" s="4"/>
      <c r="I170" s="4"/>
    </row>
    <row r="171" spans="3:9" x14ac:dyDescent="0.2">
      <c r="C171" s="4"/>
      <c r="D171" s="4"/>
      <c r="E171" s="4"/>
      <c r="F171" s="4"/>
      <c r="G171" s="4"/>
      <c r="H171" s="4"/>
      <c r="I171" s="4"/>
    </row>
    <row r="172" spans="3:9" x14ac:dyDescent="0.2">
      <c r="C172" s="4"/>
      <c r="D172" s="4"/>
      <c r="E172" s="4"/>
      <c r="F172" s="4"/>
      <c r="G172" s="4"/>
      <c r="H172" s="4"/>
      <c r="I172" s="4"/>
    </row>
    <row r="173" spans="3:9" x14ac:dyDescent="0.2">
      <c r="C173" s="4"/>
      <c r="D173" s="4"/>
      <c r="E173" s="4"/>
      <c r="F173" s="4"/>
      <c r="G173" s="4"/>
      <c r="H173" s="4"/>
      <c r="I173" s="4"/>
    </row>
    <row r="174" spans="3:9" x14ac:dyDescent="0.2">
      <c r="C174" s="4"/>
      <c r="D174" s="4"/>
      <c r="E174" s="4"/>
      <c r="F174" s="4"/>
      <c r="G174" s="4"/>
      <c r="H174" s="4"/>
      <c r="I174" s="4"/>
    </row>
    <row r="175" spans="3:9" x14ac:dyDescent="0.2">
      <c r="C175" s="4"/>
      <c r="D175" s="4"/>
      <c r="E175" s="4"/>
      <c r="F175" s="4"/>
      <c r="G175" s="4"/>
      <c r="H175" s="4"/>
      <c r="I175" s="4"/>
    </row>
    <row r="176" spans="3:9" x14ac:dyDescent="0.2">
      <c r="C176" s="4"/>
      <c r="D176" s="4"/>
      <c r="E176" s="4"/>
      <c r="F176" s="4"/>
      <c r="G176" s="4"/>
      <c r="H176" s="4"/>
      <c r="I176" s="4"/>
    </row>
    <row r="177" spans="3:9" x14ac:dyDescent="0.2">
      <c r="C177" s="4"/>
      <c r="D177" s="4"/>
      <c r="E177" s="4"/>
      <c r="F177" s="4"/>
      <c r="G177" s="4"/>
      <c r="H177" s="4"/>
      <c r="I177" s="4"/>
    </row>
    <row r="178" spans="3:9" x14ac:dyDescent="0.2">
      <c r="C178" s="4"/>
      <c r="D178" s="4"/>
      <c r="E178" s="4"/>
      <c r="F178" s="4"/>
      <c r="G178" s="4"/>
      <c r="H178" s="4"/>
      <c r="I178" s="4"/>
    </row>
    <row r="179" spans="3:9" x14ac:dyDescent="0.2">
      <c r="C179" s="4"/>
      <c r="D179" s="4"/>
      <c r="E179" s="4"/>
      <c r="F179" s="4"/>
      <c r="G179" s="4"/>
      <c r="H179" s="4"/>
      <c r="I179" s="4"/>
    </row>
    <row r="180" spans="3:9" x14ac:dyDescent="0.2">
      <c r="C180" s="4"/>
      <c r="D180" s="4"/>
      <c r="E180" s="4"/>
      <c r="F180" s="4"/>
      <c r="G180" s="4"/>
      <c r="H180" s="4"/>
      <c r="I180" s="4"/>
    </row>
    <row r="181" spans="3:9" x14ac:dyDescent="0.2">
      <c r="C181" s="4"/>
      <c r="D181" s="4"/>
      <c r="E181" s="4"/>
      <c r="F181" s="4"/>
      <c r="G181" s="4"/>
      <c r="H181" s="4"/>
      <c r="I181" s="4"/>
    </row>
    <row r="182" spans="3:9" x14ac:dyDescent="0.2">
      <c r="C182" s="12"/>
      <c r="D182" s="4"/>
      <c r="E182" s="12"/>
      <c r="F182" s="12"/>
      <c r="G182" s="4"/>
      <c r="H182" s="12"/>
      <c r="I182" s="12"/>
    </row>
    <row r="183" spans="3:9" x14ac:dyDescent="0.2">
      <c r="C183" s="11"/>
      <c r="D183" s="12"/>
      <c r="E183" s="11"/>
      <c r="F183" s="11"/>
      <c r="G183" s="12"/>
      <c r="H183" s="11"/>
      <c r="I183" s="11"/>
    </row>
    <row r="184" spans="3:9" x14ac:dyDescent="0.2">
      <c r="C184" s="12"/>
      <c r="D184" s="12"/>
      <c r="E184" s="12"/>
      <c r="F184" s="12"/>
      <c r="G184" s="12"/>
      <c r="H184" s="12"/>
      <c r="I184" s="12"/>
    </row>
    <row r="185" spans="3:9" x14ac:dyDescent="0.2">
      <c r="C185" s="12"/>
      <c r="D185" s="12"/>
      <c r="E185" s="12"/>
      <c r="F185" s="12"/>
      <c r="G185" s="12"/>
      <c r="H185" s="12"/>
      <c r="I185" s="12"/>
    </row>
    <row r="186" spans="3:9" x14ac:dyDescent="0.2">
      <c r="C186" s="4"/>
      <c r="D186" s="12"/>
      <c r="E186" s="4"/>
      <c r="F186" s="4"/>
      <c r="G186" s="12"/>
      <c r="H186" s="4"/>
      <c r="I186" s="4"/>
    </row>
    <row r="187" spans="3:9" x14ac:dyDescent="0.2">
      <c r="C187" s="4"/>
      <c r="D187" s="12"/>
      <c r="E187" s="4"/>
      <c r="F187" s="4"/>
      <c r="G187" s="12"/>
      <c r="H187" s="4"/>
      <c r="I187" s="4"/>
    </row>
    <row r="188" spans="3:9" x14ac:dyDescent="0.2">
      <c r="C188" s="4"/>
      <c r="D188" s="4"/>
      <c r="E188" s="4"/>
      <c r="F188" s="4"/>
      <c r="G188" s="4"/>
      <c r="H188" s="4"/>
      <c r="I188" s="4"/>
    </row>
    <row r="189" spans="3:9" x14ac:dyDescent="0.2">
      <c r="C189" s="4"/>
      <c r="D189" s="4"/>
      <c r="E189" s="4"/>
      <c r="F189" s="4"/>
      <c r="G189" s="4"/>
      <c r="H189" s="4"/>
      <c r="I189" s="4"/>
    </row>
    <row r="190" spans="3:9" x14ac:dyDescent="0.2">
      <c r="C190" s="4"/>
      <c r="D190" s="4"/>
      <c r="E190" s="4"/>
      <c r="F190" s="4"/>
      <c r="G190" s="4"/>
      <c r="H190" s="4"/>
      <c r="I190" s="4"/>
    </row>
    <row r="191" spans="3:9" x14ac:dyDescent="0.2">
      <c r="C191" s="12"/>
      <c r="D191" s="4"/>
      <c r="E191" s="12"/>
      <c r="F191" s="12"/>
      <c r="G191" s="4"/>
      <c r="H191" s="12"/>
      <c r="I191" s="12"/>
    </row>
    <row r="192" spans="3:9" x14ac:dyDescent="0.2">
      <c r="C192" s="4"/>
      <c r="D192" s="4"/>
      <c r="E192" s="4"/>
      <c r="F192" s="4"/>
      <c r="G192" s="4"/>
      <c r="H192" s="4"/>
      <c r="I192" s="4"/>
    </row>
    <row r="193" spans="3:9" x14ac:dyDescent="0.2">
      <c r="C193" s="4"/>
      <c r="D193" s="4"/>
      <c r="E193" s="4"/>
      <c r="F193" s="4"/>
      <c r="G193" s="4"/>
      <c r="H193" s="4"/>
      <c r="I193" s="4"/>
    </row>
    <row r="194" spans="3:9" x14ac:dyDescent="0.2">
      <c r="C194" s="4"/>
      <c r="D194" s="4"/>
      <c r="E194" s="4"/>
      <c r="F194" s="4"/>
      <c r="G194" s="4"/>
      <c r="H194" s="4"/>
      <c r="I194" s="4"/>
    </row>
    <row r="195" spans="3:9" x14ac:dyDescent="0.2">
      <c r="C195" s="4"/>
      <c r="D195" s="4"/>
      <c r="E195" s="4"/>
      <c r="F195" s="4"/>
      <c r="G195" s="4"/>
      <c r="H195" s="4"/>
      <c r="I195" s="4"/>
    </row>
    <row r="196" spans="3:9" x14ac:dyDescent="0.2">
      <c r="C196" s="4"/>
      <c r="D196" s="4"/>
      <c r="E196" s="4"/>
      <c r="F196" s="4"/>
      <c r="G196" s="4"/>
      <c r="H196" s="4"/>
      <c r="I196" s="4"/>
    </row>
    <row r="197" spans="3:9" x14ac:dyDescent="0.2">
      <c r="C197" s="4"/>
      <c r="D197" s="4"/>
      <c r="E197" s="4"/>
      <c r="F197" s="4"/>
      <c r="G197" s="4"/>
      <c r="H197" s="4"/>
      <c r="I197" s="4"/>
    </row>
    <row r="198" spans="3:9" x14ac:dyDescent="0.2">
      <c r="C198" s="4"/>
      <c r="D198" s="4"/>
      <c r="E198" s="4"/>
      <c r="F198" s="4"/>
      <c r="G198" s="4"/>
      <c r="H198" s="4"/>
      <c r="I198" s="4"/>
    </row>
    <row r="199" spans="3:9" x14ac:dyDescent="0.2">
      <c r="C199" s="4"/>
      <c r="D199" s="4"/>
      <c r="E199" s="4"/>
      <c r="F199" s="4"/>
      <c r="G199" s="4"/>
      <c r="H199" s="4"/>
      <c r="I199" s="4"/>
    </row>
    <row r="200" spans="3:9" x14ac:dyDescent="0.2">
      <c r="C200" s="4"/>
      <c r="D200" s="4"/>
      <c r="E200" s="4"/>
      <c r="F200" s="4"/>
      <c r="G200" s="4"/>
      <c r="H200" s="4"/>
      <c r="I200" s="4"/>
    </row>
    <row r="201" spans="3:9" x14ac:dyDescent="0.2">
      <c r="C201" s="4"/>
      <c r="D201" s="4"/>
      <c r="E201" s="4"/>
      <c r="F201" s="4"/>
      <c r="G201" s="4"/>
      <c r="H201" s="4"/>
      <c r="I201" s="4"/>
    </row>
    <row r="202" spans="3:9" x14ac:dyDescent="0.2">
      <c r="C202" s="4"/>
      <c r="D202" s="4"/>
      <c r="E202" s="4"/>
      <c r="F202" s="4"/>
      <c r="G202" s="4"/>
      <c r="H202" s="4"/>
      <c r="I202" s="4"/>
    </row>
    <row r="203" spans="3:9" x14ac:dyDescent="0.2">
      <c r="C203" s="4"/>
      <c r="D203" s="4"/>
      <c r="E203" s="4"/>
      <c r="F203" s="4"/>
      <c r="G203" s="4"/>
      <c r="H203" s="4"/>
      <c r="I203" s="4"/>
    </row>
    <row r="204" spans="3:9" x14ac:dyDescent="0.2">
      <c r="C204" s="12"/>
      <c r="D204" s="4"/>
      <c r="E204" s="12"/>
      <c r="F204" s="12"/>
      <c r="G204" s="4"/>
      <c r="H204" s="12"/>
      <c r="I204" s="12"/>
    </row>
    <row r="205" spans="3:9" x14ac:dyDescent="0.2">
      <c r="C205" s="11"/>
      <c r="D205" s="12"/>
      <c r="E205" s="11"/>
      <c r="F205" s="11"/>
      <c r="G205" s="12"/>
      <c r="H205" s="11"/>
      <c r="I205" s="11"/>
    </row>
    <row r="206" spans="3:9" x14ac:dyDescent="0.2">
      <c r="C206" s="12"/>
      <c r="D206" s="12"/>
      <c r="E206" s="12"/>
      <c r="F206" s="12"/>
      <c r="G206" s="12"/>
      <c r="H206" s="12"/>
      <c r="I206" s="12"/>
    </row>
    <row r="207" spans="3:9" x14ac:dyDescent="0.2">
      <c r="C207" s="12"/>
      <c r="D207" s="12"/>
      <c r="E207" s="12"/>
      <c r="F207" s="12"/>
      <c r="G207" s="12"/>
      <c r="H207" s="12"/>
      <c r="I207" s="12"/>
    </row>
    <row r="208" spans="3:9" x14ac:dyDescent="0.2">
      <c r="C208" s="4"/>
      <c r="D208" s="12"/>
      <c r="E208" s="4"/>
      <c r="F208" s="4"/>
      <c r="G208" s="12"/>
      <c r="H208" s="4"/>
      <c r="I208" s="4"/>
    </row>
    <row r="209" spans="3:9" x14ac:dyDescent="0.2">
      <c r="C209" s="4"/>
      <c r="D209" s="12"/>
      <c r="E209" s="4"/>
      <c r="F209" s="4"/>
      <c r="G209" s="12"/>
      <c r="H209" s="4"/>
      <c r="I209" s="4"/>
    </row>
    <row r="210" spans="3:9" x14ac:dyDescent="0.2">
      <c r="C210" s="4"/>
      <c r="D210" s="4"/>
      <c r="E210" s="4"/>
      <c r="F210" s="4"/>
      <c r="G210" s="4"/>
      <c r="H210" s="4"/>
      <c r="I210" s="4"/>
    </row>
    <row r="211" spans="3:9" x14ac:dyDescent="0.2">
      <c r="C211" s="4"/>
      <c r="D211" s="4"/>
      <c r="E211" s="4"/>
      <c r="F211" s="4"/>
      <c r="G211" s="4"/>
      <c r="H211" s="4"/>
      <c r="I211" s="4"/>
    </row>
    <row r="212" spans="3:9" x14ac:dyDescent="0.2">
      <c r="C212" s="4"/>
      <c r="D212" s="4"/>
      <c r="E212" s="4"/>
      <c r="F212" s="4"/>
      <c r="G212" s="4"/>
      <c r="H212" s="4"/>
      <c r="I212" s="4"/>
    </row>
    <row r="213" spans="3:9" x14ac:dyDescent="0.2">
      <c r="C213" s="12"/>
      <c r="D213" s="4"/>
      <c r="E213" s="12"/>
      <c r="F213" s="12"/>
      <c r="G213" s="4"/>
      <c r="H213" s="12"/>
      <c r="I213" s="12"/>
    </row>
    <row r="214" spans="3:9" x14ac:dyDescent="0.2">
      <c r="C214" s="4"/>
      <c r="D214" s="4"/>
      <c r="E214" s="4"/>
      <c r="F214" s="4"/>
      <c r="G214" s="4"/>
      <c r="H214" s="4"/>
      <c r="I214" s="4"/>
    </row>
    <row r="215" spans="3:9" x14ac:dyDescent="0.2">
      <c r="C215" s="4"/>
      <c r="D215" s="4"/>
      <c r="E215" s="4"/>
      <c r="F215" s="4"/>
      <c r="G215" s="4"/>
      <c r="H215" s="4"/>
      <c r="I215" s="4"/>
    </row>
    <row r="216" spans="3:9" x14ac:dyDescent="0.2">
      <c r="C216" s="4"/>
      <c r="D216" s="4"/>
      <c r="E216" s="4"/>
      <c r="F216" s="4"/>
      <c r="G216" s="4"/>
      <c r="H216" s="4"/>
      <c r="I216" s="4"/>
    </row>
    <row r="217" spans="3:9" x14ac:dyDescent="0.2">
      <c r="C217" s="4"/>
      <c r="D217" s="4"/>
      <c r="E217" s="4"/>
      <c r="F217" s="4"/>
      <c r="G217" s="4"/>
      <c r="H217" s="4"/>
      <c r="I217" s="4"/>
    </row>
    <row r="218" spans="3:9" x14ac:dyDescent="0.2">
      <c r="C218" s="4"/>
      <c r="D218" s="4"/>
      <c r="E218" s="4"/>
      <c r="F218" s="4"/>
      <c r="G218" s="4"/>
      <c r="H218" s="4"/>
      <c r="I218" s="4"/>
    </row>
    <row r="219" spans="3:9" x14ac:dyDescent="0.2">
      <c r="C219" s="4"/>
      <c r="D219" s="4"/>
      <c r="E219" s="4"/>
      <c r="F219" s="4"/>
      <c r="G219" s="4"/>
      <c r="H219" s="4"/>
      <c r="I219" s="4"/>
    </row>
    <row r="220" spans="3:9" x14ac:dyDescent="0.2">
      <c r="C220" s="4"/>
      <c r="D220" s="4"/>
      <c r="E220" s="4"/>
      <c r="F220" s="4"/>
      <c r="G220" s="4"/>
      <c r="H220" s="4"/>
      <c r="I220" s="4"/>
    </row>
    <row r="221" spans="3:9" x14ac:dyDescent="0.2">
      <c r="C221" s="4"/>
      <c r="D221" s="4"/>
      <c r="E221" s="4"/>
      <c r="F221" s="4"/>
      <c r="G221" s="4"/>
      <c r="H221" s="4"/>
      <c r="I221" s="4"/>
    </row>
    <row r="222" spans="3:9" x14ac:dyDescent="0.2">
      <c r="C222" s="4"/>
      <c r="D222" s="4"/>
      <c r="E222" s="4"/>
      <c r="F222" s="4"/>
      <c r="G222" s="4"/>
      <c r="H222" s="4"/>
      <c r="I222" s="4"/>
    </row>
    <row r="223" spans="3:9" x14ac:dyDescent="0.2">
      <c r="C223" s="4"/>
      <c r="D223" s="4"/>
      <c r="E223" s="4"/>
      <c r="F223" s="4"/>
      <c r="G223" s="4"/>
      <c r="H223" s="4"/>
      <c r="I223" s="4"/>
    </row>
    <row r="224" spans="3:9" x14ac:dyDescent="0.2">
      <c r="C224" s="4"/>
      <c r="D224" s="4"/>
      <c r="E224" s="4"/>
      <c r="F224" s="4"/>
      <c r="G224" s="4"/>
      <c r="H224" s="4"/>
      <c r="I224" s="4"/>
    </row>
    <row r="225" spans="3:9" x14ac:dyDescent="0.2">
      <c r="C225" s="4"/>
      <c r="D225" s="4"/>
      <c r="E225" s="4"/>
      <c r="F225" s="4"/>
      <c r="G225" s="4"/>
      <c r="H225" s="4"/>
      <c r="I225" s="4"/>
    </row>
    <row r="226" spans="3:9" x14ac:dyDescent="0.2">
      <c r="C226" s="12"/>
      <c r="D226" s="4"/>
      <c r="E226" s="12"/>
      <c r="F226" s="12"/>
      <c r="G226" s="4"/>
      <c r="H226" s="12"/>
      <c r="I226" s="12"/>
    </row>
    <row r="227" spans="3:9" x14ac:dyDescent="0.2">
      <c r="C227" s="11"/>
      <c r="D227" s="12"/>
      <c r="E227" s="11"/>
      <c r="F227" s="11"/>
      <c r="G227" s="12"/>
      <c r="H227" s="11"/>
      <c r="I227" s="11"/>
    </row>
    <row r="228" spans="3:9" x14ac:dyDescent="0.2">
      <c r="C228" s="12"/>
      <c r="D228" s="12"/>
      <c r="E228" s="12"/>
      <c r="F228" s="12"/>
      <c r="G228" s="12"/>
      <c r="H228" s="12"/>
      <c r="I228" s="12"/>
    </row>
    <row r="229" spans="3:9" x14ac:dyDescent="0.2">
      <c r="C229" s="12"/>
      <c r="D229" s="12"/>
      <c r="E229" s="12"/>
      <c r="F229" s="12"/>
      <c r="G229" s="12"/>
      <c r="H229" s="12"/>
      <c r="I229" s="12"/>
    </row>
    <row r="230" spans="3:9" x14ac:dyDescent="0.2">
      <c r="C230" s="4"/>
      <c r="D230" s="12"/>
      <c r="E230" s="4"/>
      <c r="F230" s="4"/>
      <c r="G230" s="12"/>
      <c r="H230" s="4"/>
      <c r="I230" s="4"/>
    </row>
    <row r="231" spans="3:9" x14ac:dyDescent="0.2">
      <c r="C231" s="4"/>
      <c r="D231" s="12"/>
      <c r="E231" s="4"/>
      <c r="F231" s="4"/>
      <c r="G231" s="12"/>
      <c r="H231" s="4"/>
      <c r="I231" s="4"/>
    </row>
    <row r="232" spans="3:9" x14ac:dyDescent="0.2">
      <c r="C232" s="4"/>
      <c r="D232" s="4"/>
      <c r="E232" s="4"/>
      <c r="F232" s="4"/>
      <c r="G232" s="4"/>
      <c r="H232" s="4"/>
      <c r="I232" s="4"/>
    </row>
    <row r="233" spans="3:9" x14ac:dyDescent="0.2">
      <c r="C233" s="4"/>
      <c r="D233" s="4"/>
      <c r="E233" s="4"/>
      <c r="F233" s="4"/>
      <c r="G233" s="4"/>
      <c r="H233" s="4"/>
      <c r="I233" s="4"/>
    </row>
    <row r="234" spans="3:9" x14ac:dyDescent="0.2">
      <c r="C234" s="4"/>
      <c r="D234" s="4"/>
      <c r="E234" s="4"/>
      <c r="F234" s="4"/>
      <c r="G234" s="4"/>
      <c r="H234" s="4"/>
      <c r="I234" s="4"/>
    </row>
    <row r="235" spans="3:9" x14ac:dyDescent="0.2">
      <c r="C235" s="12"/>
      <c r="D235" s="4"/>
      <c r="E235" s="12"/>
      <c r="F235" s="12"/>
      <c r="G235" s="4"/>
      <c r="H235" s="12"/>
      <c r="I235" s="12"/>
    </row>
    <row r="236" spans="3:9" x14ac:dyDescent="0.2">
      <c r="C236" s="4"/>
      <c r="D236" s="4"/>
      <c r="E236" s="4"/>
      <c r="F236" s="4"/>
      <c r="G236" s="4"/>
      <c r="H236" s="4"/>
      <c r="I236" s="4"/>
    </row>
    <row r="237" spans="3:9" x14ac:dyDescent="0.2">
      <c r="C237" s="4"/>
      <c r="D237" s="4"/>
      <c r="E237" s="4"/>
      <c r="F237" s="4"/>
      <c r="G237" s="4"/>
      <c r="H237" s="4"/>
      <c r="I237" s="4"/>
    </row>
    <row r="238" spans="3:9" x14ac:dyDescent="0.2">
      <c r="C238" s="4"/>
      <c r="D238" s="4"/>
      <c r="E238" s="4"/>
      <c r="F238" s="4"/>
      <c r="G238" s="4"/>
      <c r="H238" s="4"/>
      <c r="I238" s="4"/>
    </row>
    <row r="239" spans="3:9" x14ac:dyDescent="0.2">
      <c r="C239" s="4"/>
      <c r="D239" s="4"/>
      <c r="E239" s="4"/>
      <c r="F239" s="4"/>
      <c r="G239" s="4"/>
      <c r="H239" s="4"/>
      <c r="I239" s="4"/>
    </row>
    <row r="240" spans="3:9" x14ac:dyDescent="0.2">
      <c r="C240" s="4"/>
      <c r="D240" s="4"/>
      <c r="E240" s="4"/>
      <c r="F240" s="4"/>
      <c r="G240" s="4"/>
      <c r="H240" s="4"/>
      <c r="I240" s="4"/>
    </row>
    <row r="241" spans="3:9" x14ac:dyDescent="0.2">
      <c r="C241" s="4"/>
      <c r="D241" s="4"/>
      <c r="E241" s="4"/>
      <c r="F241" s="4"/>
      <c r="G241" s="4"/>
      <c r="H241" s="4"/>
      <c r="I241" s="4"/>
    </row>
    <row r="242" spans="3:9" x14ac:dyDescent="0.2">
      <c r="C242" s="4"/>
      <c r="D242" s="4"/>
      <c r="E242" s="4"/>
      <c r="F242" s="4"/>
      <c r="G242" s="4"/>
      <c r="H242" s="4"/>
      <c r="I242" s="4"/>
    </row>
    <row r="243" spans="3:9" x14ac:dyDescent="0.2">
      <c r="C243" s="4"/>
      <c r="D243" s="4"/>
      <c r="E243" s="4"/>
      <c r="F243" s="4"/>
      <c r="G243" s="4"/>
      <c r="H243" s="4"/>
      <c r="I243" s="4"/>
    </row>
    <row r="244" spans="3:9" x14ac:dyDescent="0.2">
      <c r="C244" s="4"/>
      <c r="D244" s="4"/>
      <c r="E244" s="4"/>
      <c r="F244" s="4"/>
      <c r="G244" s="4"/>
      <c r="H244" s="4"/>
      <c r="I244" s="4"/>
    </row>
    <row r="245" spans="3:9" x14ac:dyDescent="0.2">
      <c r="C245" s="4"/>
      <c r="D245" s="4"/>
      <c r="E245" s="4"/>
      <c r="F245" s="4"/>
      <c r="G245" s="4"/>
      <c r="H245" s="4"/>
      <c r="I245" s="4"/>
    </row>
    <row r="246" spans="3:9" x14ac:dyDescent="0.2">
      <c r="C246" s="4"/>
      <c r="D246" s="4"/>
      <c r="E246" s="4"/>
      <c r="F246" s="4"/>
      <c r="G246" s="4"/>
      <c r="H246" s="4"/>
      <c r="I246" s="4"/>
    </row>
    <row r="247" spans="3:9" x14ac:dyDescent="0.2">
      <c r="C247" s="4"/>
      <c r="D247" s="4"/>
      <c r="E247" s="4"/>
      <c r="F247" s="4"/>
      <c r="G247" s="4"/>
      <c r="H247" s="4"/>
      <c r="I247" s="4"/>
    </row>
    <row r="248" spans="3:9" x14ac:dyDescent="0.2">
      <c r="C248" s="12"/>
      <c r="D248" s="4"/>
      <c r="E248" s="12"/>
      <c r="F248" s="12"/>
      <c r="G248" s="4"/>
      <c r="H248" s="12"/>
      <c r="I248" s="12"/>
    </row>
    <row r="249" spans="3:9" x14ac:dyDescent="0.2">
      <c r="C249" s="11"/>
      <c r="D249" s="12"/>
      <c r="E249" s="11"/>
      <c r="F249" s="11"/>
      <c r="G249" s="12"/>
      <c r="H249" s="11"/>
      <c r="I249" s="11"/>
    </row>
    <row r="250" spans="3:9" x14ac:dyDescent="0.2">
      <c r="C250" s="12"/>
      <c r="D250" s="12"/>
      <c r="E250" s="12"/>
      <c r="F250" s="12"/>
      <c r="G250" s="12"/>
      <c r="H250" s="12"/>
      <c r="I250" s="12"/>
    </row>
    <row r="251" spans="3:9" x14ac:dyDescent="0.2">
      <c r="C251" s="12"/>
      <c r="D251" s="12"/>
      <c r="E251" s="12"/>
      <c r="F251" s="12"/>
      <c r="G251" s="12"/>
      <c r="H251" s="12"/>
      <c r="I251" s="12"/>
    </row>
    <row r="252" spans="3:9" x14ac:dyDescent="0.2">
      <c r="C252" s="4"/>
      <c r="D252" s="12"/>
      <c r="E252" s="4"/>
      <c r="F252" s="4"/>
      <c r="G252" s="12"/>
      <c r="H252" s="4"/>
      <c r="I252" s="4"/>
    </row>
    <row r="253" spans="3:9" x14ac:dyDescent="0.2">
      <c r="C253" s="4"/>
      <c r="D253" s="12"/>
      <c r="E253" s="4"/>
      <c r="F253" s="4"/>
      <c r="G253" s="12"/>
      <c r="H253" s="4"/>
      <c r="I253" s="4"/>
    </row>
    <row r="254" spans="3:9" x14ac:dyDescent="0.2">
      <c r="C254" s="4"/>
      <c r="D254" s="4"/>
      <c r="E254" s="4"/>
      <c r="F254" s="4"/>
      <c r="G254" s="4"/>
      <c r="H254" s="4"/>
      <c r="I254" s="4"/>
    </row>
    <row r="255" spans="3:9" x14ac:dyDescent="0.2">
      <c r="C255" s="4"/>
      <c r="D255" s="4"/>
      <c r="E255" s="4"/>
      <c r="F255" s="4"/>
      <c r="G255" s="4"/>
      <c r="H255" s="4"/>
      <c r="I255" s="4"/>
    </row>
    <row r="256" spans="3:9" x14ac:dyDescent="0.2">
      <c r="C256" s="4"/>
      <c r="D256" s="4"/>
      <c r="E256" s="4"/>
      <c r="F256" s="4"/>
      <c r="G256" s="4"/>
      <c r="H256" s="4"/>
      <c r="I256" s="4"/>
    </row>
    <row r="257" spans="3:9" x14ac:dyDescent="0.2">
      <c r="C257" s="12"/>
      <c r="D257" s="4"/>
      <c r="E257" s="12"/>
      <c r="F257" s="12"/>
      <c r="G257" s="4"/>
      <c r="H257" s="12"/>
      <c r="I257" s="12"/>
    </row>
    <row r="258" spans="3:9" x14ac:dyDescent="0.2">
      <c r="C258" s="4"/>
      <c r="D258" s="4"/>
      <c r="E258" s="4"/>
      <c r="F258" s="4"/>
      <c r="G258" s="4"/>
      <c r="H258" s="4"/>
      <c r="I258" s="4"/>
    </row>
    <row r="259" spans="3:9" x14ac:dyDescent="0.2">
      <c r="C259" s="4"/>
      <c r="D259" s="4"/>
      <c r="E259" s="4"/>
      <c r="F259" s="4"/>
      <c r="G259" s="4"/>
      <c r="H259" s="4"/>
      <c r="I259" s="4"/>
    </row>
    <row r="260" spans="3:9" x14ac:dyDescent="0.2">
      <c r="C260" s="4"/>
      <c r="D260" s="4"/>
      <c r="E260" s="4"/>
      <c r="F260" s="4"/>
      <c r="G260" s="4"/>
      <c r="H260" s="4"/>
      <c r="I260" s="4"/>
    </row>
    <row r="261" spans="3:9" x14ac:dyDescent="0.2">
      <c r="C261" s="4"/>
      <c r="D261" s="4"/>
      <c r="E261" s="4"/>
      <c r="F261" s="4"/>
      <c r="G261" s="4"/>
      <c r="H261" s="4"/>
      <c r="I261" s="4"/>
    </row>
    <row r="262" spans="3:9" x14ac:dyDescent="0.2">
      <c r="C262" s="4"/>
      <c r="D262" s="4"/>
      <c r="E262" s="4"/>
      <c r="F262" s="4"/>
      <c r="G262" s="4"/>
      <c r="H262" s="4"/>
      <c r="I262" s="4"/>
    </row>
    <row r="263" spans="3:9" x14ac:dyDescent="0.2">
      <c r="C263" s="4"/>
      <c r="D263" s="4"/>
      <c r="E263" s="4"/>
      <c r="F263" s="4"/>
      <c r="G263" s="4"/>
      <c r="H263" s="4"/>
      <c r="I263" s="4"/>
    </row>
    <row r="264" spans="3:9" x14ac:dyDescent="0.2">
      <c r="C264" s="4"/>
      <c r="D264" s="4"/>
      <c r="E264" s="4"/>
      <c r="F264" s="4"/>
      <c r="G264" s="4"/>
      <c r="H264" s="4"/>
      <c r="I264" s="4"/>
    </row>
    <row r="265" spans="3:9" x14ac:dyDescent="0.2">
      <c r="C265" s="4"/>
      <c r="D265" s="4"/>
      <c r="E265" s="4"/>
      <c r="F265" s="4"/>
      <c r="G265" s="4"/>
      <c r="H265" s="4"/>
      <c r="I265" s="4"/>
    </row>
    <row r="266" spans="3:9" x14ac:dyDescent="0.2">
      <c r="C266" s="4"/>
      <c r="D266" s="4"/>
      <c r="E266" s="4"/>
      <c r="F266" s="4"/>
      <c r="G266" s="4"/>
      <c r="H266" s="4"/>
      <c r="I266" s="4"/>
    </row>
    <row r="267" spans="3:9" x14ac:dyDescent="0.2">
      <c r="C267" s="4"/>
      <c r="D267" s="4"/>
      <c r="E267" s="4"/>
      <c r="F267" s="4"/>
      <c r="G267" s="4"/>
      <c r="H267" s="4"/>
      <c r="I267" s="4"/>
    </row>
    <row r="268" spans="3:9" x14ac:dyDescent="0.2">
      <c r="C268" s="4"/>
      <c r="D268" s="4"/>
      <c r="E268" s="4"/>
      <c r="F268" s="4"/>
      <c r="G268" s="4"/>
      <c r="H268" s="4"/>
      <c r="I268" s="4"/>
    </row>
    <row r="269" spans="3:9" x14ac:dyDescent="0.2">
      <c r="C269" s="4"/>
      <c r="D269" s="4"/>
      <c r="E269" s="4"/>
      <c r="F269" s="4"/>
      <c r="G269" s="4"/>
      <c r="H269" s="4"/>
      <c r="I269" s="4"/>
    </row>
    <row r="270" spans="3:9" x14ac:dyDescent="0.2">
      <c r="C270" s="12"/>
      <c r="D270" s="4"/>
      <c r="E270" s="12"/>
      <c r="F270" s="12"/>
      <c r="G270" s="4"/>
      <c r="H270" s="12"/>
      <c r="I270" s="12"/>
    </row>
    <row r="271" spans="3:9" x14ac:dyDescent="0.2">
      <c r="C271" s="11"/>
      <c r="D271" s="12"/>
      <c r="E271" s="11"/>
      <c r="F271" s="11"/>
      <c r="G271" s="12"/>
      <c r="H271" s="11"/>
      <c r="I271" s="11"/>
    </row>
    <row r="272" spans="3:9" x14ac:dyDescent="0.2">
      <c r="C272" s="12"/>
      <c r="D272" s="12"/>
      <c r="E272" s="12"/>
      <c r="F272" s="12"/>
      <c r="G272" s="12"/>
      <c r="H272" s="12"/>
      <c r="I272" s="12"/>
    </row>
    <row r="273" spans="3:9" x14ac:dyDescent="0.2">
      <c r="C273" s="12"/>
      <c r="D273" s="12"/>
      <c r="E273" s="12"/>
      <c r="F273" s="12"/>
      <c r="G273" s="12"/>
      <c r="H273" s="12"/>
      <c r="I273" s="12"/>
    </row>
    <row r="274" spans="3:9" x14ac:dyDescent="0.2">
      <c r="C274" s="4"/>
      <c r="D274" s="12"/>
      <c r="E274" s="4"/>
      <c r="F274" s="4"/>
      <c r="G274" s="12"/>
      <c r="H274" s="4"/>
      <c r="I274" s="4"/>
    </row>
    <row r="275" spans="3:9" x14ac:dyDescent="0.2">
      <c r="C275" s="4"/>
      <c r="D275" s="12"/>
      <c r="E275" s="4"/>
      <c r="F275" s="4"/>
      <c r="G275" s="12"/>
      <c r="H275" s="4"/>
      <c r="I275" s="4"/>
    </row>
    <row r="276" spans="3:9" x14ac:dyDescent="0.2">
      <c r="C276" s="4"/>
      <c r="D276" s="4"/>
      <c r="E276" s="4"/>
      <c r="F276" s="4"/>
      <c r="G276" s="4"/>
      <c r="H276" s="4"/>
      <c r="I276" s="4"/>
    </row>
    <row r="277" spans="3:9" x14ac:dyDescent="0.2">
      <c r="C277" s="4"/>
      <c r="D277" s="4"/>
      <c r="E277" s="4"/>
      <c r="F277" s="4"/>
      <c r="G277" s="4"/>
      <c r="H277" s="4"/>
      <c r="I277" s="4"/>
    </row>
    <row r="278" spans="3:9" x14ac:dyDescent="0.2">
      <c r="C278" s="4"/>
      <c r="D278" s="4"/>
      <c r="E278" s="4"/>
      <c r="F278" s="4"/>
      <c r="G278" s="4"/>
      <c r="H278" s="4"/>
      <c r="I278" s="4"/>
    </row>
    <row r="279" spans="3:9" x14ac:dyDescent="0.2">
      <c r="C279" s="12"/>
      <c r="D279" s="4"/>
      <c r="E279" s="12"/>
      <c r="F279" s="12"/>
      <c r="G279" s="4"/>
      <c r="H279" s="12"/>
      <c r="I279" s="12"/>
    </row>
    <row r="280" spans="3:9" x14ac:dyDescent="0.2">
      <c r="C280" s="4"/>
      <c r="D280" s="4"/>
      <c r="E280" s="4"/>
      <c r="F280" s="4"/>
      <c r="G280" s="4"/>
      <c r="H280" s="4"/>
      <c r="I280" s="4"/>
    </row>
    <row r="281" spans="3:9" x14ac:dyDescent="0.2">
      <c r="C281" s="4"/>
      <c r="D281" s="4"/>
      <c r="E281" s="4"/>
      <c r="F281" s="4"/>
      <c r="G281" s="4"/>
      <c r="H281" s="4"/>
      <c r="I281" s="4"/>
    </row>
    <row r="282" spans="3:9" x14ac:dyDescent="0.2">
      <c r="C282" s="4"/>
      <c r="D282" s="4"/>
      <c r="E282" s="4"/>
      <c r="F282" s="4"/>
      <c r="G282" s="4"/>
      <c r="H282" s="4"/>
      <c r="I282" s="4"/>
    </row>
    <row r="283" spans="3:9" x14ac:dyDescent="0.2">
      <c r="C283" s="4"/>
      <c r="D283" s="4"/>
      <c r="E283" s="4"/>
      <c r="F283" s="4"/>
      <c r="G283" s="4"/>
      <c r="H283" s="4"/>
      <c r="I283" s="4"/>
    </row>
    <row r="284" spans="3:9" x14ac:dyDescent="0.2">
      <c r="C284" s="4"/>
      <c r="D284" s="4"/>
      <c r="E284" s="4"/>
      <c r="F284" s="4"/>
      <c r="G284" s="4"/>
      <c r="H284" s="4"/>
      <c r="I284" s="4"/>
    </row>
    <row r="285" spans="3:9" x14ac:dyDescent="0.2">
      <c r="C285" s="4"/>
      <c r="D285" s="4"/>
      <c r="E285" s="4"/>
      <c r="F285" s="4"/>
      <c r="G285" s="4"/>
      <c r="H285" s="4"/>
      <c r="I285" s="4"/>
    </row>
    <row r="286" spans="3:9" x14ac:dyDescent="0.2">
      <c r="C286" s="4"/>
      <c r="D286" s="4"/>
      <c r="E286" s="4"/>
      <c r="F286" s="4"/>
      <c r="G286" s="4"/>
      <c r="H286" s="4"/>
      <c r="I286" s="4"/>
    </row>
    <row r="287" spans="3:9" x14ac:dyDescent="0.2">
      <c r="C287" s="4"/>
      <c r="D287" s="4"/>
      <c r="E287" s="4"/>
      <c r="F287" s="4"/>
      <c r="G287" s="4"/>
      <c r="H287" s="4"/>
      <c r="I287" s="4"/>
    </row>
    <row r="288" spans="3:9" x14ac:dyDescent="0.2">
      <c r="C288" s="4"/>
      <c r="D288" s="4"/>
      <c r="E288" s="4"/>
      <c r="F288" s="4"/>
      <c r="G288" s="4"/>
      <c r="H288" s="4"/>
      <c r="I288" s="4"/>
    </row>
    <row r="289" spans="3:9" x14ac:dyDescent="0.2">
      <c r="C289" s="4"/>
      <c r="D289" s="4"/>
      <c r="E289" s="4"/>
      <c r="F289" s="4"/>
      <c r="G289" s="4"/>
      <c r="H289" s="4"/>
      <c r="I289" s="4"/>
    </row>
    <row r="290" spans="3:9" x14ac:dyDescent="0.2">
      <c r="C290" s="4"/>
      <c r="D290" s="4"/>
      <c r="E290" s="4"/>
      <c r="F290" s="4"/>
      <c r="G290" s="4"/>
      <c r="H290" s="4"/>
      <c r="I290" s="4"/>
    </row>
    <row r="291" spans="3:9" x14ac:dyDescent="0.2">
      <c r="C291" s="4"/>
      <c r="D291" s="4"/>
      <c r="E291" s="4"/>
      <c r="F291" s="4"/>
      <c r="G291" s="4"/>
      <c r="H291" s="4"/>
      <c r="I291" s="4"/>
    </row>
    <row r="292" spans="3:9" x14ac:dyDescent="0.2">
      <c r="C292" s="12"/>
      <c r="D292" s="4"/>
      <c r="E292" s="12"/>
      <c r="F292" s="12"/>
      <c r="G292" s="4"/>
      <c r="H292" s="12"/>
      <c r="I292" s="12"/>
    </row>
    <row r="293" spans="3:9" x14ac:dyDescent="0.2">
      <c r="C293" s="11"/>
      <c r="D293" s="12"/>
      <c r="E293" s="11"/>
      <c r="F293" s="11"/>
      <c r="G293" s="12"/>
      <c r="H293" s="11"/>
      <c r="I293" s="11"/>
    </row>
    <row r="294" spans="3:9" x14ac:dyDescent="0.2">
      <c r="C294" s="12"/>
      <c r="D294" s="12"/>
      <c r="E294" s="12"/>
      <c r="F294" s="12"/>
      <c r="G294" s="12"/>
      <c r="H294" s="12"/>
      <c r="I294" s="12"/>
    </row>
    <row r="295" spans="3:9" x14ac:dyDescent="0.2">
      <c r="C295" s="12"/>
      <c r="D295" s="12"/>
      <c r="E295" s="12"/>
      <c r="F295" s="12"/>
      <c r="G295" s="12"/>
      <c r="H295" s="12"/>
      <c r="I295" s="12"/>
    </row>
    <row r="296" spans="3:9" x14ac:dyDescent="0.2">
      <c r="C296" s="4"/>
      <c r="D296" s="12"/>
      <c r="E296" s="4"/>
      <c r="F296" s="4"/>
      <c r="G296" s="12"/>
      <c r="H296" s="4"/>
      <c r="I296" s="4"/>
    </row>
    <row r="297" spans="3:9" x14ac:dyDescent="0.2">
      <c r="C297" s="4"/>
      <c r="D297" s="12"/>
      <c r="E297" s="4"/>
      <c r="F297" s="4"/>
      <c r="G297" s="12"/>
      <c r="H297" s="4"/>
      <c r="I297" s="4"/>
    </row>
    <row r="298" spans="3:9" x14ac:dyDescent="0.2">
      <c r="C298" s="4"/>
      <c r="D298" s="4"/>
      <c r="E298" s="4"/>
      <c r="F298" s="4"/>
      <c r="G298" s="4"/>
      <c r="H298" s="4"/>
      <c r="I298" s="4"/>
    </row>
    <row r="299" spans="3:9" x14ac:dyDescent="0.2">
      <c r="C299" s="4"/>
      <c r="D299" s="4"/>
      <c r="E299" s="4"/>
      <c r="F299" s="4"/>
      <c r="G299" s="4"/>
      <c r="H299" s="4"/>
      <c r="I299" s="4"/>
    </row>
    <row r="300" spans="3:9" x14ac:dyDescent="0.2">
      <c r="C300" s="4"/>
      <c r="D300" s="4"/>
      <c r="E300" s="4"/>
      <c r="F300" s="4"/>
      <c r="G300" s="4"/>
      <c r="H300" s="4"/>
      <c r="I300" s="4"/>
    </row>
    <row r="301" spans="3:9" x14ac:dyDescent="0.2">
      <c r="C301" s="12"/>
      <c r="D301" s="4"/>
      <c r="E301" s="12"/>
      <c r="F301" s="12"/>
      <c r="G301" s="4"/>
      <c r="H301" s="12"/>
      <c r="I301" s="12"/>
    </row>
    <row r="302" spans="3:9" x14ac:dyDescent="0.2">
      <c r="C302" s="4"/>
      <c r="D302" s="4"/>
      <c r="E302" s="4"/>
      <c r="F302" s="4"/>
      <c r="G302" s="4"/>
      <c r="H302" s="4"/>
      <c r="I302" s="4"/>
    </row>
    <row r="303" spans="3:9" x14ac:dyDescent="0.2">
      <c r="C303" s="4"/>
      <c r="D303" s="4"/>
      <c r="E303" s="4"/>
      <c r="F303" s="4"/>
      <c r="G303" s="4"/>
      <c r="H303" s="4"/>
      <c r="I303" s="4"/>
    </row>
    <row r="304" spans="3:9" x14ac:dyDescent="0.2">
      <c r="C304" s="4"/>
      <c r="D304" s="4"/>
      <c r="E304" s="4"/>
      <c r="F304" s="4"/>
      <c r="G304" s="4"/>
      <c r="H304" s="4"/>
      <c r="I304" s="4"/>
    </row>
    <row r="305" spans="3:9" x14ac:dyDescent="0.2">
      <c r="C305" s="4"/>
      <c r="D305" s="4"/>
      <c r="E305" s="4"/>
      <c r="F305" s="4"/>
      <c r="G305" s="4"/>
      <c r="H305" s="4"/>
      <c r="I305" s="4"/>
    </row>
    <row r="306" spans="3:9" x14ac:dyDescent="0.2">
      <c r="C306" s="4"/>
      <c r="D306" s="4"/>
      <c r="E306" s="4"/>
      <c r="F306" s="4"/>
      <c r="G306" s="4"/>
      <c r="H306" s="4"/>
      <c r="I306" s="4"/>
    </row>
    <row r="307" spans="3:9" x14ac:dyDescent="0.2">
      <c r="C307" s="4"/>
      <c r="D307" s="4"/>
      <c r="E307" s="4"/>
      <c r="F307" s="4"/>
      <c r="G307" s="4"/>
      <c r="H307" s="4"/>
      <c r="I307" s="4"/>
    </row>
    <row r="308" spans="3:9" x14ac:dyDescent="0.2">
      <c r="C308" s="4"/>
      <c r="D308" s="4"/>
      <c r="E308" s="4"/>
      <c r="F308" s="4"/>
      <c r="G308" s="4"/>
      <c r="H308" s="4"/>
      <c r="I308" s="4"/>
    </row>
    <row r="309" spans="3:9" x14ac:dyDescent="0.2">
      <c r="C309" s="4"/>
      <c r="D309" s="4"/>
      <c r="E309" s="4"/>
      <c r="F309" s="4"/>
      <c r="G309" s="4"/>
      <c r="H309" s="4"/>
      <c r="I309" s="4"/>
    </row>
    <row r="310" spans="3:9" x14ac:dyDescent="0.2">
      <c r="C310" s="4"/>
      <c r="D310" s="4"/>
      <c r="E310" s="4"/>
      <c r="F310" s="4"/>
      <c r="G310" s="4"/>
      <c r="H310" s="4"/>
      <c r="I310" s="4"/>
    </row>
    <row r="311" spans="3:9" x14ac:dyDescent="0.2">
      <c r="C311" s="4"/>
      <c r="D311" s="4"/>
      <c r="E311" s="4"/>
      <c r="F311" s="4"/>
      <c r="G311" s="4"/>
      <c r="H311" s="4"/>
      <c r="I311" s="4"/>
    </row>
    <row r="312" spans="3:9" x14ac:dyDescent="0.2">
      <c r="C312" s="4"/>
      <c r="D312" s="4"/>
      <c r="E312" s="4"/>
      <c r="F312" s="4"/>
      <c r="G312" s="4"/>
      <c r="H312" s="4"/>
      <c r="I312" s="4"/>
    </row>
    <row r="313" spans="3:9" x14ac:dyDescent="0.2">
      <c r="C313" s="4"/>
      <c r="D313" s="4"/>
      <c r="E313" s="4"/>
      <c r="F313" s="4"/>
      <c r="G313" s="4"/>
      <c r="H313" s="4"/>
      <c r="I313" s="4"/>
    </row>
    <row r="314" spans="3:9" x14ac:dyDescent="0.2">
      <c r="C314" s="12"/>
      <c r="D314" s="4"/>
      <c r="E314" s="12"/>
      <c r="F314" s="12"/>
      <c r="G314" s="4"/>
      <c r="H314" s="12"/>
      <c r="I314" s="12"/>
    </row>
    <row r="315" spans="3:9" x14ac:dyDescent="0.2">
      <c r="C315" s="11"/>
      <c r="D315" s="12"/>
      <c r="E315" s="11"/>
      <c r="F315" s="11"/>
      <c r="G315" s="12"/>
      <c r="H315" s="11"/>
      <c r="I315" s="11"/>
    </row>
    <row r="316" spans="3:9" x14ac:dyDescent="0.2">
      <c r="C316" s="12"/>
      <c r="D316" s="12"/>
      <c r="E316" s="12"/>
      <c r="F316" s="12"/>
      <c r="G316" s="12"/>
      <c r="H316" s="12"/>
      <c r="I316" s="12"/>
    </row>
    <row r="317" spans="3:9" x14ac:dyDescent="0.2">
      <c r="C317" s="12"/>
      <c r="D317" s="12"/>
      <c r="E317" s="12"/>
      <c r="F317" s="12"/>
      <c r="G317" s="12"/>
      <c r="H317" s="12"/>
      <c r="I317" s="12"/>
    </row>
    <row r="318" spans="3:9" x14ac:dyDescent="0.2">
      <c r="C318" s="4"/>
      <c r="D318" s="12"/>
      <c r="E318" s="4"/>
      <c r="F318" s="4"/>
      <c r="G318" s="12"/>
      <c r="H318" s="4"/>
      <c r="I318" s="4"/>
    </row>
    <row r="319" spans="3:9" x14ac:dyDescent="0.2">
      <c r="C319" s="4"/>
      <c r="D319" s="12"/>
      <c r="E319" s="4"/>
      <c r="F319" s="4"/>
      <c r="G319" s="12"/>
      <c r="H319" s="4"/>
      <c r="I319" s="4"/>
    </row>
    <row r="320" spans="3:9" x14ac:dyDescent="0.2">
      <c r="C320" s="4"/>
      <c r="D320" s="4"/>
      <c r="E320" s="4"/>
      <c r="F320" s="4"/>
      <c r="G320" s="4"/>
      <c r="H320" s="4"/>
      <c r="I320" s="4"/>
    </row>
    <row r="321" spans="3:9" x14ac:dyDescent="0.2">
      <c r="C321" s="4"/>
      <c r="D321" s="4"/>
      <c r="E321" s="4"/>
      <c r="F321" s="4"/>
      <c r="G321" s="4"/>
      <c r="H321" s="4"/>
      <c r="I321" s="4"/>
    </row>
    <row r="322" spans="3:9" x14ac:dyDescent="0.2">
      <c r="C322" s="4"/>
      <c r="D322" s="4"/>
      <c r="E322" s="4"/>
      <c r="F322" s="4"/>
      <c r="G322" s="4"/>
      <c r="H322" s="4"/>
      <c r="I322" s="4"/>
    </row>
    <row r="323" spans="3:9" x14ac:dyDescent="0.2">
      <c r="C323" s="12"/>
      <c r="D323" s="4"/>
      <c r="E323" s="12"/>
      <c r="F323" s="12"/>
      <c r="G323" s="4"/>
      <c r="H323" s="12"/>
      <c r="I323" s="12"/>
    </row>
    <row r="324" spans="3:9" x14ac:dyDescent="0.2">
      <c r="C324" s="4"/>
      <c r="D324" s="4"/>
      <c r="E324" s="4"/>
      <c r="F324" s="4"/>
      <c r="G324" s="4"/>
      <c r="H324" s="4"/>
      <c r="I324" s="4"/>
    </row>
    <row r="325" spans="3:9" x14ac:dyDescent="0.2">
      <c r="C325" s="4"/>
      <c r="D325" s="4"/>
      <c r="E325" s="4"/>
      <c r="F325" s="4"/>
      <c r="G325" s="4"/>
      <c r="H325" s="4"/>
      <c r="I325" s="4"/>
    </row>
    <row r="326" spans="3:9" x14ac:dyDescent="0.2">
      <c r="C326" s="4"/>
      <c r="D326" s="4"/>
      <c r="E326" s="4"/>
      <c r="F326" s="4"/>
      <c r="G326" s="4"/>
      <c r="H326" s="4"/>
      <c r="I326" s="4"/>
    </row>
    <row r="327" spans="3:9" x14ac:dyDescent="0.2">
      <c r="C327" s="4"/>
      <c r="D327" s="4"/>
      <c r="E327" s="4"/>
      <c r="F327" s="4"/>
      <c r="G327" s="4"/>
      <c r="H327" s="4"/>
      <c r="I327" s="4"/>
    </row>
    <row r="328" spans="3:9" x14ac:dyDescent="0.2">
      <c r="C328" s="4"/>
      <c r="D328" s="4"/>
      <c r="E328" s="4"/>
      <c r="F328" s="4"/>
      <c r="G328" s="4"/>
      <c r="H328" s="4"/>
      <c r="I328" s="4"/>
    </row>
    <row r="329" spans="3:9" x14ac:dyDescent="0.2">
      <c r="C329" s="4"/>
      <c r="D329" s="4"/>
      <c r="E329" s="4"/>
      <c r="F329" s="4"/>
      <c r="G329" s="4"/>
      <c r="H329" s="4"/>
      <c r="I329" s="4"/>
    </row>
    <row r="330" spans="3:9" x14ac:dyDescent="0.2">
      <c r="C330" s="4"/>
      <c r="D330" s="4"/>
      <c r="E330" s="4"/>
      <c r="F330" s="4"/>
      <c r="G330" s="4"/>
      <c r="H330" s="4"/>
      <c r="I330" s="4"/>
    </row>
    <row r="331" spans="3:9" x14ac:dyDescent="0.2">
      <c r="C331" s="4"/>
      <c r="D331" s="4"/>
      <c r="E331" s="4"/>
      <c r="F331" s="4"/>
      <c r="G331" s="4"/>
      <c r="H331" s="4"/>
      <c r="I331" s="4"/>
    </row>
    <row r="332" spans="3:9" x14ac:dyDescent="0.2">
      <c r="C332" s="4"/>
      <c r="D332" s="4"/>
      <c r="E332" s="4"/>
      <c r="F332" s="4"/>
      <c r="G332" s="4"/>
      <c r="H332" s="4"/>
      <c r="I332" s="4"/>
    </row>
    <row r="333" spans="3:9" x14ac:dyDescent="0.2">
      <c r="C333" s="4"/>
      <c r="D333" s="4"/>
      <c r="E333" s="4"/>
      <c r="F333" s="4"/>
      <c r="G333" s="4"/>
      <c r="H333" s="4"/>
      <c r="I333" s="4"/>
    </row>
    <row r="334" spans="3:9" x14ac:dyDescent="0.2">
      <c r="C334" s="4"/>
      <c r="D334" s="4"/>
      <c r="E334" s="4"/>
      <c r="F334" s="4"/>
      <c r="G334" s="4"/>
      <c r="H334" s="4"/>
      <c r="I334" s="4"/>
    </row>
    <row r="335" spans="3:9" x14ac:dyDescent="0.2">
      <c r="C335" s="4"/>
      <c r="D335" s="4"/>
      <c r="E335" s="4"/>
      <c r="F335" s="4"/>
      <c r="G335" s="4"/>
      <c r="H335" s="4"/>
      <c r="I335" s="4"/>
    </row>
    <row r="336" spans="3:9" x14ac:dyDescent="0.2">
      <c r="C336" s="12"/>
      <c r="D336" s="4"/>
      <c r="E336" s="12"/>
      <c r="F336" s="12"/>
      <c r="G336" s="4"/>
      <c r="H336" s="12"/>
      <c r="I336" s="12"/>
    </row>
    <row r="337" spans="3:9" x14ac:dyDescent="0.2">
      <c r="C337" s="11"/>
      <c r="D337" s="12"/>
      <c r="E337" s="11"/>
      <c r="F337" s="11"/>
      <c r="G337" s="12"/>
      <c r="H337" s="11"/>
      <c r="I337" s="11"/>
    </row>
    <row r="338" spans="3:9" x14ac:dyDescent="0.2">
      <c r="C338" s="12"/>
      <c r="D338" s="12"/>
      <c r="E338" s="12"/>
      <c r="F338" s="12"/>
      <c r="G338" s="12"/>
      <c r="H338" s="12"/>
      <c r="I338" s="12"/>
    </row>
    <row r="339" spans="3:9" x14ac:dyDescent="0.2">
      <c r="C339" s="12"/>
      <c r="D339" s="12"/>
      <c r="E339" s="12"/>
      <c r="F339" s="12"/>
      <c r="G339" s="12"/>
      <c r="H339" s="12"/>
      <c r="I339" s="12"/>
    </row>
    <row r="340" spans="3:9" x14ac:dyDescent="0.2">
      <c r="C340" s="4"/>
      <c r="D340" s="12"/>
      <c r="E340" s="4"/>
      <c r="F340" s="4"/>
      <c r="G340" s="12"/>
      <c r="H340" s="4"/>
      <c r="I340" s="4"/>
    </row>
    <row r="341" spans="3:9" x14ac:dyDescent="0.2">
      <c r="C341" s="4"/>
      <c r="D341" s="12"/>
      <c r="E341" s="4"/>
      <c r="F341" s="4"/>
      <c r="G341" s="12"/>
      <c r="H341" s="4"/>
      <c r="I341" s="4"/>
    </row>
    <row r="342" spans="3:9" x14ac:dyDescent="0.2">
      <c r="C342" s="4"/>
      <c r="D342" s="4"/>
      <c r="E342" s="4"/>
      <c r="F342" s="4"/>
      <c r="G342" s="4"/>
      <c r="H342" s="4"/>
      <c r="I342" s="4"/>
    </row>
    <row r="343" spans="3:9" x14ac:dyDescent="0.2">
      <c r="C343" s="4"/>
      <c r="D343" s="4"/>
      <c r="E343" s="4"/>
      <c r="F343" s="4"/>
      <c r="G343" s="4"/>
      <c r="H343" s="4"/>
      <c r="I343" s="4"/>
    </row>
    <row r="344" spans="3:9" x14ac:dyDescent="0.2">
      <c r="C344" s="4"/>
      <c r="D344" s="4"/>
      <c r="E344" s="4"/>
      <c r="F344" s="4"/>
      <c r="G344" s="4"/>
      <c r="H344" s="4"/>
      <c r="I344" s="4"/>
    </row>
    <row r="345" spans="3:9" x14ac:dyDescent="0.2">
      <c r="C345" s="12"/>
      <c r="D345" s="4"/>
      <c r="E345" s="12"/>
      <c r="F345" s="12"/>
      <c r="G345" s="4"/>
      <c r="H345" s="12"/>
      <c r="I345" s="12"/>
    </row>
    <row r="346" spans="3:9" x14ac:dyDescent="0.2">
      <c r="C346" s="4"/>
      <c r="D346" s="4"/>
      <c r="E346" s="4"/>
      <c r="F346" s="4"/>
      <c r="G346" s="4"/>
      <c r="H346" s="4"/>
      <c r="I346" s="4"/>
    </row>
    <row r="347" spans="3:9" x14ac:dyDescent="0.2">
      <c r="C347" s="4"/>
      <c r="D347" s="4"/>
      <c r="E347" s="4"/>
      <c r="F347" s="4"/>
      <c r="G347" s="4"/>
      <c r="H347" s="4"/>
      <c r="I347" s="4"/>
    </row>
    <row r="348" spans="3:9" x14ac:dyDescent="0.2">
      <c r="C348" s="4"/>
      <c r="D348" s="4"/>
      <c r="E348" s="4"/>
      <c r="F348" s="4"/>
      <c r="G348" s="4"/>
      <c r="H348" s="4"/>
      <c r="I348" s="4"/>
    </row>
    <row r="349" spans="3:9" x14ac:dyDescent="0.2">
      <c r="C349" s="4"/>
      <c r="D349" s="4"/>
      <c r="E349" s="4"/>
      <c r="F349" s="4"/>
      <c r="G349" s="4"/>
      <c r="H349" s="4"/>
      <c r="I349" s="4"/>
    </row>
    <row r="350" spans="3:9" x14ac:dyDescent="0.2">
      <c r="C350" s="4"/>
      <c r="D350" s="4"/>
      <c r="E350" s="4"/>
      <c r="F350" s="4"/>
      <c r="G350" s="4"/>
      <c r="H350" s="4"/>
      <c r="I350" s="4"/>
    </row>
    <row r="351" spans="3:9" x14ac:dyDescent="0.2">
      <c r="C351" s="4"/>
      <c r="D351" s="4"/>
      <c r="E351" s="4"/>
      <c r="F351" s="4"/>
      <c r="G351" s="4"/>
      <c r="H351" s="4"/>
      <c r="I351" s="4"/>
    </row>
    <row r="352" spans="3:9" x14ac:dyDescent="0.2">
      <c r="C352" s="4"/>
      <c r="D352" s="4"/>
      <c r="E352" s="4"/>
      <c r="F352" s="4"/>
      <c r="G352" s="4"/>
      <c r="H352" s="4"/>
      <c r="I352" s="4"/>
    </row>
    <row r="353" spans="3:9" x14ac:dyDescent="0.2">
      <c r="C353" s="4"/>
      <c r="D353" s="4"/>
      <c r="E353" s="4"/>
      <c r="F353" s="4"/>
      <c r="G353" s="4"/>
      <c r="H353" s="4"/>
      <c r="I353" s="4"/>
    </row>
    <row r="354" spans="3:9" x14ac:dyDescent="0.2">
      <c r="C354" s="4"/>
      <c r="D354" s="4"/>
      <c r="E354" s="4"/>
      <c r="F354" s="4"/>
      <c r="G354" s="4"/>
      <c r="H354" s="4"/>
      <c r="I354" s="4"/>
    </row>
    <row r="355" spans="3:9" x14ac:dyDescent="0.2">
      <c r="C355" s="4"/>
      <c r="D355" s="4"/>
      <c r="E355" s="4"/>
      <c r="F355" s="4"/>
      <c r="G355" s="4"/>
      <c r="H355" s="4"/>
      <c r="I355" s="4"/>
    </row>
    <row r="356" spans="3:9" x14ac:dyDescent="0.2">
      <c r="C356" s="4"/>
      <c r="D356" s="4"/>
      <c r="E356" s="4"/>
      <c r="F356" s="4"/>
      <c r="G356" s="4"/>
      <c r="H356" s="4"/>
      <c r="I356" s="4"/>
    </row>
    <row r="357" spans="3:9" x14ac:dyDescent="0.2">
      <c r="C357" s="4"/>
      <c r="D357" s="4"/>
      <c r="E357" s="4"/>
      <c r="F357" s="4"/>
      <c r="G357" s="4"/>
      <c r="H357" s="4"/>
      <c r="I357" s="4"/>
    </row>
    <row r="358" spans="3:9" x14ac:dyDescent="0.2">
      <c r="C358" s="12"/>
      <c r="D358" s="4"/>
      <c r="E358" s="12"/>
      <c r="F358" s="12"/>
      <c r="G358" s="4"/>
      <c r="H358" s="12"/>
      <c r="I358" s="12"/>
    </row>
    <row r="359" spans="3:9" x14ac:dyDescent="0.2">
      <c r="C359" s="11"/>
      <c r="D359" s="12"/>
      <c r="E359" s="11"/>
      <c r="F359" s="11"/>
      <c r="G359" s="12"/>
      <c r="H359" s="11"/>
      <c r="I359" s="11"/>
    </row>
    <row r="360" spans="3:9" x14ac:dyDescent="0.2">
      <c r="C360" s="12"/>
      <c r="D360" s="12"/>
      <c r="E360" s="12"/>
      <c r="F360" s="12"/>
      <c r="G360" s="12"/>
      <c r="H360" s="12"/>
      <c r="I360" s="12"/>
    </row>
    <row r="361" spans="3:9" x14ac:dyDescent="0.2">
      <c r="C361" s="12"/>
      <c r="D361" s="12"/>
      <c r="E361" s="12"/>
      <c r="F361" s="12"/>
      <c r="G361" s="12"/>
      <c r="H361" s="12"/>
      <c r="I361" s="12"/>
    </row>
    <row r="362" spans="3:9" x14ac:dyDescent="0.2">
      <c r="C362" s="4"/>
      <c r="D362" s="12"/>
      <c r="E362" s="4"/>
      <c r="F362" s="4"/>
      <c r="G362" s="12"/>
      <c r="H362" s="4"/>
      <c r="I362" s="4"/>
    </row>
    <row r="363" spans="3:9" x14ac:dyDescent="0.2">
      <c r="C363" s="4"/>
      <c r="D363" s="12"/>
      <c r="E363" s="4"/>
      <c r="F363" s="4"/>
      <c r="G363" s="12"/>
      <c r="H363" s="4"/>
      <c r="I363" s="4"/>
    </row>
    <row r="364" spans="3:9" x14ac:dyDescent="0.2">
      <c r="C364" s="4"/>
      <c r="D364" s="4"/>
      <c r="E364" s="4"/>
      <c r="F364" s="4"/>
      <c r="G364" s="4"/>
      <c r="H364" s="4"/>
      <c r="I364" s="4"/>
    </row>
    <row r="365" spans="3:9" x14ac:dyDescent="0.2">
      <c r="C365" s="4"/>
      <c r="D365" s="4"/>
      <c r="E365" s="4"/>
      <c r="F365" s="4"/>
      <c r="G365" s="4"/>
      <c r="H365" s="4"/>
      <c r="I365" s="4"/>
    </row>
    <row r="366" spans="3:9" x14ac:dyDescent="0.2">
      <c r="C366" s="4"/>
      <c r="D366" s="4"/>
      <c r="E366" s="4"/>
      <c r="F366" s="4"/>
      <c r="G366" s="4"/>
      <c r="H366" s="4"/>
      <c r="I366" s="4"/>
    </row>
    <row r="367" spans="3:9" x14ac:dyDescent="0.2">
      <c r="C367" s="12"/>
      <c r="D367" s="4"/>
      <c r="E367" s="12"/>
      <c r="F367" s="12"/>
      <c r="G367" s="4"/>
      <c r="H367" s="12"/>
      <c r="I367" s="12"/>
    </row>
    <row r="368" spans="3:9" x14ac:dyDescent="0.2">
      <c r="C368" s="4"/>
      <c r="D368" s="4"/>
      <c r="E368" s="4"/>
      <c r="F368" s="4"/>
      <c r="G368" s="4"/>
      <c r="H368" s="4"/>
      <c r="I368" s="4"/>
    </row>
    <row r="369" spans="3:9" x14ac:dyDescent="0.2">
      <c r="C369" s="4"/>
      <c r="D369" s="4"/>
      <c r="E369" s="4"/>
      <c r="F369" s="4"/>
      <c r="G369" s="4"/>
      <c r="H369" s="4"/>
      <c r="I369" s="4"/>
    </row>
    <row r="370" spans="3:9" x14ac:dyDescent="0.2">
      <c r="C370" s="4"/>
      <c r="D370" s="4"/>
      <c r="E370" s="4"/>
      <c r="F370" s="4"/>
      <c r="G370" s="4"/>
      <c r="H370" s="4"/>
      <c r="I370" s="4"/>
    </row>
    <row r="371" spans="3:9" x14ac:dyDescent="0.2">
      <c r="C371" s="4"/>
      <c r="D371" s="4"/>
      <c r="E371" s="4"/>
      <c r="F371" s="4"/>
      <c r="G371" s="4"/>
      <c r="H371" s="4"/>
      <c r="I371" s="4"/>
    </row>
    <row r="372" spans="3:9" x14ac:dyDescent="0.2">
      <c r="C372" s="4"/>
      <c r="D372" s="4"/>
      <c r="E372" s="4"/>
      <c r="F372" s="4"/>
      <c r="G372" s="4"/>
      <c r="H372" s="4"/>
      <c r="I372" s="4"/>
    </row>
    <row r="373" spans="3:9" x14ac:dyDescent="0.2">
      <c r="C373" s="4"/>
      <c r="D373" s="4"/>
      <c r="E373" s="4"/>
      <c r="F373" s="4"/>
      <c r="G373" s="4"/>
      <c r="H373" s="4"/>
      <c r="I373" s="4"/>
    </row>
    <row r="374" spans="3:9" x14ac:dyDescent="0.2">
      <c r="C374" s="4"/>
      <c r="D374" s="4"/>
      <c r="E374" s="4"/>
      <c r="F374" s="4"/>
      <c r="G374" s="4"/>
      <c r="H374" s="4"/>
      <c r="I374" s="4"/>
    </row>
    <row r="375" spans="3:9" x14ac:dyDescent="0.2">
      <c r="C375" s="4"/>
      <c r="D375" s="4"/>
      <c r="E375" s="4"/>
      <c r="F375" s="4"/>
      <c r="G375" s="4"/>
      <c r="H375" s="4"/>
      <c r="I375" s="4"/>
    </row>
    <row r="376" spans="3:9" x14ac:dyDescent="0.2">
      <c r="C376" s="4"/>
      <c r="D376" s="4"/>
      <c r="E376" s="4"/>
      <c r="F376" s="4"/>
      <c r="G376" s="4"/>
      <c r="H376" s="4"/>
      <c r="I376" s="4"/>
    </row>
    <row r="377" spans="3:9" x14ac:dyDescent="0.2">
      <c r="C377" s="4"/>
      <c r="D377" s="4"/>
      <c r="E377" s="4"/>
      <c r="F377" s="4"/>
      <c r="G377" s="4"/>
      <c r="H377" s="4"/>
      <c r="I377" s="4"/>
    </row>
    <row r="378" spans="3:9" x14ac:dyDescent="0.2">
      <c r="C378" s="4"/>
      <c r="D378" s="4"/>
      <c r="E378" s="4"/>
      <c r="F378" s="4"/>
      <c r="G378" s="4"/>
      <c r="H378" s="4"/>
      <c r="I378" s="4"/>
    </row>
    <row r="379" spans="3:9" x14ac:dyDescent="0.2">
      <c r="C379" s="4"/>
      <c r="D379" s="4"/>
      <c r="E379" s="4"/>
      <c r="F379" s="4"/>
      <c r="G379" s="4"/>
      <c r="H379" s="4"/>
      <c r="I379" s="4"/>
    </row>
    <row r="380" spans="3:9" x14ac:dyDescent="0.2">
      <c r="C380" s="12"/>
      <c r="D380" s="4"/>
      <c r="E380" s="12"/>
      <c r="F380" s="12"/>
      <c r="G380" s="4"/>
      <c r="H380" s="12"/>
      <c r="I380" s="12"/>
    </row>
    <row r="381" spans="3:9" x14ac:dyDescent="0.2">
      <c r="C381" s="11"/>
      <c r="D381" s="12"/>
      <c r="E381" s="11"/>
      <c r="F381" s="11"/>
      <c r="G381" s="12"/>
      <c r="H381" s="11"/>
      <c r="I381" s="11"/>
    </row>
    <row r="382" spans="3:9" x14ac:dyDescent="0.2">
      <c r="C382" s="12"/>
      <c r="D382" s="12"/>
      <c r="E382" s="12"/>
      <c r="F382" s="12"/>
      <c r="G382" s="12"/>
      <c r="H382" s="12"/>
      <c r="I382" s="12"/>
    </row>
    <row r="383" spans="3:9" x14ac:dyDescent="0.2">
      <c r="C383" s="12"/>
      <c r="D383" s="12"/>
      <c r="E383" s="12"/>
      <c r="F383" s="12"/>
      <c r="G383" s="12"/>
      <c r="H383" s="12"/>
      <c r="I383" s="12"/>
    </row>
    <row r="384" spans="3:9" x14ac:dyDescent="0.2">
      <c r="C384" s="4"/>
      <c r="D384" s="12"/>
      <c r="E384" s="4"/>
      <c r="F384" s="4"/>
      <c r="G384" s="12"/>
      <c r="H384" s="4"/>
      <c r="I384" s="4"/>
    </row>
    <row r="385" spans="3:9" x14ac:dyDescent="0.2">
      <c r="C385" s="4"/>
      <c r="D385" s="12"/>
      <c r="E385" s="4"/>
      <c r="F385" s="4"/>
      <c r="G385" s="12"/>
      <c r="H385" s="4"/>
      <c r="I385" s="4"/>
    </row>
    <row r="386" spans="3:9" x14ac:dyDescent="0.2">
      <c r="C386" s="4"/>
      <c r="D386" s="4"/>
      <c r="E386" s="4"/>
      <c r="F386" s="4"/>
      <c r="G386" s="4"/>
      <c r="H386" s="4"/>
      <c r="I386" s="4"/>
    </row>
    <row r="387" spans="3:9" x14ac:dyDescent="0.2">
      <c r="C387" s="4"/>
      <c r="D387" s="4"/>
      <c r="E387" s="4"/>
      <c r="F387" s="4"/>
      <c r="G387" s="4"/>
      <c r="H387" s="4"/>
      <c r="I387" s="4"/>
    </row>
    <row r="388" spans="3:9" x14ac:dyDescent="0.2">
      <c r="C388" s="4"/>
      <c r="D388" s="4"/>
      <c r="E388" s="4"/>
      <c r="F388" s="4"/>
      <c r="G388" s="4"/>
      <c r="H388" s="4"/>
      <c r="I388" s="4"/>
    </row>
    <row r="389" spans="3:9" x14ac:dyDescent="0.2">
      <c r="C389" s="12"/>
      <c r="D389" s="4"/>
      <c r="E389" s="12"/>
      <c r="F389" s="12"/>
      <c r="G389" s="4"/>
      <c r="H389" s="12"/>
      <c r="I389" s="12"/>
    </row>
    <row r="390" spans="3:9" x14ac:dyDescent="0.2">
      <c r="C390" s="4"/>
      <c r="D390" s="4"/>
      <c r="E390" s="4"/>
      <c r="F390" s="4"/>
      <c r="G390" s="4"/>
      <c r="H390" s="4"/>
      <c r="I390" s="4"/>
    </row>
    <row r="391" spans="3:9" x14ac:dyDescent="0.2">
      <c r="C391" s="4"/>
      <c r="D391" s="4"/>
      <c r="E391" s="4"/>
      <c r="F391" s="4"/>
      <c r="G391" s="4"/>
      <c r="H391" s="4"/>
      <c r="I391" s="4"/>
    </row>
    <row r="392" spans="3:9" x14ac:dyDescent="0.2">
      <c r="C392" s="4"/>
      <c r="D392" s="4"/>
      <c r="E392" s="4"/>
      <c r="F392" s="4"/>
      <c r="G392" s="4"/>
      <c r="H392" s="4"/>
      <c r="I392" s="4"/>
    </row>
    <row r="393" spans="3:9" x14ac:dyDescent="0.2">
      <c r="C393" s="4"/>
      <c r="D393" s="4"/>
      <c r="E393" s="4"/>
      <c r="F393" s="4"/>
      <c r="G393" s="4"/>
      <c r="H393" s="4"/>
      <c r="I393" s="4"/>
    </row>
    <row r="394" spans="3:9" x14ac:dyDescent="0.2">
      <c r="C394" s="4"/>
      <c r="D394" s="4"/>
      <c r="E394" s="4"/>
      <c r="F394" s="4"/>
      <c r="G394" s="4"/>
      <c r="H394" s="4"/>
      <c r="I394" s="4"/>
    </row>
    <row r="395" spans="3:9" x14ac:dyDescent="0.2">
      <c r="C395" s="4"/>
      <c r="D395" s="4"/>
      <c r="E395" s="4"/>
      <c r="F395" s="4"/>
      <c r="G395" s="4"/>
      <c r="H395" s="4"/>
      <c r="I395" s="4"/>
    </row>
    <row r="396" spans="3:9" x14ac:dyDescent="0.2">
      <c r="C396" s="4"/>
      <c r="D396" s="4"/>
      <c r="E396" s="4"/>
      <c r="F396" s="4"/>
      <c r="G396" s="4"/>
      <c r="H396" s="4"/>
      <c r="I396" s="4"/>
    </row>
    <row r="397" spans="3:9" x14ac:dyDescent="0.2">
      <c r="C397" s="4"/>
      <c r="D397" s="4"/>
      <c r="E397" s="4"/>
      <c r="F397" s="4"/>
      <c r="G397" s="4"/>
      <c r="H397" s="4"/>
      <c r="I397" s="4"/>
    </row>
    <row r="398" spans="3:9" x14ac:dyDescent="0.2">
      <c r="C398" s="4"/>
      <c r="D398" s="4"/>
      <c r="E398" s="4"/>
      <c r="F398" s="4"/>
      <c r="G398" s="4"/>
      <c r="H398" s="4"/>
      <c r="I398" s="4"/>
    </row>
    <row r="399" spans="3:9" x14ac:dyDescent="0.2">
      <c r="C399" s="4"/>
      <c r="D399" s="4"/>
      <c r="E399" s="4"/>
      <c r="F399" s="4"/>
      <c r="G399" s="4"/>
      <c r="H399" s="4"/>
      <c r="I399" s="4"/>
    </row>
    <row r="400" spans="3:9" x14ac:dyDescent="0.2">
      <c r="C400" s="4"/>
      <c r="D400" s="4"/>
      <c r="E400" s="4"/>
      <c r="F400" s="4"/>
      <c r="G400" s="4"/>
      <c r="H400" s="4"/>
      <c r="I400" s="4"/>
    </row>
    <row r="401" spans="3:9" x14ac:dyDescent="0.2">
      <c r="C401" s="4"/>
      <c r="D401" s="4"/>
      <c r="E401" s="4"/>
      <c r="F401" s="4"/>
      <c r="G401" s="4"/>
      <c r="H401" s="4"/>
      <c r="I401" s="4"/>
    </row>
    <row r="402" spans="3:9" x14ac:dyDescent="0.2">
      <c r="C402" s="12"/>
      <c r="D402" s="4"/>
      <c r="E402" s="12"/>
      <c r="F402" s="12"/>
      <c r="G402" s="4"/>
      <c r="H402" s="12"/>
      <c r="I402" s="12"/>
    </row>
    <row r="403" spans="3:9" x14ac:dyDescent="0.2">
      <c r="C403" s="11"/>
      <c r="D403" s="12"/>
      <c r="E403" s="11"/>
      <c r="F403" s="11"/>
      <c r="G403" s="12"/>
      <c r="H403" s="11"/>
      <c r="I403" s="11"/>
    </row>
    <row r="404" spans="3:9" x14ac:dyDescent="0.2">
      <c r="C404" s="12"/>
      <c r="D404" s="12"/>
      <c r="E404" s="12"/>
      <c r="F404" s="12"/>
      <c r="G404" s="12"/>
      <c r="H404" s="12"/>
      <c r="I404" s="12"/>
    </row>
    <row r="405" spans="3:9" x14ac:dyDescent="0.2">
      <c r="C405" s="12"/>
      <c r="D405" s="12"/>
      <c r="E405" s="12"/>
      <c r="F405" s="12"/>
      <c r="G405" s="12"/>
      <c r="H405" s="12"/>
      <c r="I405" s="12"/>
    </row>
    <row r="406" spans="3:9" x14ac:dyDescent="0.2">
      <c r="C406" s="4"/>
      <c r="D406" s="12"/>
      <c r="E406" s="4"/>
      <c r="F406" s="4"/>
      <c r="G406" s="12"/>
      <c r="H406" s="4"/>
      <c r="I406" s="4"/>
    </row>
    <row r="407" spans="3:9" x14ac:dyDescent="0.2">
      <c r="C407" s="4"/>
      <c r="D407" s="12"/>
      <c r="E407" s="4"/>
      <c r="F407" s="4"/>
      <c r="G407" s="12"/>
      <c r="H407" s="4"/>
      <c r="I407" s="4"/>
    </row>
    <row r="408" spans="3:9" x14ac:dyDescent="0.2">
      <c r="C408" s="4"/>
      <c r="D408" s="4"/>
      <c r="E408" s="4"/>
      <c r="F408" s="4"/>
      <c r="G408" s="4"/>
      <c r="H408" s="4"/>
      <c r="I408" s="4"/>
    </row>
    <row r="409" spans="3:9" x14ac:dyDescent="0.2">
      <c r="C409" s="4"/>
      <c r="D409" s="4"/>
      <c r="E409" s="4"/>
      <c r="F409" s="4"/>
      <c r="G409" s="4"/>
      <c r="H409" s="4"/>
      <c r="I409" s="4"/>
    </row>
    <row r="410" spans="3:9" x14ac:dyDescent="0.2">
      <c r="C410" s="4"/>
      <c r="D410" s="4"/>
      <c r="E410" s="4"/>
      <c r="F410" s="4"/>
      <c r="G410" s="4"/>
      <c r="H410" s="4"/>
      <c r="I410" s="4"/>
    </row>
    <row r="411" spans="3:9" x14ac:dyDescent="0.2">
      <c r="C411" s="12"/>
      <c r="D411" s="4"/>
      <c r="E411" s="12"/>
      <c r="F411" s="12"/>
      <c r="G411" s="4"/>
      <c r="H411" s="12"/>
      <c r="I411" s="12"/>
    </row>
    <row r="412" spans="3:9" x14ac:dyDescent="0.2">
      <c r="C412" s="4"/>
      <c r="D412" s="4"/>
      <c r="E412" s="4"/>
      <c r="F412" s="4"/>
      <c r="G412" s="4"/>
      <c r="H412" s="4"/>
      <c r="I412" s="4"/>
    </row>
    <row r="413" spans="3:9" x14ac:dyDescent="0.2">
      <c r="C413" s="4"/>
      <c r="D413" s="4"/>
      <c r="E413" s="4"/>
      <c r="F413" s="4"/>
      <c r="G413" s="4"/>
      <c r="H413" s="4"/>
      <c r="I413" s="4"/>
    </row>
    <row r="414" spans="3:9" x14ac:dyDescent="0.2">
      <c r="C414" s="4"/>
      <c r="D414" s="4"/>
      <c r="E414" s="4"/>
      <c r="F414" s="4"/>
      <c r="G414" s="4"/>
      <c r="H414" s="4"/>
      <c r="I414" s="4"/>
    </row>
    <row r="415" spans="3:9" x14ac:dyDescent="0.2">
      <c r="C415" s="4"/>
      <c r="D415" s="4"/>
      <c r="E415" s="4"/>
      <c r="F415" s="4"/>
      <c r="G415" s="4"/>
      <c r="H415" s="4"/>
      <c r="I415" s="4"/>
    </row>
    <row r="416" spans="3:9" x14ac:dyDescent="0.2">
      <c r="C416" s="4"/>
      <c r="D416" s="4"/>
      <c r="E416" s="4"/>
      <c r="F416" s="4"/>
      <c r="G416" s="4"/>
      <c r="H416" s="4"/>
      <c r="I416" s="4"/>
    </row>
    <row r="417" spans="3:9" x14ac:dyDescent="0.2">
      <c r="C417" s="4"/>
      <c r="D417" s="4"/>
      <c r="E417" s="4"/>
      <c r="F417" s="4"/>
      <c r="G417" s="4"/>
      <c r="H417" s="4"/>
      <c r="I417" s="4"/>
    </row>
    <row r="418" spans="3:9" x14ac:dyDescent="0.2">
      <c r="C418" s="4"/>
      <c r="D418" s="4"/>
      <c r="E418" s="4"/>
      <c r="F418" s="4"/>
      <c r="G418" s="4"/>
      <c r="H418" s="4"/>
      <c r="I418" s="4"/>
    </row>
    <row r="419" spans="3:9" x14ac:dyDescent="0.2">
      <c r="C419" s="4"/>
      <c r="D419" s="4"/>
      <c r="E419" s="4"/>
      <c r="F419" s="4"/>
      <c r="G419" s="4"/>
      <c r="H419" s="4"/>
      <c r="I419" s="4"/>
    </row>
    <row r="420" spans="3:9" x14ac:dyDescent="0.2">
      <c r="C420" s="4"/>
      <c r="D420" s="4"/>
      <c r="E420" s="4"/>
      <c r="F420" s="4"/>
      <c r="G420" s="4"/>
      <c r="H420" s="4"/>
      <c r="I420" s="4"/>
    </row>
    <row r="421" spans="3:9" x14ac:dyDescent="0.2">
      <c r="C421" s="4"/>
      <c r="D421" s="4"/>
      <c r="E421" s="4"/>
      <c r="F421" s="4"/>
      <c r="G421" s="4"/>
      <c r="H421" s="4"/>
      <c r="I421" s="4"/>
    </row>
    <row r="422" spans="3:9" x14ac:dyDescent="0.2">
      <c r="C422" s="4"/>
      <c r="D422" s="4"/>
      <c r="E422" s="4"/>
      <c r="F422" s="4"/>
      <c r="G422" s="4"/>
      <c r="H422" s="4"/>
      <c r="I422" s="4"/>
    </row>
    <row r="423" spans="3:9" x14ac:dyDescent="0.2">
      <c r="C423" s="4"/>
      <c r="D423" s="4"/>
      <c r="E423" s="4"/>
      <c r="F423" s="4"/>
      <c r="G423" s="4"/>
      <c r="H423" s="4"/>
      <c r="I423" s="4"/>
    </row>
    <row r="424" spans="3:9" x14ac:dyDescent="0.2">
      <c r="C424" s="12"/>
      <c r="D424" s="4"/>
      <c r="E424" s="12"/>
      <c r="F424" s="12"/>
      <c r="G424" s="4"/>
      <c r="H424" s="12"/>
      <c r="I424" s="12"/>
    </row>
    <row r="425" spans="3:9" x14ac:dyDescent="0.2">
      <c r="C425" s="11"/>
      <c r="D425" s="12"/>
      <c r="E425" s="11"/>
      <c r="F425" s="11"/>
      <c r="G425" s="12"/>
      <c r="H425" s="11"/>
      <c r="I425" s="11"/>
    </row>
    <row r="426" spans="3:9" x14ac:dyDescent="0.2">
      <c r="C426" s="12"/>
      <c r="D426" s="12"/>
      <c r="E426" s="12"/>
      <c r="F426" s="12"/>
      <c r="G426" s="12"/>
      <c r="H426" s="12"/>
      <c r="I426" s="12"/>
    </row>
    <row r="427" spans="3:9" x14ac:dyDescent="0.2">
      <c r="C427" s="12"/>
      <c r="D427" s="12"/>
      <c r="E427" s="12"/>
      <c r="F427" s="12"/>
      <c r="G427" s="12"/>
      <c r="H427" s="12"/>
      <c r="I427" s="12"/>
    </row>
    <row r="428" spans="3:9" x14ac:dyDescent="0.2">
      <c r="C428" s="4"/>
      <c r="D428" s="12"/>
      <c r="E428" s="4"/>
      <c r="F428" s="4"/>
      <c r="G428" s="12"/>
      <c r="H428" s="4"/>
      <c r="I428" s="4"/>
    </row>
    <row r="429" spans="3:9" x14ac:dyDescent="0.2">
      <c r="C429" s="4"/>
      <c r="D429" s="12"/>
      <c r="E429" s="4"/>
      <c r="F429" s="4"/>
      <c r="G429" s="12"/>
      <c r="H429" s="4"/>
      <c r="I429" s="4"/>
    </row>
    <row r="430" spans="3:9" x14ac:dyDescent="0.2">
      <c r="C430" s="4"/>
      <c r="D430" s="4"/>
      <c r="E430" s="4"/>
      <c r="F430" s="4"/>
      <c r="G430" s="4"/>
      <c r="H430" s="4"/>
      <c r="I430" s="4"/>
    </row>
    <row r="431" spans="3:9" x14ac:dyDescent="0.2">
      <c r="C431" s="4"/>
      <c r="D431" s="4"/>
      <c r="E431" s="4"/>
      <c r="F431" s="4"/>
      <c r="G431" s="4"/>
      <c r="H431" s="4"/>
      <c r="I431" s="4"/>
    </row>
    <row r="432" spans="3:9" x14ac:dyDescent="0.2">
      <c r="C432" s="4"/>
      <c r="D432" s="4"/>
      <c r="E432" s="4"/>
      <c r="F432" s="4"/>
      <c r="G432" s="4"/>
      <c r="H432" s="4"/>
      <c r="I432" s="4"/>
    </row>
    <row r="433" spans="3:9" x14ac:dyDescent="0.2">
      <c r="C433" s="12"/>
      <c r="D433" s="4"/>
      <c r="E433" s="12"/>
      <c r="F433" s="12"/>
      <c r="G433" s="4"/>
      <c r="H433" s="12"/>
      <c r="I433" s="12"/>
    </row>
    <row r="434" spans="3:9" x14ac:dyDescent="0.2">
      <c r="C434" s="4"/>
      <c r="D434" s="4"/>
      <c r="E434" s="4"/>
      <c r="F434" s="4"/>
      <c r="G434" s="4"/>
      <c r="H434" s="4"/>
      <c r="I434" s="4"/>
    </row>
    <row r="435" spans="3:9" x14ac:dyDescent="0.2">
      <c r="C435" s="4"/>
      <c r="D435" s="4"/>
      <c r="E435" s="4"/>
      <c r="F435" s="4"/>
      <c r="G435" s="4"/>
      <c r="H435" s="4"/>
      <c r="I435" s="4"/>
    </row>
    <row r="436" spans="3:9" x14ac:dyDescent="0.2">
      <c r="C436" s="4"/>
      <c r="D436" s="4"/>
      <c r="E436" s="4"/>
      <c r="F436" s="4"/>
      <c r="G436" s="4"/>
      <c r="H436" s="4"/>
      <c r="I436" s="4"/>
    </row>
    <row r="437" spans="3:9" x14ac:dyDescent="0.2">
      <c r="C437" s="4"/>
      <c r="D437" s="4"/>
      <c r="E437" s="4"/>
      <c r="F437" s="4"/>
      <c r="G437" s="4"/>
      <c r="H437" s="4"/>
      <c r="I437" s="4"/>
    </row>
    <row r="438" spans="3:9" x14ac:dyDescent="0.2">
      <c r="C438" s="4"/>
      <c r="D438" s="4"/>
      <c r="E438" s="4"/>
      <c r="F438" s="4"/>
      <c r="G438" s="4"/>
      <c r="H438" s="4"/>
      <c r="I438" s="4"/>
    </row>
    <row r="439" spans="3:9" x14ac:dyDescent="0.2">
      <c r="C439" s="4"/>
      <c r="D439" s="4"/>
      <c r="E439" s="4"/>
      <c r="F439" s="4"/>
      <c r="G439" s="4"/>
      <c r="H439" s="4"/>
      <c r="I439" s="4"/>
    </row>
    <row r="440" spans="3:9" x14ac:dyDescent="0.2">
      <c r="C440" s="4"/>
      <c r="D440" s="4"/>
      <c r="E440" s="4"/>
      <c r="F440" s="4"/>
      <c r="G440" s="4"/>
      <c r="H440" s="4"/>
      <c r="I440" s="4"/>
    </row>
    <row r="441" spans="3:9" x14ac:dyDescent="0.2">
      <c r="C441" s="4"/>
      <c r="D441" s="4"/>
      <c r="E441" s="4"/>
      <c r="F441" s="4"/>
      <c r="G441" s="4"/>
      <c r="H441" s="4"/>
      <c r="I441" s="4"/>
    </row>
    <row r="442" spans="3:9" x14ac:dyDescent="0.2">
      <c r="C442" s="4"/>
      <c r="D442" s="4"/>
      <c r="E442" s="4"/>
      <c r="F442" s="4"/>
      <c r="G442" s="4"/>
      <c r="H442" s="4"/>
      <c r="I442" s="4"/>
    </row>
    <row r="443" spans="3:9" x14ac:dyDescent="0.2">
      <c r="C443" s="4"/>
      <c r="D443" s="4"/>
      <c r="E443" s="4"/>
      <c r="F443" s="4"/>
      <c r="G443" s="4"/>
      <c r="H443" s="4"/>
      <c r="I443" s="4"/>
    </row>
    <row r="444" spans="3:9" x14ac:dyDescent="0.2">
      <c r="C444" s="4"/>
      <c r="D444" s="4"/>
      <c r="E444" s="4"/>
      <c r="F444" s="4"/>
      <c r="G444" s="4"/>
      <c r="H444" s="4"/>
      <c r="I444" s="4"/>
    </row>
    <row r="445" spans="3:9" x14ac:dyDescent="0.2">
      <c r="C445" s="4"/>
      <c r="D445" s="4"/>
      <c r="E445" s="4"/>
      <c r="F445" s="4"/>
      <c r="G445" s="4"/>
      <c r="H445" s="4"/>
      <c r="I445" s="4"/>
    </row>
    <row r="446" spans="3:9" x14ac:dyDescent="0.2">
      <c r="C446" s="12"/>
      <c r="D446" s="4"/>
      <c r="E446" s="12"/>
      <c r="F446" s="12"/>
      <c r="G446" s="4"/>
      <c r="H446" s="12"/>
      <c r="I446" s="12"/>
    </row>
    <row r="447" spans="3:9" x14ac:dyDescent="0.2">
      <c r="C447" s="11"/>
      <c r="D447" s="12"/>
      <c r="E447" s="11"/>
      <c r="F447" s="11"/>
      <c r="G447" s="12"/>
      <c r="H447" s="11"/>
      <c r="I447" s="11"/>
    </row>
    <row r="448" spans="3:9" x14ac:dyDescent="0.2">
      <c r="C448" s="12"/>
      <c r="D448" s="12"/>
      <c r="E448" s="12"/>
      <c r="F448" s="12"/>
      <c r="G448" s="12"/>
      <c r="H448" s="12"/>
      <c r="I448" s="12"/>
    </row>
    <row r="449" spans="3:9" x14ac:dyDescent="0.2">
      <c r="C449" s="12"/>
      <c r="D449" s="12"/>
      <c r="E449" s="12"/>
      <c r="F449" s="12"/>
      <c r="G449" s="12"/>
      <c r="H449" s="12"/>
      <c r="I449" s="12"/>
    </row>
    <row r="450" spans="3:9" x14ac:dyDescent="0.2">
      <c r="C450" s="4"/>
      <c r="D450" s="12"/>
      <c r="E450" s="4"/>
      <c r="F450" s="4"/>
      <c r="G450" s="12"/>
      <c r="H450" s="4"/>
      <c r="I450" s="4"/>
    </row>
    <row r="451" spans="3:9" x14ac:dyDescent="0.2">
      <c r="C451" s="4"/>
      <c r="D451" s="12"/>
      <c r="E451" s="4"/>
      <c r="F451" s="4"/>
      <c r="G451" s="12"/>
      <c r="H451" s="4"/>
      <c r="I451" s="4"/>
    </row>
    <row r="452" spans="3:9" x14ac:dyDescent="0.2">
      <c r="C452" s="4"/>
      <c r="D452" s="4"/>
      <c r="E452" s="4"/>
      <c r="F452" s="4"/>
      <c r="G452" s="4"/>
      <c r="H452" s="4"/>
      <c r="I452" s="4"/>
    </row>
    <row r="453" spans="3:9" x14ac:dyDescent="0.2">
      <c r="C453" s="4"/>
      <c r="D453" s="4"/>
      <c r="E453" s="4"/>
      <c r="F453" s="4"/>
      <c r="G453" s="4"/>
      <c r="H453" s="4"/>
      <c r="I453" s="4"/>
    </row>
    <row r="454" spans="3:9" x14ac:dyDescent="0.2">
      <c r="C454" s="4"/>
      <c r="D454" s="4"/>
      <c r="E454" s="4"/>
      <c r="F454" s="4"/>
      <c r="G454" s="4"/>
      <c r="H454" s="4"/>
      <c r="I454" s="4"/>
    </row>
    <row r="455" spans="3:9" x14ac:dyDescent="0.2">
      <c r="C455" s="12"/>
      <c r="D455" s="4"/>
      <c r="E455" s="12"/>
      <c r="F455" s="12"/>
      <c r="G455" s="4"/>
      <c r="H455" s="12"/>
      <c r="I455" s="12"/>
    </row>
    <row r="456" spans="3:9" x14ac:dyDescent="0.2">
      <c r="C456" s="4"/>
      <c r="D456" s="4"/>
      <c r="E456" s="4"/>
      <c r="F456" s="4"/>
      <c r="G456" s="4"/>
      <c r="H456" s="4"/>
      <c r="I456" s="4"/>
    </row>
    <row r="457" spans="3:9" x14ac:dyDescent="0.2">
      <c r="C457" s="4"/>
      <c r="D457" s="4"/>
      <c r="E457" s="4"/>
      <c r="F457" s="4"/>
      <c r="G457" s="4"/>
      <c r="H457" s="4"/>
      <c r="I457" s="4"/>
    </row>
    <row r="458" spans="3:9" x14ac:dyDescent="0.2">
      <c r="C458" s="4"/>
      <c r="D458" s="4"/>
      <c r="E458" s="4"/>
      <c r="F458" s="4"/>
      <c r="G458" s="4"/>
      <c r="H458" s="4"/>
      <c r="I458" s="4"/>
    </row>
    <row r="459" spans="3:9" x14ac:dyDescent="0.2">
      <c r="C459" s="4"/>
      <c r="D459" s="4"/>
      <c r="E459" s="4"/>
      <c r="F459" s="4"/>
      <c r="G459" s="4"/>
      <c r="H459" s="4"/>
      <c r="I459" s="4"/>
    </row>
    <row r="460" spans="3:9" x14ac:dyDescent="0.2">
      <c r="C460" s="4"/>
      <c r="D460" s="4"/>
      <c r="E460" s="4"/>
      <c r="F460" s="4"/>
      <c r="G460" s="4"/>
      <c r="H460" s="4"/>
      <c r="I460" s="4"/>
    </row>
    <row r="461" spans="3:9" x14ac:dyDescent="0.2">
      <c r="C461" s="4"/>
      <c r="D461" s="4"/>
      <c r="E461" s="4"/>
      <c r="F461" s="4"/>
      <c r="G461" s="4"/>
      <c r="H461" s="4"/>
      <c r="I461" s="4"/>
    </row>
    <row r="462" spans="3:9" x14ac:dyDescent="0.2">
      <c r="C462" s="4"/>
      <c r="D462" s="4"/>
      <c r="E462" s="4"/>
      <c r="F462" s="4"/>
      <c r="G462" s="4"/>
      <c r="H462" s="4"/>
      <c r="I462" s="4"/>
    </row>
    <row r="463" spans="3:9" x14ac:dyDescent="0.2">
      <c r="C463" s="4"/>
      <c r="D463" s="4"/>
      <c r="E463" s="4"/>
      <c r="F463" s="4"/>
      <c r="G463" s="4"/>
      <c r="H463" s="4"/>
      <c r="I463" s="4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8"/>
  <sheetViews>
    <sheetView showGridLines="0" topLeftCell="A34" workbookViewId="0">
      <selection activeCell="C65" sqref="C65:C68"/>
    </sheetView>
  </sheetViews>
  <sheetFormatPr defaultRowHeight="12.75" x14ac:dyDescent="0.2"/>
  <cols>
    <col min="1" max="1" width="39.28515625" style="12" bestFit="1" customWidth="1"/>
    <col min="2" max="5" width="9.140625" style="12"/>
    <col min="8" max="8" width="26.7109375" bestFit="1" customWidth="1"/>
    <col min="9" max="9" width="11.28515625" bestFit="1" customWidth="1"/>
    <col min="10" max="10" width="11.42578125" bestFit="1" customWidth="1"/>
    <col min="11" max="11" width="12.7109375" bestFit="1" customWidth="1"/>
    <col min="13" max="13" width="11.42578125" bestFit="1" customWidth="1"/>
  </cols>
  <sheetData>
    <row r="1" spans="1:12" x14ac:dyDescent="0.2">
      <c r="A1" s="33"/>
      <c r="C1" s="4"/>
      <c r="E1" s="4"/>
      <c r="G1" s="217"/>
      <c r="H1" s="218" t="s">
        <v>561</v>
      </c>
      <c r="I1" s="120"/>
      <c r="J1" s="120"/>
      <c r="K1" s="219"/>
    </row>
    <row r="2" spans="1:12" x14ac:dyDescent="0.2">
      <c r="A2" s="35"/>
      <c r="G2" s="217"/>
      <c r="H2" s="120"/>
      <c r="I2" s="120"/>
      <c r="J2" s="120"/>
      <c r="K2" s="219"/>
    </row>
    <row r="3" spans="1:12" x14ac:dyDescent="0.2">
      <c r="G3" s="191"/>
      <c r="H3" s="318" t="s">
        <v>703</v>
      </c>
      <c r="I3" s="322">
        <v>2400</v>
      </c>
      <c r="J3" s="323">
        <v>18.04</v>
      </c>
      <c r="K3" s="322">
        <f>ROUND(I3*J3,0)</f>
        <v>43296</v>
      </c>
    </row>
    <row r="4" spans="1:12" x14ac:dyDescent="0.2">
      <c r="A4" s="35"/>
      <c r="G4" s="191"/>
      <c r="H4" s="318" t="s">
        <v>704</v>
      </c>
      <c r="I4" s="324">
        <v>540</v>
      </c>
      <c r="J4" s="323">
        <v>41.25</v>
      </c>
      <c r="K4" s="322">
        <f t="shared" ref="K4:K18" si="0">ROUND(I4*J4,0)</f>
        <v>22275</v>
      </c>
      <c r="L4" s="318"/>
    </row>
    <row r="5" spans="1:12" x14ac:dyDescent="0.2">
      <c r="A5" s="33" t="s">
        <v>210</v>
      </c>
      <c r="C5" s="3">
        <v>2022</v>
      </c>
      <c r="D5"/>
      <c r="E5" s="3">
        <v>2021</v>
      </c>
      <c r="F5" s="11"/>
      <c r="G5" s="191"/>
      <c r="H5" s="318" t="s">
        <v>705</v>
      </c>
      <c r="I5" s="322">
        <v>9600</v>
      </c>
      <c r="J5" s="323">
        <v>3.89</v>
      </c>
      <c r="K5" s="322">
        <f t="shared" si="0"/>
        <v>37344</v>
      </c>
      <c r="L5" s="318"/>
    </row>
    <row r="6" spans="1:12" x14ac:dyDescent="0.2">
      <c r="A6" s="33" t="s">
        <v>565</v>
      </c>
      <c r="C6" s="4"/>
      <c r="D6" s="4"/>
      <c r="E6" s="4"/>
      <c r="F6" s="188"/>
      <c r="G6" s="191"/>
      <c r="H6" s="318" t="s">
        <v>706</v>
      </c>
      <c r="I6" s="322">
        <v>1170</v>
      </c>
      <c r="J6" s="323">
        <v>90.38</v>
      </c>
      <c r="K6" s="322">
        <f t="shared" si="0"/>
        <v>105745</v>
      </c>
      <c r="L6" s="318"/>
    </row>
    <row r="7" spans="1:12" s="195" customFormat="1" x14ac:dyDescent="0.2">
      <c r="A7" s="35" t="s">
        <v>507</v>
      </c>
      <c r="B7" s="12"/>
      <c r="C7" s="162">
        <f>K11</f>
        <v>13475</v>
      </c>
      <c r="D7" s="4"/>
      <c r="E7" s="4">
        <v>13160</v>
      </c>
      <c r="F7" s="162"/>
      <c r="G7" s="191"/>
      <c r="H7" s="318" t="s">
        <v>707</v>
      </c>
      <c r="I7" s="322">
        <v>2330</v>
      </c>
      <c r="J7" s="323">
        <v>17.809999999999999</v>
      </c>
      <c r="K7" s="322">
        <f t="shared" si="0"/>
        <v>41497</v>
      </c>
      <c r="L7" s="318"/>
    </row>
    <row r="8" spans="1:12" s="195" customFormat="1" x14ac:dyDescent="0.2">
      <c r="A8" s="35" t="s">
        <v>403</v>
      </c>
      <c r="B8" s="12"/>
      <c r="C8" s="162">
        <f>K6</f>
        <v>105745</v>
      </c>
      <c r="D8" s="4"/>
      <c r="E8" s="4">
        <v>112553</v>
      </c>
      <c r="F8" s="162"/>
      <c r="G8" s="191"/>
      <c r="H8" s="318" t="s">
        <v>708</v>
      </c>
      <c r="I8" s="324">
        <v>340</v>
      </c>
      <c r="J8" s="323">
        <v>164.51</v>
      </c>
      <c r="K8" s="322">
        <f t="shared" si="0"/>
        <v>55933</v>
      </c>
      <c r="L8" s="318"/>
    </row>
    <row r="9" spans="1:12" x14ac:dyDescent="0.2">
      <c r="A9" s="35" t="s">
        <v>401</v>
      </c>
      <c r="C9" s="162">
        <f>K17+K12</f>
        <v>1389577</v>
      </c>
      <c r="D9" s="4"/>
      <c r="E9" s="4">
        <v>1142669</v>
      </c>
      <c r="F9" s="162"/>
      <c r="G9" s="191"/>
      <c r="H9" s="318" t="s">
        <v>709</v>
      </c>
      <c r="I9" s="322">
        <v>2280</v>
      </c>
      <c r="J9" s="323">
        <v>27.39</v>
      </c>
      <c r="K9" s="322">
        <f t="shared" si="0"/>
        <v>62449</v>
      </c>
      <c r="L9" s="318"/>
    </row>
    <row r="10" spans="1:12" x14ac:dyDescent="0.2">
      <c r="A10" s="35" t="s">
        <v>424</v>
      </c>
      <c r="C10" s="162">
        <f>K14</f>
        <v>17416</v>
      </c>
      <c r="D10" s="4"/>
      <c r="E10" s="4">
        <v>9995</v>
      </c>
      <c r="F10" s="162"/>
      <c r="G10" s="191"/>
      <c r="H10" s="318" t="s">
        <v>710</v>
      </c>
      <c r="I10" s="324">
        <v>280</v>
      </c>
      <c r="J10" s="323">
        <v>102.7</v>
      </c>
      <c r="K10" s="322">
        <f t="shared" si="0"/>
        <v>28756</v>
      </c>
      <c r="L10" s="318"/>
    </row>
    <row r="11" spans="1:12" x14ac:dyDescent="0.2">
      <c r="A11" s="35" t="s">
        <v>425</v>
      </c>
      <c r="C11" s="162">
        <f>K10</f>
        <v>28756</v>
      </c>
      <c r="D11" s="4"/>
      <c r="E11" s="4">
        <v>35459</v>
      </c>
      <c r="F11" s="162"/>
      <c r="G11" s="191"/>
      <c r="H11" s="318" t="s">
        <v>711</v>
      </c>
      <c r="I11" s="322">
        <v>3500</v>
      </c>
      <c r="J11" s="323">
        <v>3.85</v>
      </c>
      <c r="K11" s="322">
        <f t="shared" si="0"/>
        <v>13475</v>
      </c>
      <c r="L11" s="318"/>
    </row>
    <row r="12" spans="1:12" x14ac:dyDescent="0.2">
      <c r="A12" s="35" t="s">
        <v>402</v>
      </c>
      <c r="C12" s="162">
        <f>K13</f>
        <v>51851</v>
      </c>
      <c r="E12" s="4">
        <v>65170</v>
      </c>
      <c r="F12" s="162"/>
      <c r="G12" s="191"/>
      <c r="H12" s="318" t="s">
        <v>712</v>
      </c>
      <c r="I12" s="322">
        <v>1140769</v>
      </c>
      <c r="J12" s="323">
        <v>1.21</v>
      </c>
      <c r="K12" s="322">
        <f t="shared" si="0"/>
        <v>1380330</v>
      </c>
      <c r="L12" s="318"/>
    </row>
    <row r="13" spans="1:12" x14ac:dyDescent="0.2">
      <c r="A13" s="35" t="s">
        <v>428</v>
      </c>
      <c r="C13" s="162">
        <f>K4</f>
        <v>22275</v>
      </c>
      <c r="D13" s="4"/>
      <c r="E13" s="4">
        <v>26228</v>
      </c>
      <c r="F13" s="162"/>
      <c r="G13" s="191"/>
      <c r="H13" s="318" t="s">
        <v>713</v>
      </c>
      <c r="I13" s="322">
        <v>2659</v>
      </c>
      <c r="J13" s="323">
        <v>19.5</v>
      </c>
      <c r="K13" s="322">
        <f t="shared" si="0"/>
        <v>51851</v>
      </c>
      <c r="L13" s="318"/>
    </row>
    <row r="14" spans="1:12" x14ac:dyDescent="0.2">
      <c r="A14" s="35" t="s">
        <v>608</v>
      </c>
      <c r="C14" s="162">
        <f>K9</f>
        <v>62449</v>
      </c>
      <c r="D14" s="188"/>
      <c r="E14" s="188">
        <v>59782</v>
      </c>
      <c r="F14" s="162"/>
      <c r="G14" s="191"/>
      <c r="H14" s="318" t="s">
        <v>714</v>
      </c>
      <c r="I14" s="324">
        <v>547</v>
      </c>
      <c r="J14" s="323">
        <v>31.84</v>
      </c>
      <c r="K14" s="322">
        <f t="shared" si="0"/>
        <v>17416</v>
      </c>
      <c r="L14" s="318"/>
    </row>
    <row r="15" spans="1:12" x14ac:dyDescent="0.2">
      <c r="A15" s="35" t="s">
        <v>609</v>
      </c>
      <c r="C15" s="162">
        <f>K8</f>
        <v>55933</v>
      </c>
      <c r="D15" s="188"/>
      <c r="E15" s="188">
        <v>53186</v>
      </c>
      <c r="F15" s="162"/>
      <c r="G15" s="191"/>
      <c r="H15" s="325" t="s">
        <v>715</v>
      </c>
      <c r="I15" s="322">
        <v>5480</v>
      </c>
      <c r="J15" s="323">
        <v>3.46</v>
      </c>
      <c r="K15" s="322">
        <f t="shared" si="0"/>
        <v>18961</v>
      </c>
      <c r="L15" s="318"/>
    </row>
    <row r="16" spans="1:12" x14ac:dyDescent="0.2">
      <c r="A16" s="35" t="s">
        <v>610</v>
      </c>
      <c r="C16" s="162">
        <f>K7</f>
        <v>41497</v>
      </c>
      <c r="D16" s="188"/>
      <c r="E16" s="188">
        <v>39820</v>
      </c>
      <c r="F16" s="162"/>
      <c r="G16" s="191"/>
      <c r="H16" s="318" t="s">
        <v>716</v>
      </c>
      <c r="I16" s="322">
        <v>23500</v>
      </c>
      <c r="J16" s="323">
        <v>0.8</v>
      </c>
      <c r="K16" s="322">
        <f t="shared" si="0"/>
        <v>18800</v>
      </c>
      <c r="L16" s="318"/>
    </row>
    <row r="17" spans="1:12" s="195" customFormat="1" x14ac:dyDescent="0.2">
      <c r="A17" s="35" t="s">
        <v>611</v>
      </c>
      <c r="B17" s="12"/>
      <c r="C17" s="162">
        <f>K3</f>
        <v>43296</v>
      </c>
      <c r="D17" s="188"/>
      <c r="E17" s="188">
        <v>36312</v>
      </c>
      <c r="F17" s="162"/>
      <c r="G17" s="191"/>
      <c r="H17" s="318" t="s">
        <v>712</v>
      </c>
      <c r="I17" s="322">
        <v>7642</v>
      </c>
      <c r="J17" s="323">
        <v>1.21</v>
      </c>
      <c r="K17" s="322">
        <f t="shared" si="0"/>
        <v>9247</v>
      </c>
      <c r="L17" s="318"/>
    </row>
    <row r="18" spans="1:12" s="195" customFormat="1" x14ac:dyDescent="0.2">
      <c r="A18" s="35" t="s">
        <v>612</v>
      </c>
      <c r="B18" s="12"/>
      <c r="C18" s="162">
        <f>K5</f>
        <v>37344</v>
      </c>
      <c r="D18" s="188"/>
      <c r="E18" s="188">
        <v>40896</v>
      </c>
      <c r="F18" s="162"/>
      <c r="G18" s="191"/>
      <c r="H18" s="318" t="s">
        <v>717</v>
      </c>
      <c r="I18" s="324">
        <v>700</v>
      </c>
      <c r="J18" s="323">
        <v>41.91</v>
      </c>
      <c r="K18" s="322">
        <f t="shared" si="0"/>
        <v>29337</v>
      </c>
      <c r="L18" s="318"/>
    </row>
    <row r="19" spans="1:12" s="195" customFormat="1" x14ac:dyDescent="0.2">
      <c r="A19" s="35" t="s">
        <v>670</v>
      </c>
      <c r="B19" s="12"/>
      <c r="C19" s="162">
        <v>0</v>
      </c>
      <c r="D19" s="188"/>
      <c r="E19" s="188">
        <v>7975</v>
      </c>
      <c r="F19" s="162"/>
      <c r="G19" s="191"/>
      <c r="H19" s="184"/>
      <c r="I19" s="185"/>
      <c r="J19" s="220"/>
      <c r="K19" s="186"/>
    </row>
    <row r="20" spans="1:12" s="195" customFormat="1" x14ac:dyDescent="0.2">
      <c r="A20" s="35" t="s">
        <v>671</v>
      </c>
      <c r="B20" s="12"/>
      <c r="C20" s="162">
        <f>K16</f>
        <v>18800</v>
      </c>
      <c r="D20" s="188"/>
      <c r="E20" s="188">
        <v>21385</v>
      </c>
      <c r="F20" s="162"/>
      <c r="G20" s="191"/>
      <c r="H20" s="184"/>
      <c r="I20" s="185"/>
      <c r="J20" s="220"/>
      <c r="K20" s="186"/>
    </row>
    <row r="21" spans="1:12" s="195" customFormat="1" x14ac:dyDescent="0.2">
      <c r="A21" s="35" t="s">
        <v>672</v>
      </c>
      <c r="B21" s="12"/>
      <c r="C21" s="162">
        <v>0</v>
      </c>
      <c r="D21" s="188"/>
      <c r="E21" s="188">
        <v>21402</v>
      </c>
      <c r="F21" s="162"/>
      <c r="G21" s="190"/>
      <c r="H21" s="216"/>
      <c r="I21" s="185"/>
      <c r="J21" s="220"/>
      <c r="K21" s="186"/>
    </row>
    <row r="22" spans="1:12" s="195" customFormat="1" x14ac:dyDescent="0.2">
      <c r="A22" s="35" t="s">
        <v>718</v>
      </c>
      <c r="B22" s="12"/>
      <c r="C22" s="162">
        <f>K15</f>
        <v>18961</v>
      </c>
      <c r="D22" s="188"/>
      <c r="E22" s="188">
        <v>0</v>
      </c>
      <c r="F22" s="162"/>
      <c r="G22" s="190"/>
      <c r="H22" s="216"/>
      <c r="I22" s="185"/>
      <c r="J22" s="220"/>
    </row>
    <row r="23" spans="1:12" s="195" customFormat="1" x14ac:dyDescent="0.2">
      <c r="A23" s="35" t="s">
        <v>719</v>
      </c>
      <c r="B23" s="12"/>
      <c r="C23" s="162">
        <f>K18</f>
        <v>29337</v>
      </c>
      <c r="D23" s="188"/>
      <c r="E23" s="188">
        <v>0</v>
      </c>
      <c r="F23" s="162"/>
      <c r="G23" s="190"/>
      <c r="H23" s="216"/>
      <c r="I23" s="185"/>
      <c r="J23" s="220"/>
      <c r="K23" s="186"/>
    </row>
    <row r="24" spans="1:12" s="195" customFormat="1" x14ac:dyDescent="0.2">
      <c r="A24" s="35"/>
      <c r="B24" s="12"/>
      <c r="C24" s="162"/>
      <c r="D24" s="188"/>
      <c r="E24" s="188"/>
      <c r="F24" s="162"/>
      <c r="G24" s="190"/>
      <c r="H24" s="216"/>
      <c r="I24" s="185"/>
      <c r="J24" s="220"/>
      <c r="K24" s="186"/>
    </row>
    <row r="25" spans="1:12" s="285" customFormat="1" ht="13.5" thickBot="1" x14ac:dyDescent="0.25">
      <c r="A25" s="12"/>
      <c r="B25" s="12"/>
      <c r="C25" s="225">
        <f>SUM(C7:C24)</f>
        <v>1936712</v>
      </c>
      <c r="D25" s="162"/>
      <c r="E25" s="225">
        <f>SUM(E7:E24)</f>
        <v>1685992</v>
      </c>
      <c r="F25" s="162"/>
      <c r="G25" s="284"/>
      <c r="H25" s="216"/>
      <c r="I25" s="185"/>
      <c r="J25" s="220"/>
      <c r="K25" s="221">
        <f>SUM(K3:K21)</f>
        <v>1936712</v>
      </c>
      <c r="L25" s="300">
        <f>C25-K25</f>
        <v>0</v>
      </c>
    </row>
    <row r="26" spans="1:12" s="285" customFormat="1" x14ac:dyDescent="0.2">
      <c r="F26" s="162"/>
      <c r="G26" s="284"/>
      <c r="H26" s="216"/>
      <c r="I26" s="185"/>
      <c r="J26" s="220"/>
      <c r="K26" s="186"/>
    </row>
    <row r="27" spans="1:12" x14ac:dyDescent="0.2">
      <c r="F27" s="12"/>
      <c r="G27" s="283"/>
      <c r="I27" s="185"/>
      <c r="J27" s="220"/>
      <c r="K27" s="186"/>
    </row>
    <row r="28" spans="1:12" s="195" customFormat="1" x14ac:dyDescent="0.2">
      <c r="A28" s="33" t="s">
        <v>515</v>
      </c>
      <c r="B28" s="12"/>
      <c r="C28" s="162"/>
      <c r="D28" s="188"/>
      <c r="E28" s="188"/>
      <c r="F28" s="162"/>
      <c r="G28" s="287"/>
      <c r="H28" s="286"/>
      <c r="I28" s="286"/>
      <c r="J28" s="220"/>
      <c r="K28" s="223"/>
    </row>
    <row r="29" spans="1:12" s="318" customFormat="1" x14ac:dyDescent="0.2">
      <c r="A29" s="33"/>
      <c r="B29" s="12"/>
      <c r="C29" s="162"/>
      <c r="D29" s="188"/>
      <c r="E29" s="188"/>
      <c r="F29" s="162"/>
      <c r="G29" s="321"/>
      <c r="H29" s="319"/>
      <c r="I29" s="319"/>
      <c r="J29" s="220"/>
      <c r="K29" s="223"/>
    </row>
    <row r="30" spans="1:12" s="318" customFormat="1" x14ac:dyDescent="0.2">
      <c r="A30" s="35" t="s">
        <v>736</v>
      </c>
      <c r="B30" s="12"/>
      <c r="C30" s="162">
        <f t="shared" ref="C30:C38" si="1">K38</f>
        <v>55000</v>
      </c>
      <c r="D30" s="188"/>
      <c r="E30" s="188">
        <v>0</v>
      </c>
      <c r="F30" s="162"/>
      <c r="G30" s="321"/>
      <c r="H30" s="319"/>
      <c r="I30" s="319"/>
      <c r="J30" s="220"/>
      <c r="K30" s="223"/>
    </row>
    <row r="31" spans="1:12" s="318" customFormat="1" x14ac:dyDescent="0.2">
      <c r="A31" s="35" t="s">
        <v>737</v>
      </c>
      <c r="B31" s="12"/>
      <c r="C31" s="162">
        <f t="shared" si="1"/>
        <v>62512</v>
      </c>
      <c r="D31" s="188"/>
      <c r="E31" s="188">
        <v>0</v>
      </c>
      <c r="F31" s="162"/>
      <c r="G31" s="321"/>
      <c r="H31" s="319"/>
      <c r="I31" s="319"/>
      <c r="J31" s="220"/>
      <c r="K31" s="223"/>
    </row>
    <row r="32" spans="1:12" s="318" customFormat="1" x14ac:dyDescent="0.2">
      <c r="A32" s="35" t="s">
        <v>738</v>
      </c>
      <c r="B32" s="12"/>
      <c r="C32" s="162">
        <f t="shared" si="1"/>
        <v>120000</v>
      </c>
      <c r="D32" s="188"/>
      <c r="E32" s="188">
        <v>0</v>
      </c>
      <c r="F32" s="162"/>
      <c r="G32" s="321"/>
      <c r="H32" s="319"/>
      <c r="I32" s="319"/>
      <c r="J32" s="220"/>
      <c r="K32" s="223"/>
    </row>
    <row r="33" spans="1:13" s="318" customFormat="1" x14ac:dyDescent="0.2">
      <c r="A33" s="35" t="s">
        <v>739</v>
      </c>
      <c r="B33" s="12"/>
      <c r="C33" s="162">
        <f t="shared" si="1"/>
        <v>30774</v>
      </c>
      <c r="D33" s="188"/>
      <c r="E33" s="188">
        <v>0</v>
      </c>
      <c r="F33" s="162"/>
      <c r="G33" s="321"/>
      <c r="H33" s="319"/>
      <c r="I33" s="319"/>
      <c r="J33" s="220"/>
      <c r="K33" s="223"/>
    </row>
    <row r="34" spans="1:13" s="318" customFormat="1" x14ac:dyDescent="0.2">
      <c r="A34" s="35" t="s">
        <v>740</v>
      </c>
      <c r="B34" s="12"/>
      <c r="C34" s="162">
        <f t="shared" si="1"/>
        <v>108884</v>
      </c>
      <c r="D34" s="188"/>
      <c r="E34" s="188">
        <v>0</v>
      </c>
      <c r="F34" s="162"/>
      <c r="G34" s="321"/>
      <c r="H34" s="319"/>
      <c r="I34" s="319"/>
      <c r="J34" s="220"/>
      <c r="K34" s="223"/>
    </row>
    <row r="35" spans="1:13" s="318" customFormat="1" x14ac:dyDescent="0.2">
      <c r="A35" s="35" t="s">
        <v>731</v>
      </c>
      <c r="B35" s="12"/>
      <c r="C35" s="162">
        <f t="shared" si="1"/>
        <v>35623</v>
      </c>
      <c r="D35" s="188"/>
      <c r="E35" s="188">
        <v>0</v>
      </c>
      <c r="F35" s="162"/>
      <c r="G35" s="321"/>
      <c r="H35" s="218" t="s">
        <v>562</v>
      </c>
      <c r="I35" s="319"/>
      <c r="J35" s="220"/>
      <c r="K35" s="223"/>
    </row>
    <row r="36" spans="1:13" s="318" customFormat="1" x14ac:dyDescent="0.2">
      <c r="A36" s="35" t="s">
        <v>733</v>
      </c>
      <c r="B36" s="12"/>
      <c r="C36" s="162">
        <f t="shared" si="1"/>
        <v>20000</v>
      </c>
      <c r="D36" s="188"/>
      <c r="E36" s="188">
        <v>0</v>
      </c>
      <c r="F36" s="162"/>
      <c r="G36" s="321"/>
      <c r="H36" s="319"/>
      <c r="I36" s="319"/>
      <c r="J36" s="220"/>
      <c r="K36" s="223"/>
    </row>
    <row r="37" spans="1:13" s="318" customFormat="1" x14ac:dyDescent="0.2">
      <c r="A37" s="35" t="s">
        <v>735</v>
      </c>
      <c r="B37" s="12"/>
      <c r="C37" s="162">
        <f t="shared" si="1"/>
        <v>30000</v>
      </c>
      <c r="D37" s="188"/>
      <c r="E37" s="188">
        <v>0</v>
      </c>
      <c r="F37" s="162"/>
      <c r="G37" s="321"/>
      <c r="H37" s="319"/>
      <c r="I37" s="319"/>
      <c r="J37" s="220"/>
      <c r="K37" s="223"/>
    </row>
    <row r="38" spans="1:13" s="195" customFormat="1" x14ac:dyDescent="0.2">
      <c r="A38" s="35" t="s">
        <v>427</v>
      </c>
      <c r="B38" s="12"/>
      <c r="C38" s="162">
        <f t="shared" si="1"/>
        <v>48534</v>
      </c>
      <c r="D38" s="4"/>
      <c r="E38" s="4">
        <v>48534</v>
      </c>
      <c r="F38" s="162"/>
      <c r="G38" s="328" t="s">
        <v>720</v>
      </c>
      <c r="H38" s="327" t="s">
        <v>721</v>
      </c>
      <c r="J38" s="329">
        <v>55000</v>
      </c>
      <c r="K38" s="333">
        <v>55000</v>
      </c>
      <c r="M38" s="335"/>
    </row>
    <row r="39" spans="1:13" s="195" customFormat="1" x14ac:dyDescent="0.2">
      <c r="A39" s="35" t="s">
        <v>508</v>
      </c>
      <c r="B39" s="12"/>
      <c r="C39" s="162">
        <v>0</v>
      </c>
      <c r="D39" s="4"/>
      <c r="E39" s="4">
        <v>17208</v>
      </c>
      <c r="F39" s="162"/>
      <c r="G39" s="328" t="s">
        <v>722</v>
      </c>
      <c r="H39" s="327" t="s">
        <v>723</v>
      </c>
      <c r="J39" s="329">
        <v>62512</v>
      </c>
      <c r="K39" s="333">
        <v>62512</v>
      </c>
      <c r="M39" s="335"/>
    </row>
    <row r="40" spans="1:13" s="195" customFormat="1" x14ac:dyDescent="0.2">
      <c r="A40" s="35" t="s">
        <v>509</v>
      </c>
      <c r="B40" s="12"/>
      <c r="C40" s="162">
        <f>K48</f>
        <v>32400</v>
      </c>
      <c r="D40" s="4"/>
      <c r="E40" s="4">
        <v>60000</v>
      </c>
      <c r="F40" s="162"/>
      <c r="G40" s="328" t="s">
        <v>724</v>
      </c>
      <c r="H40" s="327" t="s">
        <v>725</v>
      </c>
      <c r="J40" s="329">
        <v>120000</v>
      </c>
      <c r="K40" s="333">
        <v>120000</v>
      </c>
      <c r="M40" s="335"/>
    </row>
    <row r="41" spans="1:13" s="195" customFormat="1" x14ac:dyDescent="0.2">
      <c r="A41" s="35" t="s">
        <v>603</v>
      </c>
      <c r="B41" s="12"/>
      <c r="C41" s="162">
        <v>0</v>
      </c>
      <c r="E41" s="188">
        <v>88706</v>
      </c>
      <c r="F41" s="162"/>
      <c r="G41" s="328" t="s">
        <v>726</v>
      </c>
      <c r="H41" s="327" t="s">
        <v>727</v>
      </c>
      <c r="J41" s="329">
        <v>30774</v>
      </c>
      <c r="K41" s="333">
        <v>30774</v>
      </c>
      <c r="M41" s="335"/>
    </row>
    <row r="42" spans="1:13" s="195" customFormat="1" x14ac:dyDescent="0.2">
      <c r="A42" s="35" t="s">
        <v>605</v>
      </c>
      <c r="C42" s="162">
        <f>K49</f>
        <v>59262</v>
      </c>
      <c r="D42" s="188"/>
      <c r="E42" s="188">
        <v>59262</v>
      </c>
      <c r="F42" s="162"/>
      <c r="G42" s="328" t="s">
        <v>728</v>
      </c>
      <c r="H42" s="327" t="s">
        <v>729</v>
      </c>
      <c r="J42" s="329">
        <v>108884</v>
      </c>
      <c r="K42" s="333">
        <v>108884</v>
      </c>
      <c r="M42" s="335"/>
    </row>
    <row r="43" spans="1:13" s="195" customFormat="1" x14ac:dyDescent="0.2">
      <c r="A43" s="35" t="s">
        <v>606</v>
      </c>
      <c r="B43" s="12"/>
      <c r="C43" s="162">
        <v>0</v>
      </c>
      <c r="D43" s="188"/>
      <c r="E43" s="188">
        <v>40000</v>
      </c>
      <c r="F43" s="12"/>
      <c r="G43" s="328" t="s">
        <v>730</v>
      </c>
      <c r="H43" s="327" t="s">
        <v>731</v>
      </c>
      <c r="J43" s="329">
        <v>35623</v>
      </c>
      <c r="K43" s="333">
        <v>35623</v>
      </c>
      <c r="M43" s="335"/>
    </row>
    <row r="44" spans="1:13" s="195" customFormat="1" x14ac:dyDescent="0.2">
      <c r="A44" s="35" t="s">
        <v>607</v>
      </c>
      <c r="B44" s="12"/>
      <c r="C44" s="162">
        <v>0</v>
      </c>
      <c r="D44" s="188"/>
      <c r="E44" s="188">
        <v>60000</v>
      </c>
      <c r="F44" s="12"/>
      <c r="G44" s="328" t="s">
        <v>732</v>
      </c>
      <c r="H44" s="327" t="s">
        <v>733</v>
      </c>
      <c r="J44" s="329">
        <v>20000</v>
      </c>
      <c r="K44" s="330">
        <v>20000</v>
      </c>
      <c r="M44" s="335"/>
    </row>
    <row r="45" spans="1:13" s="195" customFormat="1" x14ac:dyDescent="0.2">
      <c r="A45" s="35" t="s">
        <v>674</v>
      </c>
      <c r="B45" s="12"/>
      <c r="C45" s="162">
        <f>K50</f>
        <v>50750</v>
      </c>
      <c r="D45" s="12"/>
      <c r="E45" s="226">
        <v>35000</v>
      </c>
      <c r="F45" s="162"/>
      <c r="G45" s="328" t="s">
        <v>734</v>
      </c>
      <c r="H45" s="327" t="s">
        <v>735</v>
      </c>
      <c r="J45" s="329">
        <v>30000</v>
      </c>
      <c r="K45" s="330">
        <v>30000</v>
      </c>
      <c r="M45" s="335"/>
    </row>
    <row r="46" spans="1:13" s="195" customFormat="1" x14ac:dyDescent="0.2">
      <c r="A46" s="35" t="s">
        <v>676</v>
      </c>
      <c r="B46" s="12"/>
      <c r="C46" s="162">
        <f>K51</f>
        <v>30000</v>
      </c>
      <c r="D46" s="12"/>
      <c r="E46" s="226">
        <v>30000</v>
      </c>
      <c r="F46" s="162"/>
      <c r="G46" s="328" t="s">
        <v>426</v>
      </c>
      <c r="H46" s="327" t="s">
        <v>427</v>
      </c>
      <c r="J46" s="329">
        <v>48534</v>
      </c>
      <c r="K46" s="333">
        <v>48534</v>
      </c>
      <c r="M46" s="335"/>
    </row>
    <row r="47" spans="1:13" s="195" customFormat="1" x14ac:dyDescent="0.2">
      <c r="A47" s="35" t="s">
        <v>636</v>
      </c>
      <c r="B47" s="12"/>
      <c r="C47" s="162">
        <v>0</v>
      </c>
      <c r="D47" s="12"/>
      <c r="E47" s="226">
        <v>45000</v>
      </c>
      <c r="F47" s="162"/>
      <c r="G47" s="328"/>
      <c r="H47" s="327"/>
      <c r="J47" s="329"/>
      <c r="K47" s="332"/>
      <c r="M47" s="335"/>
    </row>
    <row r="48" spans="1:13" s="195" customFormat="1" x14ac:dyDescent="0.2">
      <c r="A48" s="35" t="s">
        <v>637</v>
      </c>
      <c r="B48" s="12"/>
      <c r="C48" s="162">
        <v>0</v>
      </c>
      <c r="D48" s="12"/>
      <c r="E48" s="226">
        <v>33000</v>
      </c>
      <c r="F48" s="162"/>
      <c r="G48" s="328" t="s">
        <v>563</v>
      </c>
      <c r="H48" s="327" t="s">
        <v>509</v>
      </c>
      <c r="J48" s="329">
        <v>60000</v>
      </c>
      <c r="K48" s="326">
        <v>32400</v>
      </c>
      <c r="M48" s="335"/>
    </row>
    <row r="49" spans="1:13" s="285" customFormat="1" x14ac:dyDescent="0.2">
      <c r="A49" s="35" t="s">
        <v>678</v>
      </c>
      <c r="B49" s="12"/>
      <c r="C49" s="162">
        <f>K52</f>
        <v>50000</v>
      </c>
      <c r="D49" s="12"/>
      <c r="E49" s="226">
        <v>31000</v>
      </c>
      <c r="F49" s="162"/>
      <c r="G49" s="328" t="s">
        <v>604</v>
      </c>
      <c r="H49" s="327" t="s">
        <v>605</v>
      </c>
      <c r="J49" s="329">
        <v>59262</v>
      </c>
      <c r="K49" s="333">
        <v>59262</v>
      </c>
      <c r="L49" s="195"/>
      <c r="M49" s="335"/>
    </row>
    <row r="50" spans="1:13" s="285" customFormat="1" x14ac:dyDescent="0.2">
      <c r="F50" s="162"/>
      <c r="G50" s="328" t="s">
        <v>673</v>
      </c>
      <c r="H50" s="327" t="s">
        <v>674</v>
      </c>
      <c r="J50" s="329">
        <v>35000</v>
      </c>
      <c r="K50" s="326">
        <v>50750</v>
      </c>
      <c r="L50"/>
      <c r="M50" s="335"/>
    </row>
    <row r="51" spans="1:13" s="285" customFormat="1" x14ac:dyDescent="0.2">
      <c r="A51" s="35"/>
      <c r="B51" s="12"/>
      <c r="C51" s="5">
        <f>SUM(C30:C50)</f>
        <v>733739</v>
      </c>
      <c r="D51" s="4"/>
      <c r="E51" s="5">
        <f>SUM(E30:E49)</f>
        <v>547710</v>
      </c>
      <c r="F51" s="162"/>
      <c r="G51" s="328" t="s">
        <v>675</v>
      </c>
      <c r="H51" s="327" t="s">
        <v>676</v>
      </c>
      <c r="J51" s="329">
        <v>30000</v>
      </c>
      <c r="K51" s="333">
        <v>30000</v>
      </c>
      <c r="L51"/>
      <c r="M51" s="335"/>
    </row>
    <row r="52" spans="1:13" s="285" customFormat="1" x14ac:dyDescent="0.2">
      <c r="A52" s="12"/>
      <c r="B52" s="12"/>
      <c r="C52" s="12"/>
      <c r="D52" s="12"/>
      <c r="E52" s="12"/>
      <c r="F52" s="162"/>
      <c r="G52" s="328" t="s">
        <v>677</v>
      </c>
      <c r="H52" s="327" t="s">
        <v>678</v>
      </c>
      <c r="J52" s="329">
        <v>50000</v>
      </c>
      <c r="K52" s="333">
        <v>50000</v>
      </c>
      <c r="L52"/>
    </row>
    <row r="53" spans="1:13" s="285" customFormat="1" ht="13.5" thickBot="1" x14ac:dyDescent="0.25">
      <c r="A53" s="194" t="s">
        <v>105</v>
      </c>
      <c r="B53" s="12"/>
      <c r="C53" s="7">
        <f>C25+C51</f>
        <v>2670451</v>
      </c>
      <c r="D53" s="188"/>
      <c r="E53" s="7">
        <f>E25+E51</f>
        <v>2233702</v>
      </c>
      <c r="F53" s="162"/>
      <c r="G53" s="283"/>
      <c r="H53" s="224"/>
      <c r="I53" s="224" t="s">
        <v>215</v>
      </c>
      <c r="J53" s="224"/>
      <c r="K53" s="222">
        <f>SUM(K38:K52)</f>
        <v>733739</v>
      </c>
      <c r="L53" s="300">
        <f>C51-K53</f>
        <v>0</v>
      </c>
    </row>
    <row r="54" spans="1:13" s="195" customFormat="1" ht="13.5" thickTop="1" x14ac:dyDescent="0.2">
      <c r="A54" s="12"/>
      <c r="B54" s="12"/>
      <c r="C54" s="12"/>
      <c r="D54" s="12"/>
      <c r="E54" s="12"/>
      <c r="F54" s="162"/>
    </row>
    <row r="55" spans="1:13" x14ac:dyDescent="0.2">
      <c r="A55" s="33"/>
      <c r="C55" s="3">
        <v>2022</v>
      </c>
      <c r="D55"/>
      <c r="E55" s="3">
        <v>2021</v>
      </c>
      <c r="F55" s="188"/>
      <c r="K55" s="331"/>
    </row>
    <row r="56" spans="1:13" x14ac:dyDescent="0.2">
      <c r="A56" s="33" t="s">
        <v>211</v>
      </c>
      <c r="C56" s="90"/>
      <c r="F56" s="12"/>
    </row>
    <row r="57" spans="1:13" x14ac:dyDescent="0.2">
      <c r="A57" s="33"/>
      <c r="C57" s="4"/>
      <c r="E57" s="4"/>
    </row>
    <row r="58" spans="1:13" x14ac:dyDescent="0.2">
      <c r="A58" s="35" t="s">
        <v>185</v>
      </c>
      <c r="C58" s="4">
        <f>SUMIF('MYOB B_S'!$C$11:$C$100,A58,'MYOB B_S'!$D$11:$D$100)</f>
        <v>550000</v>
      </c>
      <c r="E58" s="4">
        <v>550000</v>
      </c>
      <c r="F58" s="12"/>
    </row>
    <row r="59" spans="1:13" x14ac:dyDescent="0.2">
      <c r="A59" s="35" t="s">
        <v>421</v>
      </c>
      <c r="C59" s="4">
        <f>SUMIF('MYOB B_S'!$C$11:$C$100,A59,'MYOB B_S'!$D$11:$D$100)</f>
        <v>925000</v>
      </c>
      <c r="E59" s="4">
        <v>925000</v>
      </c>
      <c r="F59" s="3"/>
      <c r="G59" s="191"/>
      <c r="H59" s="184"/>
      <c r="I59" s="185"/>
      <c r="J59" s="220"/>
      <c r="K59" s="186"/>
    </row>
    <row r="60" spans="1:13" ht="13.5" thickBot="1" x14ac:dyDescent="0.25">
      <c r="C60" s="8">
        <f>SUM(C58:C59)</f>
        <v>1475000</v>
      </c>
      <c r="D60" s="4"/>
      <c r="E60" s="8">
        <f>SUM(E58:E59)</f>
        <v>1475000</v>
      </c>
      <c r="F60" s="90"/>
    </row>
    <row r="61" spans="1:13" ht="13.5" thickTop="1" x14ac:dyDescent="0.2">
      <c r="A61" s="33"/>
      <c r="C61" s="4"/>
      <c r="D61" s="4"/>
      <c r="E61" s="4"/>
      <c r="F61" s="188"/>
    </row>
    <row r="62" spans="1:13" x14ac:dyDescent="0.2">
      <c r="A62" s="33"/>
      <c r="D62" s="4"/>
      <c r="F62" s="188"/>
    </row>
    <row r="63" spans="1:13" x14ac:dyDescent="0.2">
      <c r="C63" s="4"/>
      <c r="D63" s="4"/>
      <c r="E63" s="4"/>
      <c r="F63" s="188"/>
    </row>
    <row r="64" spans="1:13" x14ac:dyDescent="0.2">
      <c r="C64" s="4"/>
      <c r="D64" s="4"/>
      <c r="E64" s="4"/>
      <c r="F64" s="188"/>
    </row>
    <row r="65" spans="1:6" x14ac:dyDescent="0.2">
      <c r="A65" s="148" t="s">
        <v>43</v>
      </c>
      <c r="C65" s="4">
        <f>C25</f>
        <v>1936712</v>
      </c>
      <c r="D65" s="4"/>
      <c r="E65" s="4"/>
      <c r="F65" s="188"/>
    </row>
    <row r="66" spans="1:6" x14ac:dyDescent="0.2">
      <c r="A66" s="148" t="s">
        <v>267</v>
      </c>
      <c r="C66" s="4">
        <v>0</v>
      </c>
      <c r="D66" s="4"/>
      <c r="E66" s="4"/>
      <c r="F66" s="12"/>
    </row>
    <row r="67" spans="1:6" x14ac:dyDescent="0.2">
      <c r="A67" s="148" t="s">
        <v>521</v>
      </c>
      <c r="C67" s="4"/>
      <c r="D67" s="4"/>
      <c r="E67" s="4"/>
      <c r="F67" s="188"/>
    </row>
    <row r="68" spans="1:6" x14ac:dyDescent="0.2">
      <c r="A68" s="148" t="s">
        <v>158</v>
      </c>
      <c r="C68" s="4">
        <f>C51</f>
        <v>733739</v>
      </c>
      <c r="D68" s="4"/>
      <c r="E68" s="4"/>
      <c r="F68" s="188"/>
    </row>
    <row r="69" spans="1:6" x14ac:dyDescent="0.2">
      <c r="A69" s="148" t="s">
        <v>44</v>
      </c>
      <c r="C69" s="4"/>
      <c r="D69" s="4"/>
      <c r="E69" s="4"/>
      <c r="F69" s="188"/>
    </row>
    <row r="70" spans="1:6" x14ac:dyDescent="0.2">
      <c r="A70" s="148" t="s">
        <v>45</v>
      </c>
      <c r="C70" s="4"/>
      <c r="D70" s="4"/>
      <c r="E70" s="4"/>
      <c r="F70" s="188"/>
    </row>
    <row r="71" spans="1:6" ht="13.5" thickBot="1" x14ac:dyDescent="0.25">
      <c r="C71" s="8">
        <f>SUM(C65:C70)</f>
        <v>2670451</v>
      </c>
      <c r="D71" s="4"/>
      <c r="E71" s="4"/>
      <c r="F71" s="188"/>
    </row>
    <row r="72" spans="1:6" ht="13.5" thickTop="1" x14ac:dyDescent="0.2">
      <c r="C72" s="4">
        <f>C71-C53</f>
        <v>0</v>
      </c>
      <c r="D72" s="4"/>
      <c r="E72" s="4"/>
      <c r="F72" s="188"/>
    </row>
    <row r="73" spans="1:6" x14ac:dyDescent="0.2">
      <c r="F73" s="188"/>
    </row>
    <row r="74" spans="1:6" x14ac:dyDescent="0.2">
      <c r="F74" s="188"/>
    </row>
    <row r="75" spans="1:6" x14ac:dyDescent="0.2">
      <c r="F75" s="188"/>
    </row>
    <row r="77" spans="1:6" x14ac:dyDescent="0.2">
      <c r="C77" s="4"/>
      <c r="D77" s="4"/>
      <c r="E77" s="4"/>
    </row>
    <row r="78" spans="1:6" x14ac:dyDescent="0.2">
      <c r="C78" s="4"/>
      <c r="D78" s="4"/>
      <c r="E78" s="4"/>
    </row>
    <row r="79" spans="1:6" x14ac:dyDescent="0.2">
      <c r="D79" s="4"/>
    </row>
    <row r="80" spans="1:6" x14ac:dyDescent="0.2">
      <c r="C80" s="11"/>
      <c r="E80" s="11"/>
    </row>
    <row r="83" spans="3:5" x14ac:dyDescent="0.2">
      <c r="C83" s="4"/>
      <c r="E83" s="4"/>
    </row>
    <row r="84" spans="3:5" x14ac:dyDescent="0.2">
      <c r="C84" s="4"/>
      <c r="E84" s="4"/>
    </row>
    <row r="85" spans="3:5" x14ac:dyDescent="0.2">
      <c r="C85" s="4"/>
      <c r="D85" s="4"/>
      <c r="E85" s="4"/>
    </row>
    <row r="86" spans="3:5" x14ac:dyDescent="0.2">
      <c r="C86" s="4"/>
      <c r="D86" s="4"/>
      <c r="E86" s="4"/>
    </row>
    <row r="87" spans="3:5" x14ac:dyDescent="0.2">
      <c r="C87" s="4"/>
      <c r="D87" s="4"/>
      <c r="E87" s="4"/>
    </row>
    <row r="88" spans="3:5" x14ac:dyDescent="0.2">
      <c r="D88" s="4"/>
    </row>
    <row r="89" spans="3:5" x14ac:dyDescent="0.2">
      <c r="C89" s="4"/>
      <c r="D89" s="4"/>
      <c r="E89" s="4"/>
    </row>
    <row r="90" spans="3:5" x14ac:dyDescent="0.2">
      <c r="C90" s="4"/>
      <c r="D90" s="4"/>
      <c r="E90" s="4"/>
    </row>
    <row r="91" spans="3:5" x14ac:dyDescent="0.2">
      <c r="C91" s="4"/>
      <c r="D91" s="4"/>
      <c r="E91" s="4"/>
    </row>
    <row r="92" spans="3:5" x14ac:dyDescent="0.2">
      <c r="C92" s="4"/>
      <c r="D92" s="4"/>
      <c r="E92" s="4"/>
    </row>
    <row r="93" spans="3:5" x14ac:dyDescent="0.2">
      <c r="C93" s="4"/>
      <c r="D93" s="4"/>
      <c r="E93" s="4"/>
    </row>
    <row r="94" spans="3:5" x14ac:dyDescent="0.2">
      <c r="C94" s="4"/>
      <c r="D94" s="4"/>
      <c r="E94" s="4"/>
    </row>
    <row r="95" spans="3:5" x14ac:dyDescent="0.2">
      <c r="C95" s="4"/>
      <c r="D95" s="4"/>
      <c r="E95" s="4"/>
    </row>
    <row r="96" spans="3:5" x14ac:dyDescent="0.2">
      <c r="C96" s="4"/>
      <c r="D96" s="4"/>
      <c r="E96" s="4"/>
    </row>
    <row r="97" spans="3:5" x14ac:dyDescent="0.2">
      <c r="C97" s="4"/>
      <c r="D97" s="4"/>
      <c r="E97" s="4"/>
    </row>
    <row r="98" spans="3:5" x14ac:dyDescent="0.2">
      <c r="C98" s="4"/>
      <c r="D98" s="4"/>
      <c r="E98" s="4"/>
    </row>
    <row r="99" spans="3:5" x14ac:dyDescent="0.2">
      <c r="C99" s="4"/>
      <c r="D99" s="4"/>
      <c r="E99" s="4"/>
    </row>
    <row r="100" spans="3:5" x14ac:dyDescent="0.2">
      <c r="C100" s="4"/>
      <c r="D100" s="4"/>
      <c r="E100" s="4"/>
    </row>
    <row r="101" spans="3:5" x14ac:dyDescent="0.2">
      <c r="D101" s="4"/>
    </row>
    <row r="102" spans="3:5" x14ac:dyDescent="0.2">
      <c r="C102" s="11"/>
      <c r="E102" s="11"/>
    </row>
    <row r="105" spans="3:5" x14ac:dyDescent="0.2">
      <c r="C105" s="4"/>
      <c r="E105" s="4"/>
    </row>
    <row r="106" spans="3:5" x14ac:dyDescent="0.2">
      <c r="C106" s="4"/>
      <c r="E106" s="4"/>
    </row>
    <row r="107" spans="3:5" x14ac:dyDescent="0.2">
      <c r="C107" s="4"/>
      <c r="D107" s="4"/>
      <c r="E107" s="4"/>
    </row>
    <row r="108" spans="3:5" x14ac:dyDescent="0.2">
      <c r="C108" s="4"/>
      <c r="D108" s="4"/>
      <c r="E108" s="4"/>
    </row>
    <row r="109" spans="3:5" x14ac:dyDescent="0.2">
      <c r="C109" s="4"/>
      <c r="D109" s="4"/>
      <c r="E109" s="4"/>
    </row>
    <row r="110" spans="3:5" x14ac:dyDescent="0.2">
      <c r="D110" s="4"/>
    </row>
    <row r="111" spans="3:5" x14ac:dyDescent="0.2">
      <c r="C111" s="4"/>
      <c r="D111" s="4"/>
      <c r="E111" s="4"/>
    </row>
    <row r="112" spans="3:5" x14ac:dyDescent="0.2">
      <c r="C112" s="4"/>
      <c r="D112" s="4"/>
      <c r="E112" s="4"/>
    </row>
    <row r="113" spans="3:5" x14ac:dyDescent="0.2">
      <c r="C113" s="4"/>
      <c r="D113" s="4"/>
      <c r="E113" s="4"/>
    </row>
    <row r="114" spans="3:5" x14ac:dyDescent="0.2">
      <c r="C114" s="4"/>
      <c r="D114" s="4"/>
      <c r="E114" s="4"/>
    </row>
    <row r="115" spans="3:5" x14ac:dyDescent="0.2">
      <c r="C115" s="4"/>
      <c r="D115" s="4"/>
      <c r="E115" s="4"/>
    </row>
    <row r="116" spans="3:5" x14ac:dyDescent="0.2">
      <c r="C116" s="4"/>
      <c r="D116" s="4"/>
      <c r="E116" s="4"/>
    </row>
    <row r="117" spans="3:5" x14ac:dyDescent="0.2">
      <c r="C117" s="4"/>
      <c r="D117" s="4"/>
      <c r="E117" s="4"/>
    </row>
    <row r="118" spans="3:5" x14ac:dyDescent="0.2">
      <c r="C118" s="4"/>
      <c r="D118" s="4"/>
      <c r="E118" s="4"/>
    </row>
    <row r="119" spans="3:5" x14ac:dyDescent="0.2">
      <c r="C119" s="4"/>
      <c r="D119" s="4"/>
      <c r="E119" s="4"/>
    </row>
    <row r="120" spans="3:5" x14ac:dyDescent="0.2">
      <c r="C120" s="4"/>
      <c r="D120" s="4"/>
      <c r="E120" s="4"/>
    </row>
    <row r="121" spans="3:5" x14ac:dyDescent="0.2">
      <c r="C121" s="4"/>
      <c r="D121" s="4"/>
      <c r="E121" s="4"/>
    </row>
    <row r="122" spans="3:5" x14ac:dyDescent="0.2">
      <c r="C122" s="4"/>
      <c r="D122" s="4"/>
      <c r="E122" s="4"/>
    </row>
    <row r="123" spans="3:5" x14ac:dyDescent="0.2">
      <c r="D123" s="4"/>
    </row>
    <row r="124" spans="3:5" x14ac:dyDescent="0.2">
      <c r="C124" s="11"/>
      <c r="E124" s="11"/>
    </row>
    <row r="127" spans="3:5" x14ac:dyDescent="0.2">
      <c r="C127" s="4"/>
      <c r="E127" s="4"/>
    </row>
    <row r="128" spans="3:5" x14ac:dyDescent="0.2">
      <c r="C128" s="4"/>
      <c r="E128" s="4"/>
    </row>
    <row r="129" spans="3:5" x14ac:dyDescent="0.2">
      <c r="C129" s="4"/>
      <c r="D129" s="4"/>
      <c r="E129" s="4"/>
    </row>
    <row r="130" spans="3:5" x14ac:dyDescent="0.2">
      <c r="C130" s="4"/>
      <c r="D130" s="4"/>
      <c r="E130" s="4"/>
    </row>
    <row r="131" spans="3:5" x14ac:dyDescent="0.2">
      <c r="C131" s="4"/>
      <c r="D131" s="4"/>
      <c r="E131" s="4"/>
    </row>
    <row r="132" spans="3:5" x14ac:dyDescent="0.2">
      <c r="D132" s="4"/>
    </row>
    <row r="133" spans="3:5" x14ac:dyDescent="0.2">
      <c r="C133" s="4"/>
      <c r="D133" s="4"/>
      <c r="E133" s="4"/>
    </row>
    <row r="134" spans="3:5" x14ac:dyDescent="0.2">
      <c r="C134" s="4"/>
      <c r="D134" s="4"/>
      <c r="E134" s="4"/>
    </row>
    <row r="135" spans="3:5" x14ac:dyDescent="0.2">
      <c r="C135" s="4"/>
      <c r="D135" s="4"/>
      <c r="E135" s="4"/>
    </row>
    <row r="136" spans="3:5" x14ac:dyDescent="0.2">
      <c r="C136" s="4"/>
      <c r="D136" s="4"/>
      <c r="E136" s="4"/>
    </row>
    <row r="137" spans="3:5" x14ac:dyDescent="0.2">
      <c r="C137" s="4"/>
      <c r="D137" s="4"/>
      <c r="E137" s="4"/>
    </row>
    <row r="138" spans="3:5" x14ac:dyDescent="0.2">
      <c r="C138" s="4"/>
      <c r="D138" s="4"/>
      <c r="E138" s="4"/>
    </row>
    <row r="139" spans="3:5" x14ac:dyDescent="0.2">
      <c r="C139" s="4"/>
      <c r="D139" s="4"/>
      <c r="E139" s="4"/>
    </row>
    <row r="140" spans="3:5" x14ac:dyDescent="0.2">
      <c r="C140" s="4"/>
      <c r="D140" s="4"/>
      <c r="E140" s="4"/>
    </row>
    <row r="141" spans="3:5" x14ac:dyDescent="0.2">
      <c r="C141" s="4"/>
      <c r="D141" s="4"/>
      <c r="E141" s="4"/>
    </row>
    <row r="142" spans="3:5" x14ac:dyDescent="0.2">
      <c r="C142" s="4"/>
      <c r="D142" s="4"/>
      <c r="E142" s="4"/>
    </row>
    <row r="143" spans="3:5" x14ac:dyDescent="0.2">
      <c r="C143" s="4"/>
      <c r="D143" s="4"/>
      <c r="E143" s="4"/>
    </row>
    <row r="144" spans="3:5" x14ac:dyDescent="0.2">
      <c r="C144" s="4"/>
      <c r="D144" s="4"/>
      <c r="E144" s="4"/>
    </row>
    <row r="145" spans="3:5" x14ac:dyDescent="0.2">
      <c r="D145" s="4"/>
    </row>
    <row r="146" spans="3:5" x14ac:dyDescent="0.2">
      <c r="C146" s="11"/>
      <c r="E146" s="11"/>
    </row>
    <row r="149" spans="3:5" x14ac:dyDescent="0.2">
      <c r="C149" s="4"/>
      <c r="E149" s="4"/>
    </row>
    <row r="150" spans="3:5" x14ac:dyDescent="0.2">
      <c r="C150" s="4"/>
      <c r="E150" s="4"/>
    </row>
    <row r="151" spans="3:5" x14ac:dyDescent="0.2">
      <c r="C151" s="4"/>
      <c r="D151" s="4"/>
      <c r="E151" s="4"/>
    </row>
    <row r="152" spans="3:5" x14ac:dyDescent="0.2">
      <c r="C152" s="4"/>
      <c r="D152" s="4"/>
      <c r="E152" s="4"/>
    </row>
    <row r="153" spans="3:5" x14ac:dyDescent="0.2">
      <c r="C153" s="4"/>
      <c r="D153" s="4"/>
      <c r="E153" s="4"/>
    </row>
    <row r="154" spans="3:5" x14ac:dyDescent="0.2">
      <c r="D154" s="4"/>
    </row>
    <row r="155" spans="3:5" x14ac:dyDescent="0.2">
      <c r="C155" s="4"/>
      <c r="D155" s="4"/>
      <c r="E155" s="4"/>
    </row>
    <row r="156" spans="3:5" x14ac:dyDescent="0.2">
      <c r="C156" s="4"/>
      <c r="D156" s="4"/>
      <c r="E156" s="4"/>
    </row>
    <row r="157" spans="3:5" x14ac:dyDescent="0.2">
      <c r="C157" s="4"/>
      <c r="D157" s="4"/>
      <c r="E157" s="4"/>
    </row>
    <row r="158" spans="3:5" x14ac:dyDescent="0.2">
      <c r="C158" s="4"/>
      <c r="D158" s="4"/>
      <c r="E158" s="4"/>
    </row>
    <row r="159" spans="3:5" x14ac:dyDescent="0.2">
      <c r="C159" s="4"/>
      <c r="D159" s="4"/>
      <c r="E159" s="4"/>
    </row>
    <row r="160" spans="3:5" x14ac:dyDescent="0.2">
      <c r="C160" s="4"/>
      <c r="D160" s="4"/>
      <c r="E160" s="4"/>
    </row>
    <row r="161" spans="3:5" x14ac:dyDescent="0.2">
      <c r="C161" s="4"/>
      <c r="D161" s="4"/>
      <c r="E161" s="4"/>
    </row>
    <row r="162" spans="3:5" x14ac:dyDescent="0.2">
      <c r="C162" s="4"/>
      <c r="D162" s="4"/>
      <c r="E162" s="4"/>
    </row>
    <row r="163" spans="3:5" x14ac:dyDescent="0.2">
      <c r="C163" s="4"/>
      <c r="D163" s="4"/>
      <c r="E163" s="4"/>
    </row>
    <row r="164" spans="3:5" x14ac:dyDescent="0.2">
      <c r="C164" s="4"/>
      <c r="D164" s="4"/>
      <c r="E164" s="4"/>
    </row>
    <row r="165" spans="3:5" x14ac:dyDescent="0.2">
      <c r="C165" s="4"/>
      <c r="D165" s="4"/>
      <c r="E165" s="4"/>
    </row>
    <row r="166" spans="3:5" x14ac:dyDescent="0.2">
      <c r="C166" s="4"/>
      <c r="D166" s="4"/>
      <c r="E166" s="4"/>
    </row>
    <row r="167" spans="3:5" x14ac:dyDescent="0.2">
      <c r="D167" s="4"/>
    </row>
    <row r="168" spans="3:5" x14ac:dyDescent="0.2">
      <c r="C168" s="11"/>
      <c r="E168" s="11"/>
    </row>
    <row r="171" spans="3:5" x14ac:dyDescent="0.2">
      <c r="C171" s="4"/>
      <c r="E171" s="4"/>
    </row>
    <row r="172" spans="3:5" x14ac:dyDescent="0.2">
      <c r="C172" s="4"/>
      <c r="E172" s="4"/>
    </row>
    <row r="173" spans="3:5" x14ac:dyDescent="0.2">
      <c r="C173" s="4"/>
      <c r="D173" s="4"/>
      <c r="E173" s="4"/>
    </row>
    <row r="174" spans="3:5" x14ac:dyDescent="0.2">
      <c r="C174" s="4"/>
      <c r="D174" s="4"/>
      <c r="E174" s="4"/>
    </row>
    <row r="175" spans="3:5" x14ac:dyDescent="0.2">
      <c r="C175" s="4"/>
      <c r="D175" s="4"/>
      <c r="E175" s="4"/>
    </row>
    <row r="176" spans="3:5" x14ac:dyDescent="0.2">
      <c r="D176" s="4"/>
    </row>
    <row r="177" spans="3:5" x14ac:dyDescent="0.2">
      <c r="C177" s="4"/>
      <c r="D177" s="4"/>
      <c r="E177" s="4"/>
    </row>
    <row r="178" spans="3:5" x14ac:dyDescent="0.2">
      <c r="C178" s="4"/>
      <c r="D178" s="4"/>
      <c r="E178" s="4"/>
    </row>
    <row r="179" spans="3:5" x14ac:dyDescent="0.2">
      <c r="C179" s="4"/>
      <c r="D179" s="4"/>
      <c r="E179" s="4"/>
    </row>
    <row r="180" spans="3:5" x14ac:dyDescent="0.2">
      <c r="C180" s="4"/>
      <c r="D180" s="4"/>
      <c r="E180" s="4"/>
    </row>
    <row r="181" spans="3:5" x14ac:dyDescent="0.2">
      <c r="C181" s="4"/>
      <c r="D181" s="4"/>
      <c r="E181" s="4"/>
    </row>
    <row r="182" spans="3:5" x14ac:dyDescent="0.2">
      <c r="C182" s="4"/>
      <c r="D182" s="4"/>
      <c r="E182" s="4"/>
    </row>
    <row r="183" spans="3:5" x14ac:dyDescent="0.2">
      <c r="C183" s="4"/>
      <c r="D183" s="4"/>
      <c r="E183" s="4"/>
    </row>
    <row r="184" spans="3:5" x14ac:dyDescent="0.2">
      <c r="C184" s="4"/>
      <c r="D184" s="4"/>
      <c r="E184" s="4"/>
    </row>
    <row r="185" spans="3:5" x14ac:dyDescent="0.2">
      <c r="C185" s="4"/>
      <c r="D185" s="4"/>
      <c r="E185" s="4"/>
    </row>
    <row r="186" spans="3:5" x14ac:dyDescent="0.2">
      <c r="C186" s="4"/>
      <c r="D186" s="4"/>
      <c r="E186" s="4"/>
    </row>
    <row r="187" spans="3:5" x14ac:dyDescent="0.2">
      <c r="C187" s="4"/>
      <c r="D187" s="4"/>
      <c r="E187" s="4"/>
    </row>
    <row r="188" spans="3:5" x14ac:dyDescent="0.2">
      <c r="C188" s="4"/>
      <c r="D188" s="4"/>
      <c r="E188" s="4"/>
    </row>
    <row r="189" spans="3:5" x14ac:dyDescent="0.2">
      <c r="D189" s="4"/>
    </row>
    <row r="190" spans="3:5" x14ac:dyDescent="0.2">
      <c r="C190" s="11"/>
      <c r="E190" s="11"/>
    </row>
    <row r="193" spans="3:5" x14ac:dyDescent="0.2">
      <c r="C193" s="4"/>
      <c r="E193" s="4"/>
    </row>
    <row r="194" spans="3:5" x14ac:dyDescent="0.2">
      <c r="C194" s="4"/>
      <c r="E194" s="4"/>
    </row>
    <row r="195" spans="3:5" x14ac:dyDescent="0.2">
      <c r="C195" s="4"/>
      <c r="D195" s="4"/>
      <c r="E195" s="4"/>
    </row>
    <row r="196" spans="3:5" x14ac:dyDescent="0.2">
      <c r="C196" s="4"/>
      <c r="D196" s="4"/>
      <c r="E196" s="4"/>
    </row>
    <row r="197" spans="3:5" x14ac:dyDescent="0.2">
      <c r="C197" s="4"/>
      <c r="D197" s="4"/>
      <c r="E197" s="4"/>
    </row>
    <row r="198" spans="3:5" x14ac:dyDescent="0.2">
      <c r="D198" s="4"/>
    </row>
    <row r="199" spans="3:5" x14ac:dyDescent="0.2">
      <c r="C199" s="4"/>
      <c r="D199" s="4"/>
      <c r="E199" s="4"/>
    </row>
    <row r="200" spans="3:5" x14ac:dyDescent="0.2">
      <c r="C200" s="4"/>
      <c r="D200" s="4"/>
      <c r="E200" s="4"/>
    </row>
    <row r="201" spans="3:5" x14ac:dyDescent="0.2">
      <c r="C201" s="4"/>
      <c r="D201" s="4"/>
      <c r="E201" s="4"/>
    </row>
    <row r="202" spans="3:5" x14ac:dyDescent="0.2">
      <c r="C202" s="4"/>
      <c r="D202" s="4"/>
      <c r="E202" s="4"/>
    </row>
    <row r="203" spans="3:5" x14ac:dyDescent="0.2">
      <c r="C203" s="4"/>
      <c r="D203" s="4"/>
      <c r="E203" s="4"/>
    </row>
    <row r="204" spans="3:5" x14ac:dyDescent="0.2">
      <c r="C204" s="4"/>
      <c r="D204" s="4"/>
      <c r="E204" s="4"/>
    </row>
    <row r="205" spans="3:5" x14ac:dyDescent="0.2">
      <c r="C205" s="4"/>
      <c r="D205" s="4"/>
      <c r="E205" s="4"/>
    </row>
    <row r="206" spans="3:5" x14ac:dyDescent="0.2">
      <c r="C206" s="4"/>
      <c r="D206" s="4"/>
      <c r="E206" s="4"/>
    </row>
    <row r="207" spans="3:5" x14ac:dyDescent="0.2">
      <c r="C207" s="4"/>
      <c r="D207" s="4"/>
      <c r="E207" s="4"/>
    </row>
    <row r="208" spans="3:5" x14ac:dyDescent="0.2">
      <c r="C208" s="4"/>
      <c r="D208" s="4"/>
      <c r="E208" s="4"/>
    </row>
    <row r="209" spans="3:5" x14ac:dyDescent="0.2">
      <c r="C209" s="4"/>
      <c r="D209" s="4"/>
      <c r="E209" s="4"/>
    </row>
    <row r="210" spans="3:5" x14ac:dyDescent="0.2">
      <c r="C210" s="4"/>
      <c r="D210" s="4"/>
      <c r="E210" s="4"/>
    </row>
    <row r="211" spans="3:5" x14ac:dyDescent="0.2">
      <c r="D211" s="4"/>
    </row>
    <row r="212" spans="3:5" x14ac:dyDescent="0.2">
      <c r="C212" s="11"/>
      <c r="E212" s="11"/>
    </row>
    <row r="215" spans="3:5" x14ac:dyDescent="0.2">
      <c r="C215" s="4"/>
      <c r="E215" s="4"/>
    </row>
    <row r="216" spans="3:5" x14ac:dyDescent="0.2">
      <c r="C216" s="4"/>
      <c r="E216" s="4"/>
    </row>
    <row r="217" spans="3:5" x14ac:dyDescent="0.2">
      <c r="C217" s="4"/>
      <c r="D217" s="4"/>
      <c r="E217" s="4"/>
    </row>
    <row r="218" spans="3:5" x14ac:dyDescent="0.2">
      <c r="C218" s="4"/>
      <c r="D218" s="4"/>
      <c r="E218" s="4"/>
    </row>
    <row r="219" spans="3:5" x14ac:dyDescent="0.2">
      <c r="C219" s="4"/>
      <c r="D219" s="4"/>
      <c r="E219" s="4"/>
    </row>
    <row r="220" spans="3:5" x14ac:dyDescent="0.2">
      <c r="D220" s="4"/>
    </row>
    <row r="221" spans="3:5" x14ac:dyDescent="0.2">
      <c r="C221" s="4"/>
      <c r="D221" s="4"/>
      <c r="E221" s="4"/>
    </row>
    <row r="222" spans="3:5" x14ac:dyDescent="0.2">
      <c r="C222" s="4"/>
      <c r="D222" s="4"/>
      <c r="E222" s="4"/>
    </row>
    <row r="223" spans="3:5" x14ac:dyDescent="0.2">
      <c r="C223" s="4"/>
      <c r="D223" s="4"/>
      <c r="E223" s="4"/>
    </row>
    <row r="224" spans="3:5" x14ac:dyDescent="0.2">
      <c r="C224" s="4"/>
      <c r="D224" s="4"/>
      <c r="E224" s="4"/>
    </row>
    <row r="225" spans="3:5" x14ac:dyDescent="0.2">
      <c r="C225" s="4"/>
      <c r="D225" s="4"/>
      <c r="E225" s="4"/>
    </row>
    <row r="226" spans="3:5" x14ac:dyDescent="0.2">
      <c r="C226" s="4"/>
      <c r="D226" s="4"/>
      <c r="E226" s="4"/>
    </row>
    <row r="227" spans="3:5" x14ac:dyDescent="0.2">
      <c r="C227" s="4"/>
      <c r="D227" s="4"/>
      <c r="E227" s="4"/>
    </row>
    <row r="228" spans="3:5" x14ac:dyDescent="0.2">
      <c r="C228" s="4"/>
      <c r="D228" s="4"/>
      <c r="E228" s="4"/>
    </row>
    <row r="229" spans="3:5" x14ac:dyDescent="0.2">
      <c r="C229" s="4"/>
      <c r="D229" s="4"/>
      <c r="E229" s="4"/>
    </row>
    <row r="230" spans="3:5" x14ac:dyDescent="0.2">
      <c r="C230" s="4"/>
      <c r="D230" s="4"/>
      <c r="E230" s="4"/>
    </row>
    <row r="231" spans="3:5" x14ac:dyDescent="0.2">
      <c r="C231" s="4"/>
      <c r="D231" s="4"/>
      <c r="E231" s="4"/>
    </row>
    <row r="232" spans="3:5" x14ac:dyDescent="0.2">
      <c r="C232" s="4"/>
      <c r="D232" s="4"/>
      <c r="E232" s="4"/>
    </row>
    <row r="233" spans="3:5" x14ac:dyDescent="0.2">
      <c r="D233" s="4"/>
    </row>
    <row r="234" spans="3:5" x14ac:dyDescent="0.2">
      <c r="C234" s="11"/>
      <c r="E234" s="11"/>
    </row>
    <row r="237" spans="3:5" x14ac:dyDescent="0.2">
      <c r="C237" s="4"/>
      <c r="E237" s="4"/>
    </row>
    <row r="238" spans="3:5" x14ac:dyDescent="0.2">
      <c r="C238" s="4"/>
      <c r="E238" s="4"/>
    </row>
    <row r="239" spans="3:5" x14ac:dyDescent="0.2">
      <c r="C239" s="4"/>
      <c r="D239" s="4"/>
      <c r="E239" s="4"/>
    </row>
    <row r="240" spans="3:5" x14ac:dyDescent="0.2">
      <c r="C240" s="4"/>
      <c r="D240" s="4"/>
      <c r="E240" s="4"/>
    </row>
    <row r="241" spans="3:5" x14ac:dyDescent="0.2">
      <c r="C241" s="4"/>
      <c r="D241" s="4"/>
      <c r="E241" s="4"/>
    </row>
    <row r="242" spans="3:5" x14ac:dyDescent="0.2">
      <c r="D242" s="4"/>
    </row>
    <row r="243" spans="3:5" x14ac:dyDescent="0.2">
      <c r="C243" s="4"/>
      <c r="D243" s="4"/>
      <c r="E243" s="4"/>
    </row>
    <row r="244" spans="3:5" x14ac:dyDescent="0.2">
      <c r="C244" s="4"/>
      <c r="D244" s="4"/>
      <c r="E244" s="4"/>
    </row>
    <row r="245" spans="3:5" x14ac:dyDescent="0.2">
      <c r="C245" s="4"/>
      <c r="D245" s="4"/>
      <c r="E245" s="4"/>
    </row>
    <row r="246" spans="3:5" x14ac:dyDescent="0.2">
      <c r="C246" s="4"/>
      <c r="D246" s="4"/>
      <c r="E246" s="4"/>
    </row>
    <row r="247" spans="3:5" x14ac:dyDescent="0.2">
      <c r="C247" s="4"/>
      <c r="D247" s="4"/>
      <c r="E247" s="4"/>
    </row>
    <row r="248" spans="3:5" x14ac:dyDescent="0.2">
      <c r="C248" s="4"/>
      <c r="D248" s="4"/>
      <c r="E248" s="4"/>
    </row>
    <row r="249" spans="3:5" x14ac:dyDescent="0.2">
      <c r="C249" s="4"/>
      <c r="D249" s="4"/>
      <c r="E249" s="4"/>
    </row>
    <row r="250" spans="3:5" x14ac:dyDescent="0.2">
      <c r="C250" s="4"/>
      <c r="D250" s="4"/>
      <c r="E250" s="4"/>
    </row>
    <row r="251" spans="3:5" x14ac:dyDescent="0.2">
      <c r="C251" s="4"/>
      <c r="D251" s="4"/>
      <c r="E251" s="4"/>
    </row>
    <row r="252" spans="3:5" x14ac:dyDescent="0.2">
      <c r="C252" s="4"/>
      <c r="D252" s="4"/>
      <c r="E252" s="4"/>
    </row>
    <row r="253" spans="3:5" x14ac:dyDescent="0.2">
      <c r="C253" s="4"/>
      <c r="D253" s="4"/>
      <c r="E253" s="4"/>
    </row>
    <row r="254" spans="3:5" x14ac:dyDescent="0.2">
      <c r="C254" s="4"/>
      <c r="D254" s="4"/>
      <c r="E254" s="4"/>
    </row>
    <row r="255" spans="3:5" x14ac:dyDescent="0.2">
      <c r="D255" s="4"/>
    </row>
    <row r="256" spans="3:5" x14ac:dyDescent="0.2">
      <c r="C256" s="11"/>
      <c r="E256" s="11"/>
    </row>
    <row r="259" spans="3:5" x14ac:dyDescent="0.2">
      <c r="C259" s="4"/>
      <c r="E259" s="4"/>
    </row>
    <row r="260" spans="3:5" x14ac:dyDescent="0.2">
      <c r="C260" s="4"/>
      <c r="E260" s="4"/>
    </row>
    <row r="261" spans="3:5" x14ac:dyDescent="0.2">
      <c r="C261" s="4"/>
      <c r="D261" s="4"/>
      <c r="E261" s="4"/>
    </row>
    <row r="262" spans="3:5" x14ac:dyDescent="0.2">
      <c r="C262" s="4"/>
      <c r="D262" s="4"/>
      <c r="E262" s="4"/>
    </row>
    <row r="263" spans="3:5" x14ac:dyDescent="0.2">
      <c r="C263" s="4"/>
      <c r="D263" s="4"/>
      <c r="E263" s="4"/>
    </row>
    <row r="264" spans="3:5" x14ac:dyDescent="0.2">
      <c r="D264" s="4"/>
    </row>
    <row r="265" spans="3:5" x14ac:dyDescent="0.2">
      <c r="C265" s="4"/>
      <c r="D265" s="4"/>
      <c r="E265" s="4"/>
    </row>
    <row r="266" spans="3:5" x14ac:dyDescent="0.2">
      <c r="C266" s="4"/>
      <c r="D266" s="4"/>
      <c r="E266" s="4"/>
    </row>
    <row r="267" spans="3:5" x14ac:dyDescent="0.2">
      <c r="C267" s="4"/>
      <c r="D267" s="4"/>
      <c r="E267" s="4"/>
    </row>
    <row r="268" spans="3:5" x14ac:dyDescent="0.2">
      <c r="C268" s="4"/>
      <c r="D268" s="4"/>
      <c r="E268" s="4"/>
    </row>
    <row r="269" spans="3:5" x14ac:dyDescent="0.2">
      <c r="C269" s="4"/>
      <c r="D269" s="4"/>
      <c r="E269" s="4"/>
    </row>
    <row r="270" spans="3:5" x14ac:dyDescent="0.2">
      <c r="C270" s="4"/>
      <c r="D270" s="4"/>
      <c r="E270" s="4"/>
    </row>
    <row r="271" spans="3:5" x14ac:dyDescent="0.2">
      <c r="C271" s="4"/>
      <c r="D271" s="4"/>
      <c r="E271" s="4"/>
    </row>
    <row r="272" spans="3:5" x14ac:dyDescent="0.2">
      <c r="C272" s="4"/>
      <c r="D272" s="4"/>
      <c r="E272" s="4"/>
    </row>
    <row r="273" spans="3:5" x14ac:dyDescent="0.2">
      <c r="C273" s="4"/>
      <c r="D273" s="4"/>
      <c r="E273" s="4"/>
    </row>
    <row r="274" spans="3:5" x14ac:dyDescent="0.2">
      <c r="C274" s="4"/>
      <c r="D274" s="4"/>
      <c r="E274" s="4"/>
    </row>
    <row r="275" spans="3:5" x14ac:dyDescent="0.2">
      <c r="C275" s="4"/>
      <c r="D275" s="4"/>
      <c r="E275" s="4"/>
    </row>
    <row r="276" spans="3:5" x14ac:dyDescent="0.2">
      <c r="C276" s="4"/>
      <c r="D276" s="4"/>
      <c r="E276" s="4"/>
    </row>
    <row r="277" spans="3:5" x14ac:dyDescent="0.2">
      <c r="D277" s="4"/>
    </row>
    <row r="278" spans="3:5" x14ac:dyDescent="0.2">
      <c r="C278" s="11"/>
      <c r="E278" s="11"/>
    </row>
    <row r="281" spans="3:5" x14ac:dyDescent="0.2">
      <c r="C281" s="4"/>
      <c r="E281" s="4"/>
    </row>
    <row r="282" spans="3:5" x14ac:dyDescent="0.2">
      <c r="C282" s="4"/>
      <c r="E282" s="4"/>
    </row>
    <row r="283" spans="3:5" x14ac:dyDescent="0.2">
      <c r="C283" s="4"/>
      <c r="D283" s="4"/>
      <c r="E283" s="4"/>
    </row>
    <row r="284" spans="3:5" x14ac:dyDescent="0.2">
      <c r="C284" s="4"/>
      <c r="D284" s="4"/>
      <c r="E284" s="4"/>
    </row>
    <row r="285" spans="3:5" x14ac:dyDescent="0.2">
      <c r="C285" s="4"/>
      <c r="D285" s="4"/>
      <c r="E285" s="4"/>
    </row>
    <row r="286" spans="3:5" x14ac:dyDescent="0.2">
      <c r="D286" s="4"/>
    </row>
    <row r="287" spans="3:5" x14ac:dyDescent="0.2">
      <c r="C287" s="4"/>
      <c r="D287" s="4"/>
      <c r="E287" s="4"/>
    </row>
    <row r="288" spans="3:5" x14ac:dyDescent="0.2">
      <c r="C288" s="4"/>
      <c r="D288" s="4"/>
      <c r="E288" s="4"/>
    </row>
    <row r="289" spans="3:5" x14ac:dyDescent="0.2">
      <c r="C289" s="4"/>
      <c r="D289" s="4"/>
      <c r="E289" s="4"/>
    </row>
    <row r="290" spans="3:5" x14ac:dyDescent="0.2">
      <c r="C290" s="4"/>
      <c r="D290" s="4"/>
      <c r="E290" s="4"/>
    </row>
    <row r="291" spans="3:5" x14ac:dyDescent="0.2">
      <c r="C291" s="4"/>
      <c r="D291" s="4"/>
      <c r="E291" s="4"/>
    </row>
    <row r="292" spans="3:5" x14ac:dyDescent="0.2">
      <c r="C292" s="4"/>
      <c r="D292" s="4"/>
      <c r="E292" s="4"/>
    </row>
    <row r="293" spans="3:5" x14ac:dyDescent="0.2">
      <c r="C293" s="4"/>
      <c r="D293" s="4"/>
      <c r="E293" s="4"/>
    </row>
    <row r="294" spans="3:5" x14ac:dyDescent="0.2">
      <c r="C294" s="4"/>
      <c r="D294" s="4"/>
      <c r="E294" s="4"/>
    </row>
    <row r="295" spans="3:5" x14ac:dyDescent="0.2">
      <c r="C295" s="4"/>
      <c r="D295" s="4"/>
      <c r="E295" s="4"/>
    </row>
    <row r="296" spans="3:5" x14ac:dyDescent="0.2">
      <c r="C296" s="4"/>
      <c r="D296" s="4"/>
      <c r="E296" s="4"/>
    </row>
    <row r="297" spans="3:5" x14ac:dyDescent="0.2">
      <c r="C297" s="4"/>
      <c r="D297" s="4"/>
      <c r="E297" s="4"/>
    </row>
    <row r="298" spans="3:5" x14ac:dyDescent="0.2">
      <c r="C298" s="4"/>
      <c r="D298" s="4"/>
      <c r="E298" s="4"/>
    </row>
    <row r="299" spans="3:5" x14ac:dyDescent="0.2">
      <c r="D299" s="4"/>
    </row>
    <row r="300" spans="3:5" x14ac:dyDescent="0.2">
      <c r="C300" s="11"/>
      <c r="E300" s="11"/>
    </row>
    <row r="303" spans="3:5" x14ac:dyDescent="0.2">
      <c r="C303" s="4"/>
      <c r="E303" s="4"/>
    </row>
    <row r="304" spans="3:5" x14ac:dyDescent="0.2">
      <c r="C304" s="4"/>
      <c r="E304" s="4"/>
    </row>
    <row r="305" spans="3:5" x14ac:dyDescent="0.2">
      <c r="C305" s="4"/>
      <c r="D305" s="4"/>
      <c r="E305" s="4"/>
    </row>
    <row r="306" spans="3:5" x14ac:dyDescent="0.2">
      <c r="C306" s="4"/>
      <c r="D306" s="4"/>
      <c r="E306" s="4"/>
    </row>
    <row r="307" spans="3:5" x14ac:dyDescent="0.2">
      <c r="C307" s="4"/>
      <c r="D307" s="4"/>
      <c r="E307" s="4"/>
    </row>
    <row r="308" spans="3:5" x14ac:dyDescent="0.2">
      <c r="D308" s="4"/>
    </row>
    <row r="309" spans="3:5" x14ac:dyDescent="0.2">
      <c r="C309" s="4"/>
      <c r="D309" s="4"/>
      <c r="E309" s="4"/>
    </row>
    <row r="310" spans="3:5" x14ac:dyDescent="0.2">
      <c r="C310" s="4"/>
      <c r="D310" s="4"/>
      <c r="E310" s="4"/>
    </row>
    <row r="311" spans="3:5" x14ac:dyDescent="0.2">
      <c r="C311" s="4"/>
      <c r="D311" s="4"/>
      <c r="E311" s="4"/>
    </row>
    <row r="312" spans="3:5" x14ac:dyDescent="0.2">
      <c r="C312" s="4"/>
      <c r="D312" s="4"/>
      <c r="E312" s="4"/>
    </row>
    <row r="313" spans="3:5" x14ac:dyDescent="0.2">
      <c r="C313" s="4"/>
      <c r="D313" s="4"/>
      <c r="E313" s="4"/>
    </row>
    <row r="314" spans="3:5" x14ac:dyDescent="0.2">
      <c r="C314" s="4"/>
      <c r="D314" s="4"/>
      <c r="E314" s="4"/>
    </row>
    <row r="315" spans="3:5" x14ac:dyDescent="0.2">
      <c r="C315" s="4"/>
      <c r="D315" s="4"/>
      <c r="E315" s="4"/>
    </row>
    <row r="316" spans="3:5" x14ac:dyDescent="0.2">
      <c r="C316" s="4"/>
      <c r="D316" s="4"/>
      <c r="E316" s="4"/>
    </row>
    <row r="317" spans="3:5" x14ac:dyDescent="0.2">
      <c r="C317" s="4"/>
      <c r="D317" s="4"/>
      <c r="E317" s="4"/>
    </row>
    <row r="318" spans="3:5" x14ac:dyDescent="0.2">
      <c r="C318" s="4"/>
      <c r="D318" s="4"/>
      <c r="E318" s="4"/>
    </row>
    <row r="319" spans="3:5" x14ac:dyDescent="0.2">
      <c r="C319" s="4"/>
      <c r="D319" s="4"/>
      <c r="E319" s="4"/>
    </row>
    <row r="320" spans="3:5" x14ac:dyDescent="0.2">
      <c r="C320" s="4"/>
      <c r="D320" s="4"/>
      <c r="E320" s="4"/>
    </row>
    <row r="321" spans="3:5" x14ac:dyDescent="0.2">
      <c r="D321" s="4"/>
    </row>
    <row r="322" spans="3:5" x14ac:dyDescent="0.2">
      <c r="C322" s="11"/>
      <c r="E322" s="11"/>
    </row>
    <row r="325" spans="3:5" x14ac:dyDescent="0.2">
      <c r="C325" s="4"/>
      <c r="E325" s="4"/>
    </row>
    <row r="326" spans="3:5" x14ac:dyDescent="0.2">
      <c r="C326" s="4"/>
      <c r="E326" s="4"/>
    </row>
    <row r="327" spans="3:5" x14ac:dyDescent="0.2">
      <c r="C327" s="4"/>
      <c r="D327" s="4"/>
      <c r="E327" s="4"/>
    </row>
    <row r="328" spans="3:5" x14ac:dyDescent="0.2">
      <c r="C328" s="4"/>
      <c r="D328" s="4"/>
      <c r="E328" s="4"/>
    </row>
    <row r="329" spans="3:5" x14ac:dyDescent="0.2">
      <c r="C329" s="4"/>
      <c r="D329" s="4"/>
      <c r="E329" s="4"/>
    </row>
    <row r="330" spans="3:5" x14ac:dyDescent="0.2">
      <c r="D330" s="4"/>
    </row>
    <row r="331" spans="3:5" x14ac:dyDescent="0.2">
      <c r="C331" s="4"/>
      <c r="D331" s="4"/>
      <c r="E331" s="4"/>
    </row>
    <row r="332" spans="3:5" x14ac:dyDescent="0.2">
      <c r="C332" s="4"/>
      <c r="D332" s="4"/>
      <c r="E332" s="4"/>
    </row>
    <row r="333" spans="3:5" x14ac:dyDescent="0.2">
      <c r="C333" s="4"/>
      <c r="D333" s="4"/>
      <c r="E333" s="4"/>
    </row>
    <row r="334" spans="3:5" x14ac:dyDescent="0.2">
      <c r="C334" s="4"/>
      <c r="D334" s="4"/>
      <c r="E334" s="4"/>
    </row>
    <row r="335" spans="3:5" x14ac:dyDescent="0.2">
      <c r="C335" s="4"/>
      <c r="D335" s="4"/>
      <c r="E335" s="4"/>
    </row>
    <row r="336" spans="3:5" x14ac:dyDescent="0.2">
      <c r="C336" s="4"/>
      <c r="D336" s="4"/>
      <c r="E336" s="4"/>
    </row>
    <row r="337" spans="3:5" x14ac:dyDescent="0.2">
      <c r="C337" s="4"/>
      <c r="D337" s="4"/>
      <c r="E337" s="4"/>
    </row>
    <row r="338" spans="3:5" x14ac:dyDescent="0.2">
      <c r="C338" s="4"/>
      <c r="D338" s="4"/>
      <c r="E338" s="4"/>
    </row>
    <row r="339" spans="3:5" x14ac:dyDescent="0.2">
      <c r="C339" s="4"/>
      <c r="D339" s="4"/>
      <c r="E339" s="4"/>
    </row>
    <row r="340" spans="3:5" x14ac:dyDescent="0.2">
      <c r="C340" s="4"/>
      <c r="D340" s="4"/>
      <c r="E340" s="4"/>
    </row>
    <row r="341" spans="3:5" x14ac:dyDescent="0.2">
      <c r="C341" s="4"/>
      <c r="D341" s="4"/>
      <c r="E341" s="4"/>
    </row>
    <row r="342" spans="3:5" x14ac:dyDescent="0.2">
      <c r="C342" s="4"/>
      <c r="D342" s="4"/>
      <c r="E342" s="4"/>
    </row>
    <row r="343" spans="3:5" x14ac:dyDescent="0.2">
      <c r="D343" s="4"/>
    </row>
    <row r="344" spans="3:5" x14ac:dyDescent="0.2">
      <c r="C344" s="11"/>
      <c r="E344" s="11"/>
    </row>
    <row r="347" spans="3:5" x14ac:dyDescent="0.2">
      <c r="C347" s="4"/>
      <c r="E347" s="4"/>
    </row>
    <row r="348" spans="3:5" x14ac:dyDescent="0.2">
      <c r="C348" s="4"/>
      <c r="E348" s="4"/>
    </row>
    <row r="349" spans="3:5" x14ac:dyDescent="0.2">
      <c r="C349" s="4"/>
      <c r="D349" s="4"/>
      <c r="E349" s="4"/>
    </row>
    <row r="350" spans="3:5" x14ac:dyDescent="0.2">
      <c r="C350" s="4"/>
      <c r="D350" s="4"/>
      <c r="E350" s="4"/>
    </row>
    <row r="351" spans="3:5" x14ac:dyDescent="0.2">
      <c r="C351" s="4"/>
      <c r="D351" s="4"/>
      <c r="E351" s="4"/>
    </row>
    <row r="352" spans="3:5" x14ac:dyDescent="0.2">
      <c r="D352" s="4"/>
    </row>
    <row r="353" spans="3:5" x14ac:dyDescent="0.2">
      <c r="C353" s="4"/>
      <c r="D353" s="4"/>
      <c r="E353" s="4"/>
    </row>
    <row r="354" spans="3:5" x14ac:dyDescent="0.2">
      <c r="C354" s="4"/>
      <c r="D354" s="4"/>
      <c r="E354" s="4"/>
    </row>
    <row r="355" spans="3:5" x14ac:dyDescent="0.2">
      <c r="C355" s="4"/>
      <c r="D355" s="4"/>
      <c r="E355" s="4"/>
    </row>
    <row r="356" spans="3:5" x14ac:dyDescent="0.2">
      <c r="C356" s="4"/>
      <c r="D356" s="4"/>
      <c r="E356" s="4"/>
    </row>
    <row r="357" spans="3:5" x14ac:dyDescent="0.2">
      <c r="C357" s="4"/>
      <c r="D357" s="4"/>
      <c r="E357" s="4"/>
    </row>
    <row r="358" spans="3:5" x14ac:dyDescent="0.2">
      <c r="C358" s="4"/>
      <c r="D358" s="4"/>
      <c r="E358" s="4"/>
    </row>
    <row r="359" spans="3:5" x14ac:dyDescent="0.2">
      <c r="C359" s="4"/>
      <c r="D359" s="4"/>
      <c r="E359" s="4"/>
    </row>
    <row r="360" spans="3:5" x14ac:dyDescent="0.2">
      <c r="C360" s="4"/>
      <c r="D360" s="4"/>
      <c r="E360" s="4"/>
    </row>
    <row r="361" spans="3:5" x14ac:dyDescent="0.2">
      <c r="C361" s="4"/>
      <c r="D361" s="4"/>
      <c r="E361" s="4"/>
    </row>
    <row r="362" spans="3:5" x14ac:dyDescent="0.2">
      <c r="C362" s="4"/>
      <c r="D362" s="4"/>
      <c r="E362" s="4"/>
    </row>
    <row r="363" spans="3:5" x14ac:dyDescent="0.2">
      <c r="C363" s="4"/>
      <c r="D363" s="4"/>
      <c r="E363" s="4"/>
    </row>
    <row r="364" spans="3:5" x14ac:dyDescent="0.2">
      <c r="C364" s="4"/>
      <c r="D364" s="4"/>
      <c r="E364" s="4"/>
    </row>
    <row r="365" spans="3:5" x14ac:dyDescent="0.2">
      <c r="D365" s="4"/>
    </row>
    <row r="366" spans="3:5" x14ac:dyDescent="0.2">
      <c r="C366" s="11"/>
      <c r="E366" s="11"/>
    </row>
    <row r="369" spans="3:5" x14ac:dyDescent="0.2">
      <c r="C369" s="4"/>
      <c r="E369" s="4"/>
    </row>
    <row r="370" spans="3:5" x14ac:dyDescent="0.2">
      <c r="C370" s="4"/>
      <c r="E370" s="4"/>
    </row>
    <row r="371" spans="3:5" x14ac:dyDescent="0.2">
      <c r="C371" s="4"/>
      <c r="D371" s="4"/>
      <c r="E371" s="4"/>
    </row>
    <row r="372" spans="3:5" x14ac:dyDescent="0.2">
      <c r="C372" s="4"/>
      <c r="D372" s="4"/>
      <c r="E372" s="4"/>
    </row>
    <row r="373" spans="3:5" x14ac:dyDescent="0.2">
      <c r="C373" s="4"/>
      <c r="D373" s="4"/>
      <c r="E373" s="4"/>
    </row>
    <row r="374" spans="3:5" x14ac:dyDescent="0.2">
      <c r="D374" s="4"/>
    </row>
    <row r="375" spans="3:5" x14ac:dyDescent="0.2">
      <c r="C375" s="4"/>
      <c r="D375" s="4"/>
      <c r="E375" s="4"/>
    </row>
    <row r="376" spans="3:5" x14ac:dyDescent="0.2">
      <c r="C376" s="4"/>
      <c r="D376" s="4"/>
      <c r="E376" s="4"/>
    </row>
    <row r="377" spans="3:5" x14ac:dyDescent="0.2">
      <c r="C377" s="4"/>
      <c r="D377" s="4"/>
      <c r="E377" s="4"/>
    </row>
    <row r="378" spans="3:5" x14ac:dyDescent="0.2">
      <c r="C378" s="4"/>
      <c r="D378" s="4"/>
      <c r="E378" s="4"/>
    </row>
    <row r="379" spans="3:5" x14ac:dyDescent="0.2">
      <c r="C379" s="4"/>
      <c r="D379" s="4"/>
      <c r="E379" s="4"/>
    </row>
    <row r="380" spans="3:5" x14ac:dyDescent="0.2">
      <c r="C380" s="4"/>
      <c r="D380" s="4"/>
      <c r="E380" s="4"/>
    </row>
    <row r="381" spans="3:5" x14ac:dyDescent="0.2">
      <c r="C381" s="4"/>
      <c r="D381" s="4"/>
      <c r="E381" s="4"/>
    </row>
    <row r="382" spans="3:5" x14ac:dyDescent="0.2">
      <c r="C382" s="4"/>
      <c r="D382" s="4"/>
      <c r="E382" s="4"/>
    </row>
    <row r="383" spans="3:5" x14ac:dyDescent="0.2">
      <c r="C383" s="4"/>
      <c r="D383" s="4"/>
      <c r="E383" s="4"/>
    </row>
    <row r="384" spans="3:5" x14ac:dyDescent="0.2">
      <c r="C384" s="4"/>
      <c r="D384" s="4"/>
      <c r="E384" s="4"/>
    </row>
    <row r="385" spans="3:5" x14ac:dyDescent="0.2">
      <c r="C385" s="4"/>
      <c r="D385" s="4"/>
      <c r="E385" s="4"/>
    </row>
    <row r="386" spans="3:5" x14ac:dyDescent="0.2">
      <c r="C386" s="4"/>
      <c r="D386" s="4"/>
      <c r="E386" s="4"/>
    </row>
    <row r="387" spans="3:5" x14ac:dyDescent="0.2">
      <c r="D387" s="4"/>
    </row>
    <row r="388" spans="3:5" x14ac:dyDescent="0.2">
      <c r="C388" s="11"/>
      <c r="E388" s="11"/>
    </row>
    <row r="391" spans="3:5" x14ac:dyDescent="0.2">
      <c r="C391" s="4"/>
      <c r="E391" s="4"/>
    </row>
    <row r="392" spans="3:5" x14ac:dyDescent="0.2">
      <c r="C392" s="4"/>
      <c r="E392" s="4"/>
    </row>
    <row r="393" spans="3:5" x14ac:dyDescent="0.2">
      <c r="C393" s="4"/>
      <c r="D393" s="4"/>
      <c r="E393" s="4"/>
    </row>
    <row r="394" spans="3:5" x14ac:dyDescent="0.2">
      <c r="C394" s="4"/>
      <c r="D394" s="4"/>
      <c r="E394" s="4"/>
    </row>
    <row r="395" spans="3:5" x14ac:dyDescent="0.2">
      <c r="C395" s="4"/>
      <c r="D395" s="4"/>
      <c r="E395" s="4"/>
    </row>
    <row r="396" spans="3:5" x14ac:dyDescent="0.2">
      <c r="D396" s="4"/>
    </row>
    <row r="397" spans="3:5" x14ac:dyDescent="0.2">
      <c r="C397" s="4"/>
      <c r="D397" s="4"/>
      <c r="E397" s="4"/>
    </row>
    <row r="398" spans="3:5" x14ac:dyDescent="0.2">
      <c r="C398" s="4"/>
      <c r="D398" s="4"/>
      <c r="E398" s="4"/>
    </row>
    <row r="399" spans="3:5" x14ac:dyDescent="0.2">
      <c r="C399" s="4"/>
      <c r="D399" s="4"/>
      <c r="E399" s="4"/>
    </row>
    <row r="400" spans="3:5" x14ac:dyDescent="0.2">
      <c r="C400" s="4"/>
      <c r="D400" s="4"/>
      <c r="E400" s="4"/>
    </row>
    <row r="401" spans="3:5" x14ac:dyDescent="0.2">
      <c r="C401" s="4"/>
      <c r="D401" s="4"/>
      <c r="E401" s="4"/>
    </row>
    <row r="402" spans="3:5" x14ac:dyDescent="0.2">
      <c r="C402" s="4"/>
      <c r="D402" s="4"/>
      <c r="E402" s="4"/>
    </row>
    <row r="403" spans="3:5" x14ac:dyDescent="0.2">
      <c r="C403" s="4"/>
      <c r="D403" s="4"/>
      <c r="E403" s="4"/>
    </row>
    <row r="404" spans="3:5" x14ac:dyDescent="0.2">
      <c r="C404" s="4"/>
      <c r="D404" s="4"/>
      <c r="E404" s="4"/>
    </row>
    <row r="405" spans="3:5" x14ac:dyDescent="0.2">
      <c r="C405" s="4"/>
      <c r="D405" s="4"/>
      <c r="E405" s="4"/>
    </row>
    <row r="406" spans="3:5" x14ac:dyDescent="0.2">
      <c r="C406" s="4"/>
      <c r="D406" s="4"/>
      <c r="E406" s="4"/>
    </row>
    <row r="407" spans="3:5" x14ac:dyDescent="0.2">
      <c r="C407" s="4"/>
      <c r="D407" s="4"/>
      <c r="E407" s="4"/>
    </row>
    <row r="408" spans="3:5" x14ac:dyDescent="0.2">
      <c r="C408" s="4"/>
      <c r="D408" s="4"/>
      <c r="E408" s="4"/>
    </row>
    <row r="409" spans="3:5" x14ac:dyDescent="0.2">
      <c r="D409" s="4"/>
    </row>
    <row r="410" spans="3:5" x14ac:dyDescent="0.2">
      <c r="C410" s="11"/>
      <c r="E410" s="11"/>
    </row>
    <row r="413" spans="3:5" x14ac:dyDescent="0.2">
      <c r="C413" s="4"/>
      <c r="E413" s="4"/>
    </row>
    <row r="414" spans="3:5" x14ac:dyDescent="0.2">
      <c r="C414" s="4"/>
      <c r="E414" s="4"/>
    </row>
    <row r="415" spans="3:5" x14ac:dyDescent="0.2">
      <c r="C415" s="4"/>
      <c r="D415" s="4"/>
      <c r="E415" s="4"/>
    </row>
    <row r="416" spans="3:5" x14ac:dyDescent="0.2">
      <c r="C416" s="4"/>
      <c r="D416" s="4"/>
      <c r="E416" s="4"/>
    </row>
    <row r="417" spans="3:5" x14ac:dyDescent="0.2">
      <c r="C417" s="4"/>
      <c r="D417" s="4"/>
      <c r="E417" s="4"/>
    </row>
    <row r="418" spans="3:5" x14ac:dyDescent="0.2">
      <c r="D418" s="4"/>
    </row>
    <row r="419" spans="3:5" x14ac:dyDescent="0.2">
      <c r="C419" s="4"/>
      <c r="D419" s="4"/>
      <c r="E419" s="4"/>
    </row>
    <row r="420" spans="3:5" x14ac:dyDescent="0.2">
      <c r="C420" s="4"/>
      <c r="D420" s="4"/>
      <c r="E420" s="4"/>
    </row>
    <row r="421" spans="3:5" x14ac:dyDescent="0.2">
      <c r="C421" s="4"/>
      <c r="D421" s="4"/>
      <c r="E421" s="4"/>
    </row>
    <row r="422" spans="3:5" x14ac:dyDescent="0.2">
      <c r="C422" s="4"/>
      <c r="D422" s="4"/>
      <c r="E422" s="4"/>
    </row>
    <row r="423" spans="3:5" x14ac:dyDescent="0.2">
      <c r="C423" s="4"/>
      <c r="D423" s="4"/>
      <c r="E423" s="4"/>
    </row>
    <row r="424" spans="3:5" x14ac:dyDescent="0.2">
      <c r="C424" s="4"/>
      <c r="D424" s="4"/>
      <c r="E424" s="4"/>
    </row>
    <row r="425" spans="3:5" x14ac:dyDescent="0.2">
      <c r="C425" s="4"/>
      <c r="D425" s="4"/>
      <c r="E425" s="4"/>
    </row>
    <row r="426" spans="3:5" x14ac:dyDescent="0.2">
      <c r="C426" s="4"/>
      <c r="D426" s="4"/>
      <c r="E426" s="4"/>
    </row>
    <row r="427" spans="3:5" x14ac:dyDescent="0.2">
      <c r="C427" s="4"/>
      <c r="D427" s="4"/>
      <c r="E427" s="4"/>
    </row>
    <row r="428" spans="3:5" x14ac:dyDescent="0.2">
      <c r="C428" s="4"/>
      <c r="D428" s="4"/>
      <c r="E428" s="4"/>
    </row>
    <row r="429" spans="3:5" x14ac:dyDescent="0.2">
      <c r="C429" s="4"/>
      <c r="D429" s="4"/>
      <c r="E429" s="4"/>
    </row>
    <row r="430" spans="3:5" x14ac:dyDescent="0.2">
      <c r="C430" s="4"/>
      <c r="D430" s="4"/>
      <c r="E430" s="4"/>
    </row>
    <row r="431" spans="3:5" x14ac:dyDescent="0.2">
      <c r="D431" s="4"/>
    </row>
    <row r="432" spans="3:5" x14ac:dyDescent="0.2">
      <c r="C432" s="11"/>
      <c r="E432" s="11"/>
    </row>
    <row r="435" spans="3:5" x14ac:dyDescent="0.2">
      <c r="C435" s="4"/>
      <c r="E435" s="4"/>
    </row>
    <row r="436" spans="3:5" x14ac:dyDescent="0.2">
      <c r="C436" s="4"/>
      <c r="E436" s="4"/>
    </row>
    <row r="437" spans="3:5" x14ac:dyDescent="0.2">
      <c r="C437" s="4"/>
      <c r="D437" s="4"/>
      <c r="E437" s="4"/>
    </row>
    <row r="438" spans="3:5" x14ac:dyDescent="0.2">
      <c r="C438" s="4"/>
      <c r="D438" s="4"/>
      <c r="E438" s="4"/>
    </row>
    <row r="439" spans="3:5" x14ac:dyDescent="0.2">
      <c r="C439" s="4"/>
      <c r="D439" s="4"/>
      <c r="E439" s="4"/>
    </row>
    <row r="440" spans="3:5" x14ac:dyDescent="0.2">
      <c r="D440" s="4"/>
    </row>
    <row r="441" spans="3:5" x14ac:dyDescent="0.2">
      <c r="C441" s="4"/>
      <c r="D441" s="4"/>
      <c r="E441" s="4"/>
    </row>
    <row r="442" spans="3:5" x14ac:dyDescent="0.2">
      <c r="C442" s="4"/>
      <c r="D442" s="4"/>
      <c r="E442" s="4"/>
    </row>
    <row r="443" spans="3:5" x14ac:dyDescent="0.2">
      <c r="C443" s="4"/>
      <c r="D443" s="4"/>
      <c r="E443" s="4"/>
    </row>
    <row r="444" spans="3:5" x14ac:dyDescent="0.2">
      <c r="C444" s="4"/>
      <c r="D444" s="4"/>
      <c r="E444" s="4"/>
    </row>
    <row r="445" spans="3:5" x14ac:dyDescent="0.2">
      <c r="C445" s="4"/>
      <c r="D445" s="4"/>
      <c r="E445" s="4"/>
    </row>
    <row r="446" spans="3:5" x14ac:dyDescent="0.2">
      <c r="C446" s="4"/>
      <c r="D446" s="4"/>
      <c r="E446" s="4"/>
    </row>
    <row r="447" spans="3:5" x14ac:dyDescent="0.2">
      <c r="C447" s="4"/>
      <c r="D447" s="4"/>
      <c r="E447" s="4"/>
    </row>
    <row r="448" spans="3:5" x14ac:dyDescent="0.2">
      <c r="C448" s="4"/>
      <c r="D448" s="4"/>
      <c r="E448" s="4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5"/>
  <sheetViews>
    <sheetView showGridLines="0" topLeftCell="A13" workbookViewId="0">
      <selection activeCell="C47" sqref="C47:C48"/>
    </sheetView>
  </sheetViews>
  <sheetFormatPr defaultRowHeight="12.75" x14ac:dyDescent="0.2"/>
  <cols>
    <col min="1" max="1" width="39.28515625" style="12" bestFit="1" customWidth="1"/>
    <col min="2" max="2" width="9.140625" style="12"/>
    <col min="3" max="3" width="10.42578125" style="12" bestFit="1" customWidth="1"/>
    <col min="4" max="5" width="9.140625" style="12"/>
  </cols>
  <sheetData>
    <row r="1" spans="1:12" x14ac:dyDescent="0.2">
      <c r="C1" s="3">
        <v>2022</v>
      </c>
      <c r="D1"/>
      <c r="E1" s="3">
        <v>2021</v>
      </c>
      <c r="F1" s="12"/>
      <c r="G1" s="170" t="s">
        <v>511</v>
      </c>
    </row>
    <row r="2" spans="1:12" x14ac:dyDescent="0.2">
      <c r="A2" s="33"/>
      <c r="E2" s="11"/>
      <c r="F2" s="12"/>
      <c r="G2" s="170" t="s">
        <v>512</v>
      </c>
    </row>
    <row r="3" spans="1:12" x14ac:dyDescent="0.2">
      <c r="A3" s="34" t="s">
        <v>86</v>
      </c>
      <c r="F3" s="12"/>
      <c r="G3" s="65"/>
      <c r="H3" s="65"/>
      <c r="I3" s="65"/>
      <c r="J3" s="65"/>
    </row>
    <row r="4" spans="1:12" x14ac:dyDescent="0.2">
      <c r="A4" s="34"/>
      <c r="F4" s="12"/>
      <c r="G4" s="65"/>
      <c r="H4" s="65"/>
      <c r="I4" s="65"/>
      <c r="J4" s="65"/>
    </row>
    <row r="5" spans="1:12" x14ac:dyDescent="0.2">
      <c r="A5" s="33" t="s">
        <v>87</v>
      </c>
      <c r="C5" s="65">
        <f>E11</f>
        <v>1061845</v>
      </c>
      <c r="E5" s="65">
        <v>695188</v>
      </c>
      <c r="F5" s="12"/>
      <c r="G5" s="65"/>
      <c r="H5" s="65"/>
      <c r="I5" s="65"/>
      <c r="J5" s="65"/>
      <c r="K5" s="65"/>
      <c r="L5" s="12"/>
    </row>
    <row r="6" spans="1:12" x14ac:dyDescent="0.2">
      <c r="A6" s="35" t="s">
        <v>88</v>
      </c>
      <c r="B6" s="65"/>
      <c r="C6" s="65">
        <f>Allocation!C25</f>
        <v>94863</v>
      </c>
      <c r="D6" s="65"/>
      <c r="E6" s="65">
        <v>244921</v>
      </c>
      <c r="F6" s="12"/>
      <c r="G6" s="65"/>
      <c r="H6" s="65"/>
      <c r="I6" s="65"/>
      <c r="J6" s="65"/>
      <c r="K6" s="65"/>
      <c r="L6" s="12"/>
    </row>
    <row r="7" spans="1:12" x14ac:dyDescent="0.2">
      <c r="A7" s="35" t="s">
        <v>269</v>
      </c>
      <c r="B7" s="65"/>
      <c r="C7" s="118">
        <f>-Allocation!C30</f>
        <v>-4125</v>
      </c>
      <c r="D7" s="65"/>
      <c r="E7" s="65">
        <v>-3264</v>
      </c>
      <c r="F7" s="12"/>
      <c r="G7" s="65"/>
      <c r="H7" s="65"/>
      <c r="I7" s="65"/>
      <c r="J7" s="65"/>
      <c r="K7" s="118"/>
      <c r="L7" s="12"/>
    </row>
    <row r="8" spans="1:12" x14ac:dyDescent="0.2">
      <c r="A8" s="35" t="s">
        <v>89</v>
      </c>
      <c r="B8" s="65"/>
      <c r="C8" s="65">
        <f>Allocation!C7</f>
        <v>27500</v>
      </c>
      <c r="D8" s="65"/>
      <c r="E8" s="65">
        <v>2248</v>
      </c>
      <c r="F8" s="12"/>
      <c r="G8" s="65"/>
      <c r="H8" s="65"/>
      <c r="I8" s="65"/>
      <c r="J8" s="65"/>
      <c r="K8" s="65"/>
      <c r="L8" s="12"/>
    </row>
    <row r="9" spans="1:12" x14ac:dyDescent="0.2">
      <c r="A9" s="35" t="s">
        <v>498</v>
      </c>
      <c r="B9" s="65"/>
      <c r="C9" s="65">
        <f>Allocation!C12</f>
        <v>330000</v>
      </c>
      <c r="D9" s="65"/>
      <c r="E9" s="65">
        <v>122752</v>
      </c>
      <c r="F9" s="12"/>
      <c r="G9" s="65"/>
      <c r="H9" s="65"/>
      <c r="I9" s="65"/>
      <c r="J9" s="65"/>
      <c r="K9" s="65"/>
      <c r="L9" s="12"/>
    </row>
    <row r="10" spans="1:12" x14ac:dyDescent="0.2">
      <c r="A10" s="35"/>
      <c r="B10" s="65"/>
      <c r="C10" s="65"/>
      <c r="D10" s="4"/>
      <c r="E10" s="4"/>
      <c r="F10" s="12"/>
      <c r="G10" s="65"/>
      <c r="H10" s="65"/>
      <c r="I10" s="65"/>
      <c r="J10" s="65"/>
      <c r="K10" s="65"/>
      <c r="L10" s="12"/>
    </row>
    <row r="11" spans="1:12" ht="13.5" thickBot="1" x14ac:dyDescent="0.25">
      <c r="A11" s="33" t="s">
        <v>90</v>
      </c>
      <c r="B11" s="123"/>
      <c r="C11" s="68">
        <f>SUM(C5:C10)</f>
        <v>1510083</v>
      </c>
      <c r="D11" s="65"/>
      <c r="E11" s="68">
        <f>SUM(E5:E10)</f>
        <v>1061845</v>
      </c>
      <c r="F11" s="12"/>
      <c r="G11" s="65"/>
      <c r="H11" s="65"/>
      <c r="I11" s="65"/>
      <c r="J11" s="123"/>
      <c r="K11" s="65"/>
      <c r="L11" s="12"/>
    </row>
    <row r="12" spans="1:12" ht="13.5" thickTop="1" x14ac:dyDescent="0.2">
      <c r="B12" s="123"/>
      <c r="C12" s="65"/>
      <c r="D12" s="4"/>
      <c r="E12" s="4"/>
      <c r="F12" s="12"/>
      <c r="G12" s="65"/>
      <c r="H12" s="65"/>
      <c r="I12" s="65"/>
      <c r="J12" s="123"/>
      <c r="K12" s="65"/>
      <c r="L12" s="12"/>
    </row>
    <row r="13" spans="1:12" x14ac:dyDescent="0.2">
      <c r="A13" s="34" t="s">
        <v>91</v>
      </c>
      <c r="B13" s="123"/>
      <c r="C13" s="65"/>
      <c r="D13" s="65"/>
      <c r="E13" s="65"/>
      <c r="F13" s="12"/>
      <c r="G13" s="65"/>
      <c r="H13" s="65"/>
      <c r="I13" s="65"/>
      <c r="J13" s="123"/>
      <c r="K13" s="65"/>
      <c r="L13" s="12"/>
    </row>
    <row r="14" spans="1:12" x14ac:dyDescent="0.2">
      <c r="A14" s="34"/>
      <c r="B14" s="123"/>
      <c r="C14" s="65"/>
      <c r="D14" s="65"/>
      <c r="E14" s="65"/>
      <c r="F14" s="12"/>
      <c r="G14" s="65"/>
      <c r="H14" s="65"/>
      <c r="I14" s="65"/>
      <c r="J14" s="123"/>
      <c r="K14" s="65"/>
      <c r="L14" s="12"/>
    </row>
    <row r="15" spans="1:12" x14ac:dyDescent="0.2">
      <c r="A15" s="33" t="s">
        <v>87</v>
      </c>
      <c r="B15" s="123"/>
      <c r="C15" s="65">
        <f>E22</f>
        <v>2787722</v>
      </c>
      <c r="D15" s="65"/>
      <c r="E15" s="65">
        <v>2512341</v>
      </c>
      <c r="F15" s="12"/>
      <c r="G15" s="65"/>
      <c r="H15" s="65"/>
      <c r="I15" s="65"/>
      <c r="J15" s="123"/>
      <c r="K15" s="65"/>
      <c r="L15" s="12"/>
    </row>
    <row r="16" spans="1:12" x14ac:dyDescent="0.2">
      <c r="A16" s="35" t="s">
        <v>88</v>
      </c>
      <c r="B16" s="123"/>
      <c r="C16" s="65">
        <f>Allocation!B25</f>
        <v>212949</v>
      </c>
      <c r="D16" s="65"/>
      <c r="E16" s="65">
        <v>257189</v>
      </c>
      <c r="F16" s="12"/>
      <c r="G16" s="65"/>
      <c r="H16" s="65"/>
      <c r="I16" s="65"/>
      <c r="J16" s="123"/>
      <c r="K16" s="65"/>
      <c r="L16" s="12"/>
    </row>
    <row r="17" spans="1:12" x14ac:dyDescent="0.2">
      <c r="A17" s="35" t="s">
        <v>269</v>
      </c>
      <c r="B17" s="123"/>
      <c r="C17" s="118">
        <f ca="1">-Allocation!B30</f>
        <v>1052</v>
      </c>
      <c r="D17" s="65"/>
      <c r="E17" s="65">
        <v>-6808</v>
      </c>
      <c r="F17" s="12"/>
      <c r="G17" s="65"/>
      <c r="H17" s="65"/>
      <c r="I17" s="65"/>
      <c r="J17" s="123"/>
      <c r="K17" s="118"/>
      <c r="L17" s="12"/>
    </row>
    <row r="18" spans="1:12" x14ac:dyDescent="0.2">
      <c r="A18" s="35" t="s">
        <v>89</v>
      </c>
      <c r="B18" s="123"/>
      <c r="C18" s="65">
        <f>Allocation!B6</f>
        <v>0</v>
      </c>
      <c r="D18" s="65"/>
      <c r="E18" s="65">
        <v>25000</v>
      </c>
      <c r="F18" s="12"/>
      <c r="G18" s="65"/>
      <c r="H18" s="65"/>
      <c r="I18" s="65"/>
      <c r="J18" s="123"/>
      <c r="K18" s="65"/>
      <c r="L18" s="12"/>
    </row>
    <row r="19" spans="1:12" x14ac:dyDescent="0.2">
      <c r="A19" s="35" t="s">
        <v>498</v>
      </c>
      <c r="B19" s="123"/>
      <c r="C19" s="65">
        <v>0</v>
      </c>
      <c r="D19" s="65"/>
      <c r="E19" s="65">
        <v>0</v>
      </c>
      <c r="F19" s="12"/>
      <c r="G19" s="65"/>
      <c r="H19" s="65"/>
      <c r="I19" s="65"/>
      <c r="J19" s="123"/>
      <c r="K19" s="65"/>
      <c r="L19" s="12"/>
    </row>
    <row r="20" spans="1:12" s="318" customFormat="1" x14ac:dyDescent="0.2">
      <c r="A20" s="35" t="s">
        <v>786</v>
      </c>
      <c r="B20" s="123"/>
      <c r="C20" s="65">
        <f>Allocation!B17</f>
        <v>-5667</v>
      </c>
      <c r="D20" s="65"/>
      <c r="E20" s="65">
        <v>0</v>
      </c>
      <c r="F20" s="12"/>
      <c r="G20" s="65"/>
      <c r="H20" s="65"/>
      <c r="I20" s="65"/>
      <c r="J20" s="123"/>
      <c r="K20" s="65"/>
      <c r="L20" s="12"/>
    </row>
    <row r="21" spans="1:12" x14ac:dyDescent="0.2">
      <c r="A21" s="35"/>
      <c r="B21" s="123"/>
      <c r="C21" s="65"/>
      <c r="D21" s="65"/>
      <c r="E21" s="65"/>
      <c r="F21" s="12"/>
      <c r="G21" s="65"/>
      <c r="H21" s="65"/>
      <c r="I21" s="65"/>
      <c r="J21" s="123"/>
      <c r="K21" s="65"/>
      <c r="L21" s="12"/>
    </row>
    <row r="22" spans="1:12" ht="13.5" thickBot="1" x14ac:dyDescent="0.25">
      <c r="A22" s="33" t="s">
        <v>90</v>
      </c>
      <c r="B22" s="123"/>
      <c r="C22" s="68">
        <f ca="1">SUM(C15:C21)</f>
        <v>2996056</v>
      </c>
      <c r="D22" s="65"/>
      <c r="E22" s="68">
        <f>SUM(E15:E21)</f>
        <v>2787722</v>
      </c>
      <c r="F22" s="12"/>
      <c r="G22" s="65"/>
      <c r="H22" s="65"/>
      <c r="I22" s="65"/>
      <c r="J22" s="123"/>
      <c r="K22" s="65"/>
      <c r="L22" s="12"/>
    </row>
    <row r="23" spans="1:12" ht="13.5" thickTop="1" x14ac:dyDescent="0.2">
      <c r="A23" s="33"/>
      <c r="B23" s="123"/>
      <c r="C23" s="65"/>
      <c r="D23" s="65"/>
      <c r="E23" s="65"/>
      <c r="F23" s="12"/>
      <c r="G23" s="65"/>
      <c r="H23" s="65"/>
      <c r="I23" s="65"/>
      <c r="J23" s="123"/>
      <c r="K23" s="65"/>
      <c r="L23" s="12"/>
    </row>
    <row r="24" spans="1:12" x14ac:dyDescent="0.2">
      <c r="A24" s="34" t="s">
        <v>522</v>
      </c>
      <c r="B24" s="123"/>
      <c r="C24" s="3">
        <v>2022</v>
      </c>
      <c r="D24" s="274"/>
      <c r="E24" s="3">
        <v>2021</v>
      </c>
      <c r="F24" s="12"/>
      <c r="G24" s="12"/>
      <c r="H24" s="12"/>
      <c r="I24" s="12"/>
      <c r="J24" s="123"/>
      <c r="K24" s="65"/>
      <c r="L24" s="12"/>
    </row>
    <row r="25" spans="1:12" x14ac:dyDescent="0.2">
      <c r="A25" s="34"/>
      <c r="B25" s="123"/>
      <c r="C25" s="65"/>
      <c r="E25" s="4"/>
      <c r="F25" s="12"/>
      <c r="G25" s="12"/>
      <c r="H25" s="12"/>
      <c r="I25" s="12"/>
      <c r="J25" s="123"/>
      <c r="K25" s="65"/>
      <c r="L25" s="12"/>
    </row>
    <row r="26" spans="1:12" x14ac:dyDescent="0.2">
      <c r="A26" s="33" t="s">
        <v>87</v>
      </c>
      <c r="C26" s="65">
        <f>E32</f>
        <v>10242</v>
      </c>
      <c r="E26" s="65">
        <v>3683</v>
      </c>
      <c r="F26" s="12"/>
      <c r="G26" s="65"/>
      <c r="H26" s="65"/>
      <c r="I26" s="65"/>
      <c r="J26" s="65"/>
      <c r="K26" s="65"/>
      <c r="L26" s="12"/>
    </row>
    <row r="27" spans="1:12" x14ac:dyDescent="0.2">
      <c r="A27" s="35" t="s">
        <v>88</v>
      </c>
      <c r="B27" s="65"/>
      <c r="C27" s="65">
        <f>Allocation!D25</f>
        <v>1173</v>
      </c>
      <c r="D27" s="65"/>
      <c r="E27" s="65">
        <v>980</v>
      </c>
      <c r="F27" s="12"/>
      <c r="G27" s="65"/>
      <c r="H27" s="65"/>
      <c r="I27" s="65"/>
      <c r="J27" s="65"/>
      <c r="K27" s="65"/>
      <c r="L27" s="12"/>
    </row>
    <row r="28" spans="1:12" x14ac:dyDescent="0.2">
      <c r="A28" s="35" t="s">
        <v>269</v>
      </c>
      <c r="B28" s="65"/>
      <c r="C28" s="118">
        <f>-Allocation!D30</f>
        <v>-1484</v>
      </c>
      <c r="D28" s="65"/>
      <c r="E28" s="65">
        <v>-977</v>
      </c>
      <c r="F28" s="12"/>
      <c r="G28" s="65"/>
      <c r="H28" s="65"/>
      <c r="I28" s="65"/>
      <c r="J28" s="65"/>
      <c r="K28" s="118"/>
      <c r="L28" s="12"/>
    </row>
    <row r="29" spans="1:12" x14ac:dyDescent="0.2">
      <c r="A29" s="35" t="s">
        <v>89</v>
      </c>
      <c r="B29" s="65"/>
      <c r="C29" s="65">
        <f>Allocation!D8</f>
        <v>9891</v>
      </c>
      <c r="D29" s="65"/>
      <c r="E29" s="65">
        <v>6305</v>
      </c>
      <c r="F29" s="12"/>
      <c r="G29" s="65"/>
      <c r="H29" s="65"/>
      <c r="I29" s="65"/>
      <c r="J29" s="65"/>
      <c r="K29" s="65"/>
      <c r="L29" s="12"/>
    </row>
    <row r="30" spans="1:12" x14ac:dyDescent="0.2">
      <c r="A30" s="35" t="s">
        <v>498</v>
      </c>
      <c r="B30" s="65"/>
      <c r="C30" s="65">
        <f>Allocation!D13</f>
        <v>0</v>
      </c>
      <c r="D30" s="65"/>
      <c r="E30" s="65">
        <v>251</v>
      </c>
      <c r="F30" s="12"/>
      <c r="G30" s="65"/>
      <c r="H30" s="65"/>
      <c r="I30" s="65"/>
      <c r="J30" s="65"/>
      <c r="K30" s="65"/>
      <c r="L30" s="12"/>
    </row>
    <row r="31" spans="1:12" x14ac:dyDescent="0.2">
      <c r="A31" s="35" t="s">
        <v>566</v>
      </c>
      <c r="C31" s="69">
        <f>Allocation!D16</f>
        <v>315</v>
      </c>
      <c r="D31" s="4"/>
      <c r="E31" s="69">
        <v>0</v>
      </c>
      <c r="F31" s="12"/>
      <c r="G31" s="65"/>
      <c r="H31" s="65"/>
      <c r="I31" s="65"/>
      <c r="J31" s="65"/>
      <c r="K31" s="65"/>
      <c r="L31" s="12"/>
    </row>
    <row r="32" spans="1:12" ht="13.5" thickBot="1" x14ac:dyDescent="0.25">
      <c r="A32" s="33" t="s">
        <v>90</v>
      </c>
      <c r="B32" s="123"/>
      <c r="C32" s="68">
        <f>SUM(C26:C31)</f>
        <v>20137</v>
      </c>
      <c r="D32" s="65"/>
      <c r="E32" s="68">
        <f>SUM(E26:E31)</f>
        <v>10242</v>
      </c>
      <c r="F32" s="12"/>
      <c r="G32" s="65"/>
      <c r="H32" s="65"/>
      <c r="I32" s="65"/>
      <c r="J32" s="123"/>
      <c r="K32" s="65"/>
      <c r="L32" s="12"/>
    </row>
    <row r="33" spans="1:12" ht="13.5" thickTop="1" x14ac:dyDescent="0.2">
      <c r="B33" s="123"/>
      <c r="C33" s="65"/>
      <c r="D33" s="4"/>
      <c r="E33" s="4"/>
      <c r="F33" s="12"/>
      <c r="G33" s="65"/>
      <c r="H33" s="65"/>
      <c r="I33" s="65"/>
      <c r="J33" s="123"/>
      <c r="K33" s="65"/>
      <c r="L33" s="12"/>
    </row>
    <row r="34" spans="1:12" x14ac:dyDescent="0.2">
      <c r="A34" s="34" t="s">
        <v>523</v>
      </c>
      <c r="B34" s="123"/>
      <c r="C34" s="3">
        <v>2022</v>
      </c>
      <c r="D34" s="318"/>
      <c r="E34" s="3">
        <v>2021</v>
      </c>
      <c r="F34" s="12"/>
      <c r="G34" s="65"/>
      <c r="H34" s="65"/>
      <c r="I34" s="65"/>
      <c r="J34" s="123"/>
      <c r="K34" s="65"/>
      <c r="L34" s="12"/>
    </row>
    <row r="35" spans="1:12" x14ac:dyDescent="0.2">
      <c r="A35" s="34"/>
      <c r="B35" s="123"/>
      <c r="C35" s="65"/>
      <c r="D35" s="65"/>
      <c r="E35" s="65"/>
      <c r="F35" s="12"/>
      <c r="G35" s="65"/>
      <c r="H35" s="65"/>
      <c r="I35" s="65"/>
      <c r="J35" s="123"/>
      <c r="K35" s="65"/>
      <c r="L35" s="12"/>
    </row>
    <row r="36" spans="1:12" s="187" customFormat="1" x14ac:dyDescent="0.2">
      <c r="A36" s="33" t="s">
        <v>87</v>
      </c>
      <c r="C36" s="65">
        <f>E42</f>
        <v>9383</v>
      </c>
      <c r="E36" s="65">
        <v>3994</v>
      </c>
      <c r="F36" s="12"/>
      <c r="G36" s="65"/>
      <c r="H36" s="65"/>
      <c r="I36" s="65"/>
      <c r="J36" s="65"/>
      <c r="K36" s="65"/>
      <c r="L36" s="12"/>
    </row>
    <row r="37" spans="1:12" x14ac:dyDescent="0.2">
      <c r="A37" s="35" t="s">
        <v>88</v>
      </c>
      <c r="B37" s="123"/>
      <c r="C37" s="65">
        <f>Allocation!E25</f>
        <v>951</v>
      </c>
      <c r="D37" s="65"/>
      <c r="E37" s="65">
        <v>972</v>
      </c>
      <c r="F37" s="12"/>
      <c r="G37" s="65"/>
      <c r="H37" s="65"/>
      <c r="I37" s="65"/>
      <c r="J37" s="123"/>
      <c r="K37" s="65"/>
      <c r="L37" s="12"/>
    </row>
    <row r="38" spans="1:12" x14ac:dyDescent="0.2">
      <c r="A38" s="35" t="s">
        <v>269</v>
      </c>
      <c r="B38" s="123"/>
      <c r="C38" s="118">
        <f>-Allocation!E30</f>
        <v>-917</v>
      </c>
      <c r="D38" s="65"/>
      <c r="E38" s="65">
        <v>-779</v>
      </c>
      <c r="F38" s="12"/>
      <c r="G38" s="65"/>
      <c r="H38" s="65"/>
      <c r="I38" s="65"/>
      <c r="J38" s="123"/>
      <c r="K38" s="118"/>
      <c r="L38" s="12"/>
    </row>
    <row r="39" spans="1:12" x14ac:dyDescent="0.2">
      <c r="A39" s="35" t="s">
        <v>89</v>
      </c>
      <c r="B39" s="123"/>
      <c r="C39" s="65">
        <f>Allocation!E9</f>
        <v>6112</v>
      </c>
      <c r="D39" s="65"/>
      <c r="E39" s="65">
        <v>5004</v>
      </c>
      <c r="F39" s="12"/>
      <c r="G39" s="65"/>
      <c r="H39" s="65"/>
      <c r="I39" s="65"/>
      <c r="J39" s="123"/>
      <c r="K39" s="65"/>
      <c r="L39" s="12"/>
    </row>
    <row r="40" spans="1:12" x14ac:dyDescent="0.2">
      <c r="A40" s="35" t="s">
        <v>498</v>
      </c>
      <c r="B40" s="123"/>
      <c r="C40" s="65">
        <f>Allocation!E14</f>
        <v>0</v>
      </c>
      <c r="D40" s="65"/>
      <c r="E40" s="65">
        <v>192</v>
      </c>
      <c r="F40" s="12"/>
      <c r="G40" s="65"/>
      <c r="H40" s="65"/>
      <c r="I40" s="65"/>
      <c r="J40" s="123"/>
      <c r="K40" s="65"/>
      <c r="L40" s="12"/>
    </row>
    <row r="41" spans="1:12" x14ac:dyDescent="0.2">
      <c r="A41" s="35" t="s">
        <v>566</v>
      </c>
      <c r="C41" s="69">
        <f>Allocation!E16</f>
        <v>0</v>
      </c>
      <c r="D41" s="65"/>
      <c r="E41" s="69">
        <v>0</v>
      </c>
      <c r="F41" s="12"/>
      <c r="G41" s="65"/>
      <c r="H41" s="65"/>
      <c r="I41" s="65"/>
      <c r="J41" s="123"/>
      <c r="K41" s="65"/>
      <c r="L41" s="12"/>
    </row>
    <row r="42" spans="1:12" ht="13.5" thickBot="1" x14ac:dyDescent="0.25">
      <c r="A42" s="33" t="s">
        <v>90</v>
      </c>
      <c r="B42" s="123"/>
      <c r="C42" s="68">
        <f>SUM(C36:C41)</f>
        <v>15529</v>
      </c>
      <c r="D42" s="65"/>
      <c r="E42" s="68">
        <f>SUM(E36:E41)</f>
        <v>9383</v>
      </c>
      <c r="F42" s="12"/>
      <c r="G42" s="65"/>
      <c r="H42" s="65"/>
      <c r="I42" s="65"/>
      <c r="J42" s="123"/>
      <c r="K42" s="65"/>
      <c r="L42" s="12"/>
    </row>
    <row r="43" spans="1:12" s="318" customFormat="1" ht="13.5" thickTop="1" x14ac:dyDescent="0.2">
      <c r="A43" s="33"/>
      <c r="B43" s="123"/>
      <c r="C43" s="65"/>
      <c r="D43" s="65"/>
      <c r="E43" s="65"/>
      <c r="F43" s="12"/>
      <c r="G43" s="65"/>
      <c r="H43" s="65"/>
      <c r="I43" s="65"/>
      <c r="J43" s="123"/>
      <c r="K43" s="65"/>
      <c r="L43" s="12"/>
    </row>
    <row r="44" spans="1:12" s="318" customFormat="1" x14ac:dyDescent="0.2">
      <c r="A44" s="34" t="s">
        <v>787</v>
      </c>
      <c r="B44" s="123"/>
      <c r="C44" s="65"/>
      <c r="D44" s="65"/>
      <c r="E44" s="65"/>
      <c r="F44" s="12"/>
      <c r="G44" s="65"/>
      <c r="H44" s="65"/>
      <c r="I44" s="65"/>
      <c r="J44" s="123"/>
      <c r="K44" s="65"/>
      <c r="L44" s="12"/>
    </row>
    <row r="45" spans="1:12" s="318" customFormat="1" x14ac:dyDescent="0.2">
      <c r="A45" s="34"/>
      <c r="B45" s="123"/>
      <c r="C45" s="65"/>
      <c r="D45" s="65"/>
      <c r="E45" s="65"/>
      <c r="F45" s="12"/>
      <c r="G45" s="65"/>
      <c r="H45" s="65"/>
      <c r="I45" s="65"/>
      <c r="J45" s="123"/>
      <c r="K45" s="65"/>
      <c r="L45" s="12"/>
    </row>
    <row r="46" spans="1:12" s="318" customFormat="1" x14ac:dyDescent="0.2">
      <c r="A46" s="33" t="s">
        <v>87</v>
      </c>
      <c r="C46" s="65">
        <f>E52</f>
        <v>0</v>
      </c>
      <c r="E46" s="65">
        <v>0</v>
      </c>
      <c r="F46" s="12"/>
      <c r="G46" s="65"/>
      <c r="H46" s="65"/>
      <c r="I46" s="65"/>
      <c r="J46" s="123"/>
      <c r="K46" s="65"/>
      <c r="L46" s="12"/>
    </row>
    <row r="47" spans="1:12" s="318" customFormat="1" x14ac:dyDescent="0.2">
      <c r="A47" s="35" t="s">
        <v>88</v>
      </c>
      <c r="B47" s="123"/>
      <c r="C47" s="65">
        <f>Allocation!F25</f>
        <v>158</v>
      </c>
      <c r="D47" s="65"/>
      <c r="E47" s="65">
        <v>0</v>
      </c>
      <c r="F47" s="12"/>
      <c r="G47" s="65"/>
      <c r="H47" s="65"/>
      <c r="I47" s="65"/>
      <c r="J47" s="123"/>
      <c r="K47" s="65"/>
      <c r="L47" s="12"/>
    </row>
    <row r="48" spans="1:12" s="318" customFormat="1" x14ac:dyDescent="0.2">
      <c r="A48" s="35" t="s">
        <v>269</v>
      </c>
      <c r="B48" s="123"/>
      <c r="C48" s="118">
        <f>-Allocation!F30</f>
        <v>-471</v>
      </c>
      <c r="D48" s="65"/>
      <c r="E48" s="65">
        <v>0</v>
      </c>
      <c r="F48" s="12"/>
      <c r="G48" s="65"/>
      <c r="H48" s="65"/>
      <c r="I48" s="65"/>
      <c r="J48" s="123"/>
      <c r="K48" s="65"/>
      <c r="L48" s="12"/>
    </row>
    <row r="49" spans="1:12" s="318" customFormat="1" x14ac:dyDescent="0.2">
      <c r="A49" s="35" t="s">
        <v>89</v>
      </c>
      <c r="B49" s="123"/>
      <c r="C49" s="65">
        <f>Allocation!F10</f>
        <v>3141</v>
      </c>
      <c r="D49" s="65"/>
      <c r="E49" s="65">
        <v>0</v>
      </c>
      <c r="F49" s="12"/>
      <c r="G49" s="65"/>
      <c r="H49" s="65"/>
      <c r="I49" s="65"/>
      <c r="J49" s="123"/>
      <c r="K49" s="65"/>
      <c r="L49" s="12"/>
    </row>
    <row r="50" spans="1:12" s="318" customFormat="1" x14ac:dyDescent="0.2">
      <c r="A50" s="35" t="s">
        <v>498</v>
      </c>
      <c r="B50" s="123"/>
      <c r="C50" s="65">
        <f>Allocation!F15</f>
        <v>1000</v>
      </c>
      <c r="D50" s="65"/>
      <c r="E50" s="65">
        <v>0</v>
      </c>
      <c r="F50" s="12"/>
      <c r="G50" s="65"/>
      <c r="H50" s="65"/>
      <c r="I50" s="65"/>
      <c r="J50" s="123"/>
      <c r="K50" s="65"/>
      <c r="L50" s="12"/>
    </row>
    <row r="51" spans="1:12" s="318" customFormat="1" x14ac:dyDescent="0.2">
      <c r="A51" s="35" t="s">
        <v>566</v>
      </c>
      <c r="B51" s="12"/>
      <c r="C51" s="69">
        <f>Allocation!F16</f>
        <v>0</v>
      </c>
      <c r="D51" s="65"/>
      <c r="E51" s="69">
        <v>0</v>
      </c>
      <c r="F51" s="12"/>
      <c r="G51" s="65"/>
      <c r="H51" s="65"/>
      <c r="I51" s="65"/>
      <c r="J51" s="123"/>
      <c r="K51" s="65"/>
      <c r="L51" s="12"/>
    </row>
    <row r="52" spans="1:12" s="318" customFormat="1" ht="13.5" thickBot="1" x14ac:dyDescent="0.25">
      <c r="A52" s="33" t="s">
        <v>90</v>
      </c>
      <c r="B52" s="123"/>
      <c r="C52" s="68">
        <f>SUM(C46:C51)</f>
        <v>3828</v>
      </c>
      <c r="D52" s="65"/>
      <c r="E52" s="68">
        <f>SUM(E46:E51)</f>
        <v>0</v>
      </c>
      <c r="F52" s="12"/>
      <c r="G52" s="65"/>
      <c r="H52" s="65"/>
      <c r="I52" s="65"/>
      <c r="J52" s="123"/>
      <c r="K52" s="65"/>
      <c r="L52" s="12"/>
    </row>
    <row r="53" spans="1:12" ht="13.5" thickTop="1" x14ac:dyDescent="0.2">
      <c r="B53" s="123"/>
      <c r="C53" s="70">
        <f ca="1">C11+C22+C32+C42+C52-SOFP!C43</f>
        <v>0</v>
      </c>
      <c r="D53" s="4"/>
      <c r="E53" s="4">
        <f>E11+E22+E32+E42-SOFP!E43</f>
        <v>0</v>
      </c>
      <c r="F53" s="12"/>
    </row>
    <row r="54" spans="1:12" x14ac:dyDescent="0.2">
      <c r="A54" s="2" t="s">
        <v>98</v>
      </c>
      <c r="C54" s="4"/>
      <c r="D54" s="4"/>
      <c r="E54" s="4"/>
      <c r="F54" s="12"/>
    </row>
    <row r="55" spans="1:12" x14ac:dyDescent="0.2">
      <c r="A55" s="47" t="s">
        <v>99</v>
      </c>
      <c r="C55" s="4"/>
      <c r="D55" s="4"/>
      <c r="E55" s="4"/>
      <c r="F55" s="12"/>
    </row>
    <row r="56" spans="1:12" x14ac:dyDescent="0.2">
      <c r="A56" s="47" t="s">
        <v>100</v>
      </c>
      <c r="C56" s="4"/>
      <c r="D56" s="4"/>
      <c r="E56" s="4"/>
      <c r="F56" s="12"/>
    </row>
    <row r="57" spans="1:12" x14ac:dyDescent="0.2">
      <c r="A57" s="47" t="s">
        <v>101</v>
      </c>
      <c r="C57" s="4"/>
      <c r="D57" s="4"/>
      <c r="E57" s="4"/>
      <c r="F57" s="12"/>
    </row>
    <row r="58" spans="1:12" x14ac:dyDescent="0.2">
      <c r="A58" s="47" t="s">
        <v>103</v>
      </c>
      <c r="C58" s="4"/>
      <c r="D58" s="4"/>
      <c r="E58" s="4"/>
      <c r="F58" s="12"/>
    </row>
    <row r="59" spans="1:12" x14ac:dyDescent="0.2">
      <c r="A59" s="47" t="s">
        <v>102</v>
      </c>
      <c r="C59" s="4"/>
      <c r="D59" s="4"/>
      <c r="E59" s="4"/>
      <c r="F59" s="12"/>
    </row>
    <row r="60" spans="1:12" x14ac:dyDescent="0.2">
      <c r="A60" s="2" t="s">
        <v>513</v>
      </c>
      <c r="C60" s="4"/>
      <c r="D60" s="4"/>
      <c r="E60" s="4"/>
      <c r="F60" s="12"/>
    </row>
    <row r="61" spans="1:12" x14ac:dyDescent="0.2">
      <c r="A61" s="2"/>
      <c r="C61" s="4"/>
      <c r="D61" s="4"/>
      <c r="E61" s="4"/>
      <c r="F61" s="12"/>
    </row>
    <row r="62" spans="1:12" x14ac:dyDescent="0.2">
      <c r="A62" s="35"/>
      <c r="C62" s="4"/>
      <c r="D62" s="4"/>
      <c r="E62" s="4"/>
      <c r="F62" s="12"/>
    </row>
    <row r="63" spans="1:12" x14ac:dyDescent="0.2">
      <c r="C63" s="4"/>
      <c r="D63" s="4"/>
      <c r="E63" s="4"/>
      <c r="F63" s="12"/>
    </row>
    <row r="64" spans="1:12" x14ac:dyDescent="0.2">
      <c r="A64" s="35"/>
      <c r="D64" s="4"/>
      <c r="F64" s="12"/>
    </row>
    <row r="65" spans="1:6" x14ac:dyDescent="0.2">
      <c r="C65" s="11"/>
      <c r="E65" s="11"/>
      <c r="F65" s="12"/>
    </row>
    <row r="66" spans="1:6" x14ac:dyDescent="0.2">
      <c r="A66" s="35"/>
    </row>
    <row r="68" spans="1:6" x14ac:dyDescent="0.2">
      <c r="A68" s="33"/>
      <c r="C68" s="4"/>
      <c r="E68" s="4"/>
    </row>
    <row r="69" spans="1:6" x14ac:dyDescent="0.2">
      <c r="C69" s="4"/>
      <c r="E69" s="4"/>
    </row>
    <row r="70" spans="1:6" x14ac:dyDescent="0.2">
      <c r="A70" s="35"/>
      <c r="C70" s="4"/>
      <c r="D70" s="4"/>
      <c r="E70" s="4"/>
    </row>
    <row r="71" spans="1:6" x14ac:dyDescent="0.2">
      <c r="C71" s="4"/>
      <c r="D71" s="4"/>
      <c r="E71" s="4"/>
    </row>
    <row r="72" spans="1:6" x14ac:dyDescent="0.2">
      <c r="A72" s="33"/>
      <c r="C72" s="4"/>
      <c r="D72" s="4"/>
      <c r="E72" s="4"/>
    </row>
    <row r="73" spans="1:6" x14ac:dyDescent="0.2">
      <c r="A73" s="33"/>
      <c r="D73" s="4"/>
    </row>
    <row r="74" spans="1:6" x14ac:dyDescent="0.2">
      <c r="C74" s="4"/>
      <c r="D74" s="4"/>
      <c r="E74" s="4"/>
    </row>
    <row r="75" spans="1:6" x14ac:dyDescent="0.2">
      <c r="C75" s="4"/>
      <c r="D75" s="4"/>
      <c r="E75" s="4"/>
    </row>
    <row r="76" spans="1:6" x14ac:dyDescent="0.2">
      <c r="C76" s="4"/>
      <c r="D76" s="4"/>
      <c r="E76" s="4"/>
    </row>
    <row r="77" spans="1:6" x14ac:dyDescent="0.2">
      <c r="C77" s="4"/>
      <c r="D77" s="4"/>
      <c r="E77" s="4"/>
    </row>
    <row r="78" spans="1:6" x14ac:dyDescent="0.2">
      <c r="C78" s="4"/>
      <c r="D78" s="4"/>
      <c r="E78" s="4"/>
    </row>
    <row r="79" spans="1:6" x14ac:dyDescent="0.2">
      <c r="C79" s="4"/>
      <c r="D79" s="4"/>
      <c r="E79" s="4"/>
    </row>
    <row r="80" spans="1:6" x14ac:dyDescent="0.2">
      <c r="C80" s="4"/>
      <c r="D80" s="4"/>
      <c r="E80" s="4"/>
    </row>
    <row r="81" spans="3:5" x14ac:dyDescent="0.2">
      <c r="C81" s="4"/>
      <c r="D81" s="4"/>
      <c r="E81" s="4"/>
    </row>
    <row r="82" spans="3:5" x14ac:dyDescent="0.2">
      <c r="C82" s="4"/>
      <c r="D82" s="4"/>
      <c r="E82" s="4"/>
    </row>
    <row r="83" spans="3:5" x14ac:dyDescent="0.2">
      <c r="C83" s="4"/>
      <c r="D83" s="4"/>
      <c r="E83" s="4"/>
    </row>
    <row r="84" spans="3:5" x14ac:dyDescent="0.2">
      <c r="C84" s="4"/>
      <c r="D84" s="4"/>
      <c r="E84" s="4"/>
    </row>
    <row r="85" spans="3:5" x14ac:dyDescent="0.2">
      <c r="C85" s="4"/>
      <c r="D85" s="4"/>
      <c r="E85" s="4"/>
    </row>
    <row r="86" spans="3:5" x14ac:dyDescent="0.2">
      <c r="D86" s="4"/>
    </row>
    <row r="87" spans="3:5" x14ac:dyDescent="0.2">
      <c r="C87" s="11"/>
      <c r="E87" s="11"/>
    </row>
    <row r="90" spans="3:5" x14ac:dyDescent="0.2">
      <c r="C90" s="4"/>
      <c r="E90" s="4"/>
    </row>
    <row r="91" spans="3:5" x14ac:dyDescent="0.2">
      <c r="C91" s="4"/>
      <c r="E91" s="4"/>
    </row>
    <row r="92" spans="3:5" x14ac:dyDescent="0.2">
      <c r="C92" s="4"/>
      <c r="D92" s="4"/>
      <c r="E92" s="4"/>
    </row>
    <row r="93" spans="3:5" x14ac:dyDescent="0.2">
      <c r="C93" s="4"/>
      <c r="D93" s="4"/>
      <c r="E93" s="4"/>
    </row>
    <row r="94" spans="3:5" x14ac:dyDescent="0.2">
      <c r="C94" s="4"/>
      <c r="D94" s="4"/>
      <c r="E94" s="4"/>
    </row>
    <row r="95" spans="3:5" x14ac:dyDescent="0.2">
      <c r="D95" s="4"/>
    </row>
    <row r="96" spans="3:5" x14ac:dyDescent="0.2">
      <c r="C96" s="4"/>
      <c r="D96" s="4"/>
      <c r="E96" s="4"/>
    </row>
    <row r="97" spans="3:5" x14ac:dyDescent="0.2">
      <c r="C97" s="4"/>
      <c r="D97" s="4"/>
      <c r="E97" s="4"/>
    </row>
    <row r="98" spans="3:5" x14ac:dyDescent="0.2">
      <c r="C98" s="4"/>
      <c r="D98" s="4"/>
      <c r="E98" s="4"/>
    </row>
    <row r="99" spans="3:5" x14ac:dyDescent="0.2">
      <c r="C99" s="4"/>
      <c r="D99" s="4"/>
      <c r="E99" s="4"/>
    </row>
    <row r="100" spans="3:5" x14ac:dyDescent="0.2">
      <c r="C100" s="4"/>
      <c r="D100" s="4"/>
      <c r="E100" s="4"/>
    </row>
    <row r="101" spans="3:5" x14ac:dyDescent="0.2">
      <c r="C101" s="4"/>
      <c r="D101" s="4"/>
      <c r="E101" s="4"/>
    </row>
    <row r="102" spans="3:5" x14ac:dyDescent="0.2">
      <c r="C102" s="4"/>
      <c r="D102" s="4"/>
      <c r="E102" s="4"/>
    </row>
    <row r="103" spans="3:5" x14ac:dyDescent="0.2">
      <c r="C103" s="4"/>
      <c r="D103" s="4"/>
      <c r="E103" s="4"/>
    </row>
    <row r="104" spans="3:5" x14ac:dyDescent="0.2">
      <c r="C104" s="4"/>
      <c r="D104" s="4"/>
      <c r="E104" s="4"/>
    </row>
    <row r="105" spans="3:5" x14ac:dyDescent="0.2">
      <c r="C105" s="4"/>
      <c r="D105" s="4"/>
      <c r="E105" s="4"/>
    </row>
    <row r="106" spans="3:5" x14ac:dyDescent="0.2">
      <c r="C106" s="4"/>
      <c r="D106" s="4"/>
      <c r="E106" s="4"/>
    </row>
    <row r="107" spans="3:5" x14ac:dyDescent="0.2">
      <c r="C107" s="4"/>
      <c r="D107" s="4"/>
      <c r="E107" s="4"/>
    </row>
    <row r="108" spans="3:5" x14ac:dyDescent="0.2">
      <c r="D108" s="4"/>
    </row>
    <row r="109" spans="3:5" x14ac:dyDescent="0.2">
      <c r="C109" s="11"/>
      <c r="E109" s="11"/>
    </row>
    <row r="112" spans="3:5" x14ac:dyDescent="0.2">
      <c r="C112" s="4"/>
      <c r="E112" s="4"/>
    </row>
    <row r="113" spans="3:5" x14ac:dyDescent="0.2">
      <c r="C113" s="4"/>
      <c r="E113" s="4"/>
    </row>
    <row r="114" spans="3:5" x14ac:dyDescent="0.2">
      <c r="C114" s="4"/>
      <c r="D114" s="4"/>
      <c r="E114" s="4"/>
    </row>
    <row r="115" spans="3:5" x14ac:dyDescent="0.2">
      <c r="C115" s="4"/>
      <c r="D115" s="4"/>
      <c r="E115" s="4"/>
    </row>
    <row r="116" spans="3:5" x14ac:dyDescent="0.2">
      <c r="C116" s="4"/>
      <c r="D116" s="4"/>
      <c r="E116" s="4"/>
    </row>
    <row r="117" spans="3:5" x14ac:dyDescent="0.2">
      <c r="D117" s="4"/>
    </row>
    <row r="118" spans="3:5" x14ac:dyDescent="0.2">
      <c r="C118" s="4"/>
      <c r="D118" s="4"/>
      <c r="E118" s="4"/>
    </row>
    <row r="119" spans="3:5" x14ac:dyDescent="0.2">
      <c r="C119" s="4"/>
      <c r="D119" s="4"/>
      <c r="E119" s="4"/>
    </row>
    <row r="120" spans="3:5" x14ac:dyDescent="0.2">
      <c r="C120" s="4"/>
      <c r="D120" s="4"/>
      <c r="E120" s="4"/>
    </row>
    <row r="121" spans="3:5" x14ac:dyDescent="0.2">
      <c r="C121" s="4"/>
      <c r="D121" s="4"/>
      <c r="E121" s="4"/>
    </row>
    <row r="122" spans="3:5" x14ac:dyDescent="0.2">
      <c r="C122" s="4"/>
      <c r="D122" s="4"/>
      <c r="E122" s="4"/>
    </row>
    <row r="123" spans="3:5" x14ac:dyDescent="0.2">
      <c r="C123" s="4"/>
      <c r="D123" s="4"/>
      <c r="E123" s="4"/>
    </row>
    <row r="124" spans="3:5" x14ac:dyDescent="0.2">
      <c r="C124" s="4"/>
      <c r="D124" s="4"/>
      <c r="E124" s="4"/>
    </row>
    <row r="125" spans="3:5" x14ac:dyDescent="0.2">
      <c r="C125" s="4"/>
      <c r="D125" s="4"/>
      <c r="E125" s="4"/>
    </row>
    <row r="126" spans="3:5" x14ac:dyDescent="0.2">
      <c r="C126" s="4"/>
      <c r="D126" s="4"/>
      <c r="E126" s="4"/>
    </row>
    <row r="127" spans="3:5" x14ac:dyDescent="0.2">
      <c r="C127" s="4"/>
      <c r="D127" s="4"/>
      <c r="E127" s="4"/>
    </row>
    <row r="128" spans="3:5" x14ac:dyDescent="0.2">
      <c r="C128" s="4"/>
      <c r="D128" s="4"/>
      <c r="E128" s="4"/>
    </row>
    <row r="129" spans="3:5" x14ac:dyDescent="0.2">
      <c r="C129" s="4"/>
      <c r="D129" s="4"/>
      <c r="E129" s="4"/>
    </row>
    <row r="130" spans="3:5" x14ac:dyDescent="0.2">
      <c r="D130" s="4"/>
    </row>
    <row r="131" spans="3:5" x14ac:dyDescent="0.2">
      <c r="C131" s="11"/>
      <c r="E131" s="11"/>
    </row>
    <row r="134" spans="3:5" x14ac:dyDescent="0.2">
      <c r="C134" s="4"/>
      <c r="E134" s="4"/>
    </row>
    <row r="135" spans="3:5" x14ac:dyDescent="0.2">
      <c r="C135" s="4"/>
      <c r="E135" s="4"/>
    </row>
    <row r="136" spans="3:5" x14ac:dyDescent="0.2">
      <c r="C136" s="4"/>
      <c r="D136" s="4"/>
      <c r="E136" s="4"/>
    </row>
    <row r="137" spans="3:5" x14ac:dyDescent="0.2">
      <c r="C137" s="4"/>
      <c r="D137" s="4"/>
      <c r="E137" s="4"/>
    </row>
    <row r="138" spans="3:5" x14ac:dyDescent="0.2">
      <c r="C138" s="4"/>
      <c r="D138" s="4"/>
      <c r="E138" s="4"/>
    </row>
    <row r="139" spans="3:5" x14ac:dyDescent="0.2">
      <c r="D139" s="4"/>
    </row>
    <row r="140" spans="3:5" x14ac:dyDescent="0.2">
      <c r="C140" s="4"/>
      <c r="D140" s="4"/>
      <c r="E140" s="4"/>
    </row>
    <row r="141" spans="3:5" x14ac:dyDescent="0.2">
      <c r="C141" s="4"/>
      <c r="D141" s="4"/>
      <c r="E141" s="4"/>
    </row>
    <row r="142" spans="3:5" x14ac:dyDescent="0.2">
      <c r="C142" s="4"/>
      <c r="D142" s="4"/>
      <c r="E142" s="4"/>
    </row>
    <row r="143" spans="3:5" x14ac:dyDescent="0.2">
      <c r="C143" s="4"/>
      <c r="D143" s="4"/>
      <c r="E143" s="4"/>
    </row>
    <row r="144" spans="3:5" x14ac:dyDescent="0.2">
      <c r="C144" s="4"/>
      <c r="D144" s="4"/>
      <c r="E144" s="4"/>
    </row>
    <row r="145" spans="3:5" x14ac:dyDescent="0.2">
      <c r="C145" s="4"/>
      <c r="D145" s="4"/>
      <c r="E145" s="4"/>
    </row>
    <row r="146" spans="3:5" x14ac:dyDescent="0.2">
      <c r="C146" s="4"/>
      <c r="D146" s="4"/>
      <c r="E146" s="4"/>
    </row>
    <row r="147" spans="3:5" x14ac:dyDescent="0.2">
      <c r="C147" s="4"/>
      <c r="D147" s="4"/>
      <c r="E147" s="4"/>
    </row>
    <row r="148" spans="3:5" x14ac:dyDescent="0.2">
      <c r="C148" s="4"/>
      <c r="D148" s="4"/>
      <c r="E148" s="4"/>
    </row>
    <row r="149" spans="3:5" x14ac:dyDescent="0.2">
      <c r="C149" s="4"/>
      <c r="D149" s="4"/>
      <c r="E149" s="4"/>
    </row>
    <row r="150" spans="3:5" x14ac:dyDescent="0.2">
      <c r="C150" s="4"/>
      <c r="D150" s="4"/>
      <c r="E150" s="4"/>
    </row>
    <row r="151" spans="3:5" x14ac:dyDescent="0.2">
      <c r="C151" s="4"/>
      <c r="D151" s="4"/>
      <c r="E151" s="4"/>
    </row>
    <row r="152" spans="3:5" x14ac:dyDescent="0.2">
      <c r="D152" s="4"/>
    </row>
    <row r="153" spans="3:5" x14ac:dyDescent="0.2">
      <c r="C153" s="11"/>
      <c r="E153" s="11"/>
    </row>
    <row r="156" spans="3:5" x14ac:dyDescent="0.2">
      <c r="C156" s="4"/>
      <c r="E156" s="4"/>
    </row>
    <row r="157" spans="3:5" x14ac:dyDescent="0.2">
      <c r="C157" s="4"/>
      <c r="E157" s="4"/>
    </row>
    <row r="158" spans="3:5" x14ac:dyDescent="0.2">
      <c r="C158" s="4"/>
      <c r="D158" s="4"/>
      <c r="E158" s="4"/>
    </row>
    <row r="159" spans="3:5" x14ac:dyDescent="0.2">
      <c r="C159" s="4"/>
      <c r="D159" s="4"/>
      <c r="E159" s="4"/>
    </row>
    <row r="160" spans="3:5" x14ac:dyDescent="0.2">
      <c r="C160" s="4"/>
      <c r="D160" s="4"/>
      <c r="E160" s="4"/>
    </row>
    <row r="161" spans="3:5" x14ac:dyDescent="0.2">
      <c r="D161" s="4"/>
    </row>
    <row r="162" spans="3:5" x14ac:dyDescent="0.2">
      <c r="C162" s="4"/>
      <c r="D162" s="4"/>
      <c r="E162" s="4"/>
    </row>
    <row r="163" spans="3:5" x14ac:dyDescent="0.2">
      <c r="C163" s="4"/>
      <c r="D163" s="4"/>
      <c r="E163" s="4"/>
    </row>
    <row r="164" spans="3:5" x14ac:dyDescent="0.2">
      <c r="C164" s="4"/>
      <c r="D164" s="4"/>
      <c r="E164" s="4"/>
    </row>
    <row r="165" spans="3:5" x14ac:dyDescent="0.2">
      <c r="C165" s="4"/>
      <c r="D165" s="4"/>
      <c r="E165" s="4"/>
    </row>
    <row r="166" spans="3:5" x14ac:dyDescent="0.2">
      <c r="C166" s="4"/>
      <c r="D166" s="4"/>
      <c r="E166" s="4"/>
    </row>
    <row r="167" spans="3:5" x14ac:dyDescent="0.2">
      <c r="C167" s="4"/>
      <c r="D167" s="4"/>
      <c r="E167" s="4"/>
    </row>
    <row r="168" spans="3:5" x14ac:dyDescent="0.2">
      <c r="C168" s="4"/>
      <c r="D168" s="4"/>
      <c r="E168" s="4"/>
    </row>
    <row r="169" spans="3:5" x14ac:dyDescent="0.2">
      <c r="C169" s="4"/>
      <c r="D169" s="4"/>
      <c r="E169" s="4"/>
    </row>
    <row r="170" spans="3:5" x14ac:dyDescent="0.2">
      <c r="C170" s="4"/>
      <c r="D170" s="4"/>
      <c r="E170" s="4"/>
    </row>
    <row r="171" spans="3:5" x14ac:dyDescent="0.2">
      <c r="C171" s="4"/>
      <c r="D171" s="4"/>
      <c r="E171" s="4"/>
    </row>
    <row r="172" spans="3:5" x14ac:dyDescent="0.2">
      <c r="C172" s="4"/>
      <c r="D172" s="4"/>
      <c r="E172" s="4"/>
    </row>
    <row r="173" spans="3:5" x14ac:dyDescent="0.2">
      <c r="C173" s="4"/>
      <c r="D173" s="4"/>
      <c r="E173" s="4"/>
    </row>
    <row r="174" spans="3:5" x14ac:dyDescent="0.2">
      <c r="D174" s="4"/>
    </row>
    <row r="175" spans="3:5" x14ac:dyDescent="0.2">
      <c r="C175" s="11"/>
      <c r="E175" s="11"/>
    </row>
    <row r="178" spans="3:5" x14ac:dyDescent="0.2">
      <c r="C178" s="4"/>
      <c r="E178" s="4"/>
    </row>
    <row r="179" spans="3:5" x14ac:dyDescent="0.2">
      <c r="C179" s="4"/>
      <c r="E179" s="4"/>
    </row>
    <row r="180" spans="3:5" x14ac:dyDescent="0.2">
      <c r="C180" s="4"/>
      <c r="D180" s="4"/>
      <c r="E180" s="4"/>
    </row>
    <row r="181" spans="3:5" x14ac:dyDescent="0.2">
      <c r="C181" s="4"/>
      <c r="D181" s="4"/>
      <c r="E181" s="4"/>
    </row>
    <row r="182" spans="3:5" x14ac:dyDescent="0.2">
      <c r="C182" s="4"/>
      <c r="D182" s="4"/>
      <c r="E182" s="4"/>
    </row>
    <row r="183" spans="3:5" x14ac:dyDescent="0.2">
      <c r="D183" s="4"/>
    </row>
    <row r="184" spans="3:5" x14ac:dyDescent="0.2">
      <c r="C184" s="4"/>
      <c r="D184" s="4"/>
      <c r="E184" s="4"/>
    </row>
    <row r="185" spans="3:5" x14ac:dyDescent="0.2">
      <c r="C185" s="4"/>
      <c r="D185" s="4"/>
      <c r="E185" s="4"/>
    </row>
    <row r="186" spans="3:5" x14ac:dyDescent="0.2">
      <c r="C186" s="4"/>
      <c r="D186" s="4"/>
      <c r="E186" s="4"/>
    </row>
    <row r="187" spans="3:5" x14ac:dyDescent="0.2">
      <c r="C187" s="4"/>
      <c r="D187" s="4"/>
      <c r="E187" s="4"/>
    </row>
    <row r="188" spans="3:5" x14ac:dyDescent="0.2">
      <c r="C188" s="4"/>
      <c r="D188" s="4"/>
      <c r="E188" s="4"/>
    </row>
    <row r="189" spans="3:5" x14ac:dyDescent="0.2">
      <c r="C189" s="4"/>
      <c r="D189" s="4"/>
      <c r="E189" s="4"/>
    </row>
    <row r="190" spans="3:5" x14ac:dyDescent="0.2">
      <c r="C190" s="4"/>
      <c r="D190" s="4"/>
      <c r="E190" s="4"/>
    </row>
    <row r="191" spans="3:5" x14ac:dyDescent="0.2">
      <c r="C191" s="4"/>
      <c r="D191" s="4"/>
      <c r="E191" s="4"/>
    </row>
    <row r="192" spans="3:5" x14ac:dyDescent="0.2">
      <c r="C192" s="4"/>
      <c r="D192" s="4"/>
      <c r="E192" s="4"/>
    </row>
    <row r="193" spans="3:5" x14ac:dyDescent="0.2">
      <c r="C193" s="4"/>
      <c r="D193" s="4"/>
      <c r="E193" s="4"/>
    </row>
    <row r="194" spans="3:5" x14ac:dyDescent="0.2">
      <c r="C194" s="4"/>
      <c r="D194" s="4"/>
      <c r="E194" s="4"/>
    </row>
    <row r="195" spans="3:5" x14ac:dyDescent="0.2">
      <c r="C195" s="4"/>
      <c r="D195" s="4"/>
      <c r="E195" s="4"/>
    </row>
    <row r="196" spans="3:5" x14ac:dyDescent="0.2">
      <c r="D196" s="4"/>
    </row>
    <row r="197" spans="3:5" x14ac:dyDescent="0.2">
      <c r="C197" s="11"/>
      <c r="E197" s="11"/>
    </row>
    <row r="200" spans="3:5" x14ac:dyDescent="0.2">
      <c r="C200" s="4"/>
      <c r="E200" s="4"/>
    </row>
    <row r="201" spans="3:5" x14ac:dyDescent="0.2">
      <c r="C201" s="4"/>
      <c r="E201" s="4"/>
    </row>
    <row r="202" spans="3:5" x14ac:dyDescent="0.2">
      <c r="C202" s="4"/>
      <c r="D202" s="4"/>
      <c r="E202" s="4"/>
    </row>
    <row r="203" spans="3:5" x14ac:dyDescent="0.2">
      <c r="C203" s="4"/>
      <c r="D203" s="4"/>
      <c r="E203" s="4"/>
    </row>
    <row r="204" spans="3:5" x14ac:dyDescent="0.2">
      <c r="C204" s="4"/>
      <c r="D204" s="4"/>
      <c r="E204" s="4"/>
    </row>
    <row r="205" spans="3:5" x14ac:dyDescent="0.2">
      <c r="D205" s="4"/>
    </row>
    <row r="206" spans="3:5" x14ac:dyDescent="0.2">
      <c r="C206" s="4"/>
      <c r="D206" s="4"/>
      <c r="E206" s="4"/>
    </row>
    <row r="207" spans="3:5" x14ac:dyDescent="0.2">
      <c r="C207" s="4"/>
      <c r="D207" s="4"/>
      <c r="E207" s="4"/>
    </row>
    <row r="208" spans="3:5" x14ac:dyDescent="0.2">
      <c r="C208" s="4"/>
      <c r="D208" s="4"/>
      <c r="E208" s="4"/>
    </row>
    <row r="209" spans="3:5" x14ac:dyDescent="0.2">
      <c r="C209" s="4"/>
      <c r="D209" s="4"/>
      <c r="E209" s="4"/>
    </row>
    <row r="210" spans="3:5" x14ac:dyDescent="0.2">
      <c r="C210" s="4"/>
      <c r="D210" s="4"/>
      <c r="E210" s="4"/>
    </row>
    <row r="211" spans="3:5" x14ac:dyDescent="0.2">
      <c r="C211" s="4"/>
      <c r="D211" s="4"/>
      <c r="E211" s="4"/>
    </row>
    <row r="212" spans="3:5" x14ac:dyDescent="0.2">
      <c r="C212" s="4"/>
      <c r="D212" s="4"/>
      <c r="E212" s="4"/>
    </row>
    <row r="213" spans="3:5" x14ac:dyDescent="0.2">
      <c r="C213" s="4"/>
      <c r="D213" s="4"/>
      <c r="E213" s="4"/>
    </row>
    <row r="214" spans="3:5" x14ac:dyDescent="0.2">
      <c r="C214" s="4"/>
      <c r="D214" s="4"/>
      <c r="E214" s="4"/>
    </row>
    <row r="215" spans="3:5" x14ac:dyDescent="0.2">
      <c r="C215" s="4"/>
      <c r="D215" s="4"/>
      <c r="E215" s="4"/>
    </row>
    <row r="216" spans="3:5" x14ac:dyDescent="0.2">
      <c r="C216" s="4"/>
      <c r="D216" s="4"/>
      <c r="E216" s="4"/>
    </row>
    <row r="217" spans="3:5" x14ac:dyDescent="0.2">
      <c r="C217" s="4"/>
      <c r="D217" s="4"/>
      <c r="E217" s="4"/>
    </row>
    <row r="218" spans="3:5" x14ac:dyDescent="0.2">
      <c r="D218" s="4"/>
    </row>
    <row r="219" spans="3:5" x14ac:dyDescent="0.2">
      <c r="C219" s="11"/>
      <c r="E219" s="11"/>
    </row>
    <row r="222" spans="3:5" x14ac:dyDescent="0.2">
      <c r="C222" s="4"/>
      <c r="E222" s="4"/>
    </row>
    <row r="223" spans="3:5" x14ac:dyDescent="0.2">
      <c r="C223" s="4"/>
      <c r="E223" s="4"/>
    </row>
    <row r="224" spans="3:5" x14ac:dyDescent="0.2">
      <c r="C224" s="4"/>
      <c r="D224" s="4"/>
      <c r="E224" s="4"/>
    </row>
    <row r="225" spans="3:5" x14ac:dyDescent="0.2">
      <c r="C225" s="4"/>
      <c r="D225" s="4"/>
      <c r="E225" s="4"/>
    </row>
    <row r="226" spans="3:5" x14ac:dyDescent="0.2">
      <c r="C226" s="4"/>
      <c r="D226" s="4"/>
      <c r="E226" s="4"/>
    </row>
    <row r="227" spans="3:5" x14ac:dyDescent="0.2">
      <c r="D227" s="4"/>
    </row>
    <row r="228" spans="3:5" x14ac:dyDescent="0.2">
      <c r="C228" s="4"/>
      <c r="D228" s="4"/>
      <c r="E228" s="4"/>
    </row>
    <row r="229" spans="3:5" x14ac:dyDescent="0.2">
      <c r="C229" s="4"/>
      <c r="D229" s="4"/>
      <c r="E229" s="4"/>
    </row>
    <row r="230" spans="3:5" x14ac:dyDescent="0.2">
      <c r="C230" s="4"/>
      <c r="D230" s="4"/>
      <c r="E230" s="4"/>
    </row>
    <row r="231" spans="3:5" x14ac:dyDescent="0.2">
      <c r="C231" s="4"/>
      <c r="D231" s="4"/>
      <c r="E231" s="4"/>
    </row>
    <row r="232" spans="3:5" x14ac:dyDescent="0.2">
      <c r="C232" s="4"/>
      <c r="D232" s="4"/>
      <c r="E232" s="4"/>
    </row>
    <row r="233" spans="3:5" x14ac:dyDescent="0.2">
      <c r="C233" s="4"/>
      <c r="D233" s="4"/>
      <c r="E233" s="4"/>
    </row>
    <row r="234" spans="3:5" x14ac:dyDescent="0.2">
      <c r="C234" s="4"/>
      <c r="D234" s="4"/>
      <c r="E234" s="4"/>
    </row>
    <row r="235" spans="3:5" x14ac:dyDescent="0.2">
      <c r="C235" s="4"/>
      <c r="D235" s="4"/>
      <c r="E235" s="4"/>
    </row>
    <row r="236" spans="3:5" x14ac:dyDescent="0.2">
      <c r="C236" s="4"/>
      <c r="D236" s="4"/>
      <c r="E236" s="4"/>
    </row>
    <row r="237" spans="3:5" x14ac:dyDescent="0.2">
      <c r="C237" s="4"/>
      <c r="D237" s="4"/>
      <c r="E237" s="4"/>
    </row>
    <row r="238" spans="3:5" x14ac:dyDescent="0.2">
      <c r="C238" s="4"/>
      <c r="D238" s="4"/>
      <c r="E238" s="4"/>
    </row>
    <row r="239" spans="3:5" x14ac:dyDescent="0.2">
      <c r="C239" s="4"/>
      <c r="D239" s="4"/>
      <c r="E239" s="4"/>
    </row>
    <row r="240" spans="3:5" x14ac:dyDescent="0.2">
      <c r="D240" s="4"/>
    </row>
    <row r="241" spans="3:5" x14ac:dyDescent="0.2">
      <c r="C241" s="11"/>
      <c r="E241" s="11"/>
    </row>
    <row r="244" spans="3:5" x14ac:dyDescent="0.2">
      <c r="C244" s="4"/>
      <c r="E244" s="4"/>
    </row>
    <row r="245" spans="3:5" x14ac:dyDescent="0.2">
      <c r="C245" s="4"/>
      <c r="E245" s="4"/>
    </row>
    <row r="246" spans="3:5" x14ac:dyDescent="0.2">
      <c r="C246" s="4"/>
      <c r="D246" s="4"/>
      <c r="E246" s="4"/>
    </row>
    <row r="247" spans="3:5" x14ac:dyDescent="0.2">
      <c r="C247" s="4"/>
      <c r="D247" s="4"/>
      <c r="E247" s="4"/>
    </row>
    <row r="248" spans="3:5" x14ac:dyDescent="0.2">
      <c r="C248" s="4"/>
      <c r="D248" s="4"/>
      <c r="E248" s="4"/>
    </row>
    <row r="249" spans="3:5" x14ac:dyDescent="0.2">
      <c r="D249" s="4"/>
    </row>
    <row r="250" spans="3:5" x14ac:dyDescent="0.2">
      <c r="C250" s="4"/>
      <c r="D250" s="4"/>
      <c r="E250" s="4"/>
    </row>
    <row r="251" spans="3:5" x14ac:dyDescent="0.2">
      <c r="C251" s="4"/>
      <c r="D251" s="4"/>
      <c r="E251" s="4"/>
    </row>
    <row r="252" spans="3:5" x14ac:dyDescent="0.2">
      <c r="C252" s="4"/>
      <c r="D252" s="4"/>
      <c r="E252" s="4"/>
    </row>
    <row r="253" spans="3:5" x14ac:dyDescent="0.2">
      <c r="C253" s="4"/>
      <c r="D253" s="4"/>
      <c r="E253" s="4"/>
    </row>
    <row r="254" spans="3:5" x14ac:dyDescent="0.2">
      <c r="C254" s="4"/>
      <c r="D254" s="4"/>
      <c r="E254" s="4"/>
    </row>
    <row r="255" spans="3:5" x14ac:dyDescent="0.2">
      <c r="C255" s="4"/>
      <c r="D255" s="4"/>
      <c r="E255" s="4"/>
    </row>
    <row r="256" spans="3:5" x14ac:dyDescent="0.2">
      <c r="C256" s="4"/>
      <c r="D256" s="4"/>
      <c r="E256" s="4"/>
    </row>
    <row r="257" spans="3:5" x14ac:dyDescent="0.2">
      <c r="C257" s="4"/>
      <c r="D257" s="4"/>
      <c r="E257" s="4"/>
    </row>
    <row r="258" spans="3:5" x14ac:dyDescent="0.2">
      <c r="C258" s="4"/>
      <c r="D258" s="4"/>
      <c r="E258" s="4"/>
    </row>
    <row r="259" spans="3:5" x14ac:dyDescent="0.2">
      <c r="C259" s="4"/>
      <c r="D259" s="4"/>
      <c r="E259" s="4"/>
    </row>
    <row r="260" spans="3:5" x14ac:dyDescent="0.2">
      <c r="C260" s="4"/>
      <c r="D260" s="4"/>
      <c r="E260" s="4"/>
    </row>
    <row r="261" spans="3:5" x14ac:dyDescent="0.2">
      <c r="C261" s="4"/>
      <c r="D261" s="4"/>
      <c r="E261" s="4"/>
    </row>
    <row r="262" spans="3:5" x14ac:dyDescent="0.2">
      <c r="D262" s="4"/>
    </row>
    <row r="263" spans="3:5" x14ac:dyDescent="0.2">
      <c r="C263" s="11"/>
      <c r="E263" s="11"/>
    </row>
    <row r="266" spans="3:5" x14ac:dyDescent="0.2">
      <c r="C266" s="4"/>
      <c r="E266" s="4"/>
    </row>
    <row r="267" spans="3:5" x14ac:dyDescent="0.2">
      <c r="C267" s="4"/>
      <c r="E267" s="4"/>
    </row>
    <row r="268" spans="3:5" x14ac:dyDescent="0.2">
      <c r="C268" s="4"/>
      <c r="D268" s="4"/>
      <c r="E268" s="4"/>
    </row>
    <row r="269" spans="3:5" x14ac:dyDescent="0.2">
      <c r="C269" s="4"/>
      <c r="D269" s="4"/>
      <c r="E269" s="4"/>
    </row>
    <row r="270" spans="3:5" x14ac:dyDescent="0.2">
      <c r="C270" s="4"/>
      <c r="D270" s="4"/>
      <c r="E270" s="4"/>
    </row>
    <row r="271" spans="3:5" x14ac:dyDescent="0.2">
      <c r="D271" s="4"/>
    </row>
    <row r="272" spans="3:5" x14ac:dyDescent="0.2">
      <c r="C272" s="4"/>
      <c r="D272" s="4"/>
      <c r="E272" s="4"/>
    </row>
    <row r="273" spans="3:5" x14ac:dyDescent="0.2">
      <c r="C273" s="4"/>
      <c r="D273" s="4"/>
      <c r="E273" s="4"/>
    </row>
    <row r="274" spans="3:5" x14ac:dyDescent="0.2">
      <c r="C274" s="4"/>
      <c r="D274" s="4"/>
      <c r="E274" s="4"/>
    </row>
    <row r="275" spans="3:5" x14ac:dyDescent="0.2">
      <c r="C275" s="4"/>
      <c r="D275" s="4"/>
      <c r="E275" s="4"/>
    </row>
    <row r="276" spans="3:5" x14ac:dyDescent="0.2">
      <c r="C276" s="4"/>
      <c r="D276" s="4"/>
      <c r="E276" s="4"/>
    </row>
    <row r="277" spans="3:5" x14ac:dyDescent="0.2">
      <c r="C277" s="4"/>
      <c r="D277" s="4"/>
      <c r="E277" s="4"/>
    </row>
    <row r="278" spans="3:5" x14ac:dyDescent="0.2">
      <c r="C278" s="4"/>
      <c r="D278" s="4"/>
      <c r="E278" s="4"/>
    </row>
    <row r="279" spans="3:5" x14ac:dyDescent="0.2">
      <c r="C279" s="4"/>
      <c r="D279" s="4"/>
      <c r="E279" s="4"/>
    </row>
    <row r="280" spans="3:5" x14ac:dyDescent="0.2">
      <c r="C280" s="4"/>
      <c r="D280" s="4"/>
      <c r="E280" s="4"/>
    </row>
    <row r="281" spans="3:5" x14ac:dyDescent="0.2">
      <c r="C281" s="4"/>
      <c r="D281" s="4"/>
      <c r="E281" s="4"/>
    </row>
    <row r="282" spans="3:5" x14ac:dyDescent="0.2">
      <c r="C282" s="4"/>
      <c r="D282" s="4"/>
      <c r="E282" s="4"/>
    </row>
    <row r="283" spans="3:5" x14ac:dyDescent="0.2">
      <c r="C283" s="4"/>
      <c r="D283" s="4"/>
      <c r="E283" s="4"/>
    </row>
    <row r="284" spans="3:5" x14ac:dyDescent="0.2">
      <c r="D284" s="4"/>
    </row>
    <row r="285" spans="3:5" x14ac:dyDescent="0.2">
      <c r="C285" s="11"/>
      <c r="E285" s="11"/>
    </row>
    <row r="288" spans="3:5" x14ac:dyDescent="0.2">
      <c r="C288" s="4"/>
      <c r="E288" s="4"/>
    </row>
    <row r="289" spans="3:5" x14ac:dyDescent="0.2">
      <c r="C289" s="4"/>
      <c r="E289" s="4"/>
    </row>
    <row r="290" spans="3:5" x14ac:dyDescent="0.2">
      <c r="C290" s="4"/>
      <c r="D290" s="4"/>
      <c r="E290" s="4"/>
    </row>
    <row r="291" spans="3:5" x14ac:dyDescent="0.2">
      <c r="C291" s="4"/>
      <c r="D291" s="4"/>
      <c r="E291" s="4"/>
    </row>
    <row r="292" spans="3:5" x14ac:dyDescent="0.2">
      <c r="C292" s="4"/>
      <c r="D292" s="4"/>
      <c r="E292" s="4"/>
    </row>
    <row r="293" spans="3:5" x14ac:dyDescent="0.2">
      <c r="D293" s="4"/>
    </row>
    <row r="294" spans="3:5" x14ac:dyDescent="0.2">
      <c r="C294" s="4"/>
      <c r="D294" s="4"/>
      <c r="E294" s="4"/>
    </row>
    <row r="295" spans="3:5" x14ac:dyDescent="0.2">
      <c r="C295" s="4"/>
      <c r="D295" s="4"/>
      <c r="E295" s="4"/>
    </row>
    <row r="296" spans="3:5" x14ac:dyDescent="0.2">
      <c r="C296" s="4"/>
      <c r="D296" s="4"/>
      <c r="E296" s="4"/>
    </row>
    <row r="297" spans="3:5" x14ac:dyDescent="0.2">
      <c r="C297" s="4"/>
      <c r="D297" s="4"/>
      <c r="E297" s="4"/>
    </row>
    <row r="298" spans="3:5" x14ac:dyDescent="0.2">
      <c r="C298" s="4"/>
      <c r="D298" s="4"/>
      <c r="E298" s="4"/>
    </row>
    <row r="299" spans="3:5" x14ac:dyDescent="0.2">
      <c r="C299" s="4"/>
      <c r="D299" s="4"/>
      <c r="E299" s="4"/>
    </row>
    <row r="300" spans="3:5" x14ac:dyDescent="0.2">
      <c r="C300" s="4"/>
      <c r="D300" s="4"/>
      <c r="E300" s="4"/>
    </row>
    <row r="301" spans="3:5" x14ac:dyDescent="0.2">
      <c r="C301" s="4"/>
      <c r="D301" s="4"/>
      <c r="E301" s="4"/>
    </row>
    <row r="302" spans="3:5" x14ac:dyDescent="0.2">
      <c r="C302" s="4"/>
      <c r="D302" s="4"/>
      <c r="E302" s="4"/>
    </row>
    <row r="303" spans="3:5" x14ac:dyDescent="0.2">
      <c r="C303" s="4"/>
      <c r="D303" s="4"/>
      <c r="E303" s="4"/>
    </row>
    <row r="304" spans="3:5" x14ac:dyDescent="0.2">
      <c r="C304" s="4"/>
      <c r="D304" s="4"/>
      <c r="E304" s="4"/>
    </row>
    <row r="305" spans="3:5" x14ac:dyDescent="0.2">
      <c r="C305" s="4"/>
      <c r="D305" s="4"/>
      <c r="E305" s="4"/>
    </row>
    <row r="306" spans="3:5" x14ac:dyDescent="0.2">
      <c r="D306" s="4"/>
    </row>
    <row r="307" spans="3:5" x14ac:dyDescent="0.2">
      <c r="C307" s="11"/>
      <c r="E307" s="11"/>
    </row>
    <row r="310" spans="3:5" x14ac:dyDescent="0.2">
      <c r="C310" s="4"/>
      <c r="E310" s="4"/>
    </row>
    <row r="311" spans="3:5" x14ac:dyDescent="0.2">
      <c r="C311" s="4"/>
      <c r="E311" s="4"/>
    </row>
    <row r="312" spans="3:5" x14ac:dyDescent="0.2">
      <c r="C312" s="4"/>
      <c r="D312" s="4"/>
      <c r="E312" s="4"/>
    </row>
    <row r="313" spans="3:5" x14ac:dyDescent="0.2">
      <c r="C313" s="4"/>
      <c r="D313" s="4"/>
      <c r="E313" s="4"/>
    </row>
    <row r="314" spans="3:5" x14ac:dyDescent="0.2">
      <c r="C314" s="4"/>
      <c r="D314" s="4"/>
      <c r="E314" s="4"/>
    </row>
    <row r="315" spans="3:5" x14ac:dyDescent="0.2">
      <c r="D315" s="4"/>
    </row>
    <row r="316" spans="3:5" x14ac:dyDescent="0.2">
      <c r="C316" s="4"/>
      <c r="D316" s="4"/>
      <c r="E316" s="4"/>
    </row>
    <row r="317" spans="3:5" x14ac:dyDescent="0.2">
      <c r="C317" s="4"/>
      <c r="D317" s="4"/>
      <c r="E317" s="4"/>
    </row>
    <row r="318" spans="3:5" x14ac:dyDescent="0.2">
      <c r="C318" s="4"/>
      <c r="D318" s="4"/>
      <c r="E318" s="4"/>
    </row>
    <row r="319" spans="3:5" x14ac:dyDescent="0.2">
      <c r="C319" s="4"/>
      <c r="D319" s="4"/>
      <c r="E319" s="4"/>
    </row>
    <row r="320" spans="3:5" x14ac:dyDescent="0.2">
      <c r="C320" s="4"/>
      <c r="D320" s="4"/>
      <c r="E320" s="4"/>
    </row>
    <row r="321" spans="3:5" x14ac:dyDescent="0.2">
      <c r="C321" s="4"/>
      <c r="D321" s="4"/>
      <c r="E321" s="4"/>
    </row>
    <row r="322" spans="3:5" x14ac:dyDescent="0.2">
      <c r="C322" s="4"/>
      <c r="D322" s="4"/>
      <c r="E322" s="4"/>
    </row>
    <row r="323" spans="3:5" x14ac:dyDescent="0.2">
      <c r="C323" s="4"/>
      <c r="D323" s="4"/>
      <c r="E323" s="4"/>
    </row>
    <row r="324" spans="3:5" x14ac:dyDescent="0.2">
      <c r="C324" s="4"/>
      <c r="D324" s="4"/>
      <c r="E324" s="4"/>
    </row>
    <row r="325" spans="3:5" x14ac:dyDescent="0.2">
      <c r="C325" s="4"/>
      <c r="D325" s="4"/>
      <c r="E325" s="4"/>
    </row>
    <row r="326" spans="3:5" x14ac:dyDescent="0.2">
      <c r="C326" s="4"/>
      <c r="D326" s="4"/>
      <c r="E326" s="4"/>
    </row>
    <row r="327" spans="3:5" x14ac:dyDescent="0.2">
      <c r="C327" s="4"/>
      <c r="D327" s="4"/>
      <c r="E327" s="4"/>
    </row>
    <row r="328" spans="3:5" x14ac:dyDescent="0.2">
      <c r="D328" s="4"/>
    </row>
    <row r="329" spans="3:5" x14ac:dyDescent="0.2">
      <c r="C329" s="11"/>
      <c r="E329" s="11"/>
    </row>
    <row r="332" spans="3:5" x14ac:dyDescent="0.2">
      <c r="C332" s="4"/>
      <c r="E332" s="4"/>
    </row>
    <row r="333" spans="3:5" x14ac:dyDescent="0.2">
      <c r="C333" s="4"/>
      <c r="E333" s="4"/>
    </row>
    <row r="334" spans="3:5" x14ac:dyDescent="0.2">
      <c r="C334" s="4"/>
      <c r="D334" s="4"/>
      <c r="E334" s="4"/>
    </row>
    <row r="335" spans="3:5" x14ac:dyDescent="0.2">
      <c r="C335" s="4"/>
      <c r="D335" s="4"/>
      <c r="E335" s="4"/>
    </row>
    <row r="336" spans="3:5" x14ac:dyDescent="0.2">
      <c r="C336" s="4"/>
      <c r="D336" s="4"/>
      <c r="E336" s="4"/>
    </row>
    <row r="337" spans="3:5" x14ac:dyDescent="0.2">
      <c r="D337" s="4"/>
    </row>
    <row r="338" spans="3:5" x14ac:dyDescent="0.2">
      <c r="C338" s="4"/>
      <c r="D338" s="4"/>
      <c r="E338" s="4"/>
    </row>
    <row r="339" spans="3:5" x14ac:dyDescent="0.2">
      <c r="C339" s="4"/>
      <c r="D339" s="4"/>
      <c r="E339" s="4"/>
    </row>
    <row r="340" spans="3:5" x14ac:dyDescent="0.2">
      <c r="C340" s="4"/>
      <c r="D340" s="4"/>
      <c r="E340" s="4"/>
    </row>
    <row r="341" spans="3:5" x14ac:dyDescent="0.2">
      <c r="C341" s="4"/>
      <c r="D341" s="4"/>
      <c r="E341" s="4"/>
    </row>
    <row r="342" spans="3:5" x14ac:dyDescent="0.2">
      <c r="C342" s="4"/>
      <c r="D342" s="4"/>
      <c r="E342" s="4"/>
    </row>
    <row r="343" spans="3:5" x14ac:dyDescent="0.2">
      <c r="C343" s="4"/>
      <c r="D343" s="4"/>
      <c r="E343" s="4"/>
    </row>
    <row r="344" spans="3:5" x14ac:dyDescent="0.2">
      <c r="C344" s="4"/>
      <c r="D344" s="4"/>
      <c r="E344" s="4"/>
    </row>
    <row r="345" spans="3:5" x14ac:dyDescent="0.2">
      <c r="C345" s="4"/>
      <c r="D345" s="4"/>
      <c r="E345" s="4"/>
    </row>
    <row r="346" spans="3:5" x14ac:dyDescent="0.2">
      <c r="C346" s="4"/>
      <c r="D346" s="4"/>
      <c r="E346" s="4"/>
    </row>
    <row r="347" spans="3:5" x14ac:dyDescent="0.2">
      <c r="C347" s="4"/>
      <c r="D347" s="4"/>
      <c r="E347" s="4"/>
    </row>
    <row r="348" spans="3:5" x14ac:dyDescent="0.2">
      <c r="C348" s="4"/>
      <c r="D348" s="4"/>
      <c r="E348" s="4"/>
    </row>
    <row r="349" spans="3:5" x14ac:dyDescent="0.2">
      <c r="C349" s="4"/>
      <c r="D349" s="4"/>
      <c r="E349" s="4"/>
    </row>
    <row r="350" spans="3:5" x14ac:dyDescent="0.2">
      <c r="D350" s="4"/>
    </row>
    <row r="351" spans="3:5" x14ac:dyDescent="0.2">
      <c r="C351" s="11"/>
      <c r="E351" s="11"/>
    </row>
    <row r="354" spans="3:5" x14ac:dyDescent="0.2">
      <c r="C354" s="4"/>
      <c r="E354" s="4"/>
    </row>
    <row r="355" spans="3:5" x14ac:dyDescent="0.2">
      <c r="C355" s="4"/>
      <c r="E355" s="4"/>
    </row>
    <row r="356" spans="3:5" x14ac:dyDescent="0.2">
      <c r="C356" s="4"/>
      <c r="D356" s="4"/>
      <c r="E356" s="4"/>
    </row>
    <row r="357" spans="3:5" x14ac:dyDescent="0.2">
      <c r="C357" s="4"/>
      <c r="D357" s="4"/>
      <c r="E357" s="4"/>
    </row>
    <row r="358" spans="3:5" x14ac:dyDescent="0.2">
      <c r="C358" s="4"/>
      <c r="D358" s="4"/>
      <c r="E358" s="4"/>
    </row>
    <row r="359" spans="3:5" x14ac:dyDescent="0.2">
      <c r="D359" s="4"/>
    </row>
    <row r="360" spans="3:5" x14ac:dyDescent="0.2">
      <c r="C360" s="4"/>
      <c r="D360" s="4"/>
      <c r="E360" s="4"/>
    </row>
    <row r="361" spans="3:5" x14ac:dyDescent="0.2">
      <c r="C361" s="4"/>
      <c r="D361" s="4"/>
      <c r="E361" s="4"/>
    </row>
    <row r="362" spans="3:5" x14ac:dyDescent="0.2">
      <c r="C362" s="4"/>
      <c r="D362" s="4"/>
      <c r="E362" s="4"/>
    </row>
    <row r="363" spans="3:5" x14ac:dyDescent="0.2">
      <c r="C363" s="4"/>
      <c r="D363" s="4"/>
      <c r="E363" s="4"/>
    </row>
    <row r="364" spans="3:5" x14ac:dyDescent="0.2">
      <c r="C364" s="4"/>
      <c r="D364" s="4"/>
      <c r="E364" s="4"/>
    </row>
    <row r="365" spans="3:5" x14ac:dyDescent="0.2">
      <c r="C365" s="4"/>
      <c r="D365" s="4"/>
      <c r="E365" s="4"/>
    </row>
    <row r="366" spans="3:5" x14ac:dyDescent="0.2">
      <c r="C366" s="4"/>
      <c r="D366" s="4"/>
      <c r="E366" s="4"/>
    </row>
    <row r="367" spans="3:5" x14ac:dyDescent="0.2">
      <c r="C367" s="4"/>
      <c r="D367" s="4"/>
      <c r="E367" s="4"/>
    </row>
    <row r="368" spans="3:5" x14ac:dyDescent="0.2">
      <c r="C368" s="4"/>
      <c r="D368" s="4"/>
      <c r="E368" s="4"/>
    </row>
    <row r="369" spans="3:5" x14ac:dyDescent="0.2">
      <c r="C369" s="4"/>
      <c r="D369" s="4"/>
      <c r="E369" s="4"/>
    </row>
    <row r="370" spans="3:5" x14ac:dyDescent="0.2">
      <c r="C370" s="4"/>
      <c r="D370" s="4"/>
      <c r="E370" s="4"/>
    </row>
    <row r="371" spans="3:5" x14ac:dyDescent="0.2">
      <c r="C371" s="4"/>
      <c r="D371" s="4"/>
      <c r="E371" s="4"/>
    </row>
    <row r="372" spans="3:5" x14ac:dyDescent="0.2">
      <c r="D372" s="4"/>
    </row>
    <row r="373" spans="3:5" x14ac:dyDescent="0.2">
      <c r="C373" s="11"/>
      <c r="E373" s="11"/>
    </row>
    <row r="376" spans="3:5" x14ac:dyDescent="0.2">
      <c r="C376" s="4"/>
      <c r="E376" s="4"/>
    </row>
    <row r="377" spans="3:5" x14ac:dyDescent="0.2">
      <c r="C377" s="4"/>
      <c r="E377" s="4"/>
    </row>
    <row r="378" spans="3:5" x14ac:dyDescent="0.2">
      <c r="C378" s="4"/>
      <c r="D378" s="4"/>
      <c r="E378" s="4"/>
    </row>
    <row r="379" spans="3:5" x14ac:dyDescent="0.2">
      <c r="C379" s="4"/>
      <c r="D379" s="4"/>
      <c r="E379" s="4"/>
    </row>
    <row r="380" spans="3:5" x14ac:dyDescent="0.2">
      <c r="C380" s="4"/>
      <c r="D380" s="4"/>
      <c r="E380" s="4"/>
    </row>
    <row r="381" spans="3:5" x14ac:dyDescent="0.2">
      <c r="D381" s="4"/>
    </row>
    <row r="382" spans="3:5" x14ac:dyDescent="0.2">
      <c r="C382" s="4"/>
      <c r="D382" s="4"/>
      <c r="E382" s="4"/>
    </row>
    <row r="383" spans="3:5" x14ac:dyDescent="0.2">
      <c r="C383" s="4"/>
      <c r="D383" s="4"/>
      <c r="E383" s="4"/>
    </row>
    <row r="384" spans="3:5" x14ac:dyDescent="0.2">
      <c r="C384" s="4"/>
      <c r="D384" s="4"/>
      <c r="E384" s="4"/>
    </row>
    <row r="385" spans="3:5" x14ac:dyDescent="0.2">
      <c r="C385" s="4"/>
      <c r="D385" s="4"/>
      <c r="E385" s="4"/>
    </row>
    <row r="386" spans="3:5" x14ac:dyDescent="0.2">
      <c r="C386" s="4"/>
      <c r="D386" s="4"/>
      <c r="E386" s="4"/>
    </row>
    <row r="387" spans="3:5" x14ac:dyDescent="0.2">
      <c r="C387" s="4"/>
      <c r="D387" s="4"/>
      <c r="E387" s="4"/>
    </row>
    <row r="388" spans="3:5" x14ac:dyDescent="0.2">
      <c r="C388" s="4"/>
      <c r="D388" s="4"/>
      <c r="E388" s="4"/>
    </row>
    <row r="389" spans="3:5" x14ac:dyDescent="0.2">
      <c r="C389" s="4"/>
      <c r="D389" s="4"/>
      <c r="E389" s="4"/>
    </row>
    <row r="390" spans="3:5" x14ac:dyDescent="0.2">
      <c r="C390" s="4"/>
      <c r="D390" s="4"/>
      <c r="E390" s="4"/>
    </row>
    <row r="391" spans="3:5" x14ac:dyDescent="0.2">
      <c r="C391" s="4"/>
      <c r="D391" s="4"/>
      <c r="E391" s="4"/>
    </row>
    <row r="392" spans="3:5" x14ac:dyDescent="0.2">
      <c r="C392" s="4"/>
      <c r="D392" s="4"/>
      <c r="E392" s="4"/>
    </row>
    <row r="393" spans="3:5" x14ac:dyDescent="0.2">
      <c r="C393" s="4"/>
      <c r="D393" s="4"/>
      <c r="E393" s="4"/>
    </row>
    <row r="394" spans="3:5" x14ac:dyDescent="0.2">
      <c r="D394" s="4"/>
    </row>
    <row r="395" spans="3:5" x14ac:dyDescent="0.2">
      <c r="C395" s="11"/>
      <c r="E395" s="11"/>
    </row>
    <row r="398" spans="3:5" x14ac:dyDescent="0.2">
      <c r="C398" s="4"/>
      <c r="E398" s="4"/>
    </row>
    <row r="399" spans="3:5" x14ac:dyDescent="0.2">
      <c r="C399" s="4"/>
      <c r="E399" s="4"/>
    </row>
    <row r="400" spans="3:5" x14ac:dyDescent="0.2">
      <c r="C400" s="4"/>
      <c r="D400" s="4"/>
      <c r="E400" s="4"/>
    </row>
    <row r="401" spans="3:5" x14ac:dyDescent="0.2">
      <c r="C401" s="4"/>
      <c r="D401" s="4"/>
      <c r="E401" s="4"/>
    </row>
    <row r="402" spans="3:5" x14ac:dyDescent="0.2">
      <c r="C402" s="4"/>
      <c r="D402" s="4"/>
      <c r="E402" s="4"/>
    </row>
    <row r="403" spans="3:5" x14ac:dyDescent="0.2">
      <c r="D403" s="4"/>
    </row>
    <row r="404" spans="3:5" x14ac:dyDescent="0.2">
      <c r="C404" s="4"/>
      <c r="D404" s="4"/>
      <c r="E404" s="4"/>
    </row>
    <row r="405" spans="3:5" x14ac:dyDescent="0.2">
      <c r="C405" s="4"/>
      <c r="D405" s="4"/>
      <c r="E405" s="4"/>
    </row>
    <row r="406" spans="3:5" x14ac:dyDescent="0.2">
      <c r="C406" s="4"/>
      <c r="D406" s="4"/>
      <c r="E406" s="4"/>
    </row>
    <row r="407" spans="3:5" x14ac:dyDescent="0.2">
      <c r="C407" s="4"/>
      <c r="D407" s="4"/>
      <c r="E407" s="4"/>
    </row>
    <row r="408" spans="3:5" x14ac:dyDescent="0.2">
      <c r="C408" s="4"/>
      <c r="D408" s="4"/>
      <c r="E408" s="4"/>
    </row>
    <row r="409" spans="3:5" x14ac:dyDescent="0.2">
      <c r="C409" s="4"/>
      <c r="D409" s="4"/>
      <c r="E409" s="4"/>
    </row>
    <row r="410" spans="3:5" x14ac:dyDescent="0.2">
      <c r="C410" s="4"/>
      <c r="D410" s="4"/>
      <c r="E410" s="4"/>
    </row>
    <row r="411" spans="3:5" x14ac:dyDescent="0.2">
      <c r="C411" s="4"/>
      <c r="D411" s="4"/>
      <c r="E411" s="4"/>
    </row>
    <row r="412" spans="3:5" x14ac:dyDescent="0.2">
      <c r="C412" s="4"/>
      <c r="D412" s="4"/>
      <c r="E412" s="4"/>
    </row>
    <row r="413" spans="3:5" x14ac:dyDescent="0.2">
      <c r="C413" s="4"/>
      <c r="D413" s="4"/>
      <c r="E413" s="4"/>
    </row>
    <row r="414" spans="3:5" x14ac:dyDescent="0.2">
      <c r="C414" s="4"/>
      <c r="D414" s="4"/>
      <c r="E414" s="4"/>
    </row>
    <row r="415" spans="3:5" x14ac:dyDescent="0.2">
      <c r="C415" s="4"/>
      <c r="D415" s="4"/>
      <c r="E415" s="4"/>
    </row>
    <row r="416" spans="3:5" x14ac:dyDescent="0.2">
      <c r="D416" s="4"/>
    </row>
    <row r="417" spans="3:5" x14ac:dyDescent="0.2">
      <c r="C417" s="11"/>
      <c r="E417" s="11"/>
    </row>
    <row r="420" spans="3:5" x14ac:dyDescent="0.2">
      <c r="C420" s="4"/>
      <c r="E420" s="4"/>
    </row>
    <row r="421" spans="3:5" x14ac:dyDescent="0.2">
      <c r="C421" s="4"/>
      <c r="E421" s="4"/>
    </row>
    <row r="422" spans="3:5" x14ac:dyDescent="0.2">
      <c r="C422" s="4"/>
      <c r="D422" s="4"/>
      <c r="E422" s="4"/>
    </row>
    <row r="423" spans="3:5" x14ac:dyDescent="0.2">
      <c r="C423" s="4"/>
      <c r="D423" s="4"/>
      <c r="E423" s="4"/>
    </row>
    <row r="424" spans="3:5" x14ac:dyDescent="0.2">
      <c r="C424" s="4"/>
      <c r="D424" s="4"/>
      <c r="E424" s="4"/>
    </row>
    <row r="425" spans="3:5" x14ac:dyDescent="0.2">
      <c r="D425" s="4"/>
    </row>
    <row r="426" spans="3:5" x14ac:dyDescent="0.2">
      <c r="C426" s="4"/>
      <c r="D426" s="4"/>
      <c r="E426" s="4"/>
    </row>
    <row r="427" spans="3:5" x14ac:dyDescent="0.2">
      <c r="C427" s="4"/>
      <c r="D427" s="4"/>
      <c r="E427" s="4"/>
    </row>
    <row r="428" spans="3:5" x14ac:dyDescent="0.2">
      <c r="C428" s="4"/>
      <c r="D428" s="4"/>
      <c r="E428" s="4"/>
    </row>
    <row r="429" spans="3:5" x14ac:dyDescent="0.2">
      <c r="C429" s="4"/>
      <c r="D429" s="4"/>
      <c r="E429" s="4"/>
    </row>
    <row r="430" spans="3:5" x14ac:dyDescent="0.2">
      <c r="C430" s="4"/>
      <c r="D430" s="4"/>
      <c r="E430" s="4"/>
    </row>
    <row r="431" spans="3:5" x14ac:dyDescent="0.2">
      <c r="C431" s="4"/>
      <c r="D431" s="4"/>
      <c r="E431" s="4"/>
    </row>
    <row r="432" spans="3:5" x14ac:dyDescent="0.2">
      <c r="C432" s="4"/>
      <c r="D432" s="4"/>
      <c r="E432" s="4"/>
    </row>
    <row r="433" spans="3:5" x14ac:dyDescent="0.2">
      <c r="C433" s="4"/>
      <c r="D433" s="4"/>
      <c r="E433" s="4"/>
    </row>
    <row r="434" spans="3:5" x14ac:dyDescent="0.2">
      <c r="C434" s="4"/>
      <c r="D434" s="4"/>
      <c r="E434" s="4"/>
    </row>
    <row r="435" spans="3:5" x14ac:dyDescent="0.2">
      <c r="C435" s="4"/>
      <c r="D435" s="4"/>
      <c r="E435" s="4"/>
    </row>
    <row r="436" spans="3:5" x14ac:dyDescent="0.2">
      <c r="C436" s="4"/>
      <c r="D436" s="4"/>
      <c r="E436" s="4"/>
    </row>
    <row r="437" spans="3:5" x14ac:dyDescent="0.2">
      <c r="C437" s="4"/>
      <c r="D437" s="4"/>
      <c r="E437" s="4"/>
    </row>
    <row r="438" spans="3:5" x14ac:dyDescent="0.2">
      <c r="D438" s="4"/>
    </row>
    <row r="439" spans="3:5" x14ac:dyDescent="0.2">
      <c r="C439" s="11"/>
      <c r="E439" s="11"/>
    </row>
    <row r="442" spans="3:5" x14ac:dyDescent="0.2">
      <c r="C442" s="4"/>
      <c r="E442" s="4"/>
    </row>
    <row r="443" spans="3:5" x14ac:dyDescent="0.2">
      <c r="C443" s="4"/>
      <c r="E443" s="4"/>
    </row>
    <row r="444" spans="3:5" x14ac:dyDescent="0.2">
      <c r="C444" s="4"/>
      <c r="D444" s="4"/>
      <c r="E444" s="4"/>
    </row>
    <row r="445" spans="3:5" x14ac:dyDescent="0.2">
      <c r="C445" s="4"/>
      <c r="D445" s="4"/>
      <c r="E445" s="4"/>
    </row>
    <row r="446" spans="3:5" x14ac:dyDescent="0.2">
      <c r="C446" s="4"/>
      <c r="D446" s="4"/>
      <c r="E446" s="4"/>
    </row>
    <row r="447" spans="3:5" x14ac:dyDescent="0.2">
      <c r="D447" s="4"/>
    </row>
    <row r="448" spans="3:5" x14ac:dyDescent="0.2">
      <c r="C448" s="4"/>
      <c r="D448" s="4"/>
      <c r="E448" s="4"/>
    </row>
    <row r="449" spans="3:5" x14ac:dyDescent="0.2">
      <c r="C449" s="4"/>
      <c r="D449" s="4"/>
      <c r="E449" s="4"/>
    </row>
    <row r="450" spans="3:5" x14ac:dyDescent="0.2">
      <c r="C450" s="4"/>
      <c r="D450" s="4"/>
      <c r="E450" s="4"/>
    </row>
    <row r="451" spans="3:5" x14ac:dyDescent="0.2">
      <c r="C451" s="4"/>
      <c r="D451" s="4"/>
      <c r="E451" s="4"/>
    </row>
    <row r="452" spans="3:5" x14ac:dyDescent="0.2">
      <c r="C452" s="4"/>
      <c r="D452" s="4"/>
      <c r="E452" s="4"/>
    </row>
    <row r="453" spans="3:5" x14ac:dyDescent="0.2">
      <c r="C453" s="4"/>
      <c r="D453" s="4"/>
      <c r="E453" s="4"/>
    </row>
    <row r="454" spans="3:5" x14ac:dyDescent="0.2">
      <c r="C454" s="4"/>
      <c r="D454" s="4"/>
      <c r="E454" s="4"/>
    </row>
    <row r="455" spans="3:5" x14ac:dyDescent="0.2">
      <c r="C455" s="4"/>
      <c r="D455" s="4"/>
      <c r="E455" s="4"/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  <ignoredErrors>
    <ignoredError sqref="C5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2"/>
  <sheetViews>
    <sheetView topLeftCell="A165" workbookViewId="0">
      <selection activeCell="F209" sqref="F209"/>
    </sheetView>
  </sheetViews>
  <sheetFormatPr defaultColWidth="9" defaultRowHeight="11.25" x14ac:dyDescent="0.2"/>
  <cols>
    <col min="1" max="1" width="10.7109375" style="16" customWidth="1"/>
    <col min="2" max="2" width="34.7109375" style="16" customWidth="1"/>
    <col min="3" max="3" width="14.7109375" style="29" customWidth="1"/>
    <col min="4" max="6" width="12.7109375" style="16" customWidth="1"/>
    <col min="7" max="7" width="22.42578125" style="16" bestFit="1" customWidth="1"/>
    <col min="8" max="8" width="12.7109375" style="16" customWidth="1"/>
    <col min="9" max="9" width="11.5703125" style="16" bestFit="1" customWidth="1"/>
    <col min="10" max="16384" width="9" style="16"/>
  </cols>
  <sheetData>
    <row r="1" spans="1:9" ht="13.5" thickBot="1" x14ac:dyDescent="0.25">
      <c r="A1" s="14"/>
      <c r="B1" s="14"/>
      <c r="C1" s="15"/>
      <c r="D1" s="13"/>
    </row>
    <row r="2" spans="1:9" ht="20.25" customHeight="1" thickTop="1" x14ac:dyDescent="0.2">
      <c r="A2" s="427" t="s">
        <v>29</v>
      </c>
      <c r="B2" s="427"/>
      <c r="C2" s="421"/>
      <c r="D2" s="18"/>
      <c r="G2" s="113" t="s">
        <v>544</v>
      </c>
    </row>
    <row r="3" spans="1:9" ht="12" x14ac:dyDescent="0.2">
      <c r="A3" s="428" t="s">
        <v>270</v>
      </c>
      <c r="B3" s="428"/>
      <c r="C3" s="422"/>
      <c r="D3" s="18"/>
      <c r="G3" s="16" t="s">
        <v>85</v>
      </c>
      <c r="H3" s="65">
        <f>SUMIF(B11:B118,G3,C11:C118)</f>
        <v>676441</v>
      </c>
    </row>
    <row r="4" spans="1:9" ht="12" x14ac:dyDescent="0.2">
      <c r="A4" s="428" t="s">
        <v>30</v>
      </c>
      <c r="B4" s="428"/>
      <c r="C4" s="422"/>
      <c r="D4" s="18"/>
      <c r="G4" s="16" t="s">
        <v>545</v>
      </c>
      <c r="H4" s="119">
        <f>-C12-C13-C16-C17-C19-C20-C15-C18-C21</f>
        <v>-377644</v>
      </c>
    </row>
    <row r="5" spans="1:9" ht="12" x14ac:dyDescent="0.2">
      <c r="A5" s="428" t="s">
        <v>31</v>
      </c>
      <c r="B5" s="428"/>
      <c r="C5" s="422"/>
      <c r="D5" s="18"/>
      <c r="G5" s="16" t="s">
        <v>543</v>
      </c>
      <c r="H5" s="119">
        <f>-C22</f>
        <v>-315</v>
      </c>
    </row>
    <row r="6" spans="1:9" ht="12.75" customHeight="1" x14ac:dyDescent="0.2">
      <c r="A6" s="428" t="s">
        <v>32</v>
      </c>
      <c r="B6" s="428"/>
      <c r="C6" s="422"/>
      <c r="D6" s="18"/>
      <c r="G6" s="16" t="s">
        <v>72</v>
      </c>
      <c r="H6" s="65">
        <f>SUMIF($B$11:$B$117,G6,$C$11:$C$117)</f>
        <v>5945</v>
      </c>
    </row>
    <row r="7" spans="1:9" ht="22.5" customHeight="1" x14ac:dyDescent="0.3">
      <c r="A7" s="429" t="s">
        <v>76</v>
      </c>
      <c r="B7" s="429"/>
      <c r="C7" s="423"/>
      <c r="D7" s="18"/>
      <c r="G7" s="16" t="s">
        <v>315</v>
      </c>
      <c r="H7" s="65">
        <f>SUMIF($B$11:$B$117,G7,$C$11:$C$117)</f>
        <v>0</v>
      </c>
    </row>
    <row r="8" spans="1:9" ht="12" x14ac:dyDescent="0.2">
      <c r="A8" s="430" t="s">
        <v>693</v>
      </c>
      <c r="B8" s="430"/>
      <c r="C8" s="424"/>
      <c r="D8" s="18"/>
      <c r="G8" s="16" t="s">
        <v>558</v>
      </c>
      <c r="H8" s="65">
        <f>SUMIF($B$11:$B$117,G8,$C$11:$C$117)</f>
        <v>0</v>
      </c>
    </row>
    <row r="9" spans="1:9" ht="7.5" customHeight="1" x14ac:dyDescent="0.2">
      <c r="A9" s="418"/>
      <c r="B9" s="418"/>
      <c r="C9" s="419"/>
      <c r="D9" s="18"/>
      <c r="G9" s="16" t="s">
        <v>560</v>
      </c>
      <c r="H9" s="65">
        <f>SUMIF($B$11:$B$117,G9,$C$11:$C$117)</f>
        <v>0</v>
      </c>
    </row>
    <row r="10" spans="1:9" s="21" customFormat="1" ht="11.25" customHeight="1" x14ac:dyDescent="0.2">
      <c r="A10" s="417" t="s">
        <v>34</v>
      </c>
      <c r="B10" s="431" t="s">
        <v>34</v>
      </c>
      <c r="C10" s="420"/>
      <c r="D10" s="20"/>
      <c r="G10" s="16"/>
      <c r="H10" s="119">
        <f>SUM(H3:H9)</f>
        <v>304427</v>
      </c>
    </row>
    <row r="11" spans="1:9" s="27" customFormat="1" ht="12.75" customHeight="1" x14ac:dyDescent="0.2">
      <c r="A11" s="426" t="s">
        <v>442</v>
      </c>
      <c r="B11" s="432" t="s">
        <v>66</v>
      </c>
      <c r="C11" s="425"/>
      <c r="D11" s="30"/>
      <c r="E11" s="18"/>
      <c r="F11" s="16" t="s">
        <v>56</v>
      </c>
      <c r="G11" s="65">
        <f>SUMIF('MYOB B_S'!C11:C104,F11,'MYOB B_S'!D11:D104)</f>
        <v>4545632</v>
      </c>
    </row>
    <row r="12" spans="1:9" s="18" customFormat="1" ht="12" x14ac:dyDescent="0.2">
      <c r="A12" s="426" t="s">
        <v>233</v>
      </c>
      <c r="B12" s="432" t="s">
        <v>67</v>
      </c>
      <c r="C12" s="425">
        <v>0</v>
      </c>
      <c r="D12" s="31"/>
      <c r="F12" s="18" t="s">
        <v>567</v>
      </c>
      <c r="G12" s="65">
        <f>SOFP!E35</f>
        <v>3869192</v>
      </c>
      <c r="H12" s="65">
        <f>(G11+G12)/2</f>
        <v>4207412</v>
      </c>
      <c r="I12" s="18" t="s">
        <v>568</v>
      </c>
    </row>
    <row r="13" spans="1:9" ht="12" x14ac:dyDescent="0.2">
      <c r="A13" s="426" t="s">
        <v>234</v>
      </c>
      <c r="B13" s="432" t="s">
        <v>116</v>
      </c>
      <c r="C13" s="425">
        <v>27500</v>
      </c>
    </row>
    <row r="14" spans="1:9" ht="12" x14ac:dyDescent="0.2">
      <c r="A14" s="426" t="s">
        <v>443</v>
      </c>
      <c r="B14" s="432" t="s">
        <v>289</v>
      </c>
      <c r="C14" s="425">
        <v>0</v>
      </c>
      <c r="H14" s="193">
        <f>H10/H12</f>
        <v>7.23549298238442E-2</v>
      </c>
    </row>
    <row r="15" spans="1:9" ht="12" x14ac:dyDescent="0.2">
      <c r="A15" s="426" t="s">
        <v>444</v>
      </c>
      <c r="B15" s="432" t="s">
        <v>290</v>
      </c>
      <c r="C15" s="425">
        <v>330000</v>
      </c>
    </row>
    <row r="16" spans="1:9" ht="12" x14ac:dyDescent="0.2">
      <c r="A16" s="426" t="s">
        <v>570</v>
      </c>
      <c r="B16" s="432" t="s">
        <v>571</v>
      </c>
      <c r="C16" s="425">
        <v>0</v>
      </c>
    </row>
    <row r="17" spans="1:4" ht="12" x14ac:dyDescent="0.2">
      <c r="A17" s="426" t="s">
        <v>572</v>
      </c>
      <c r="B17" s="432" t="s">
        <v>573</v>
      </c>
      <c r="C17" s="425">
        <v>0</v>
      </c>
    </row>
    <row r="18" spans="1:4" ht="12" x14ac:dyDescent="0.2">
      <c r="A18" s="426" t="s">
        <v>574</v>
      </c>
      <c r="B18" s="432" t="s">
        <v>575</v>
      </c>
      <c r="C18" s="425">
        <v>1000</v>
      </c>
    </row>
    <row r="19" spans="1:4" ht="12" x14ac:dyDescent="0.2">
      <c r="A19" s="426" t="s">
        <v>524</v>
      </c>
      <c r="B19" s="432" t="s">
        <v>576</v>
      </c>
      <c r="C19" s="425">
        <v>9891</v>
      </c>
    </row>
    <row r="20" spans="1:4" ht="12" x14ac:dyDescent="0.2">
      <c r="A20" s="426" t="s">
        <v>525</v>
      </c>
      <c r="B20" s="432" t="s">
        <v>577</v>
      </c>
      <c r="C20" s="425">
        <v>6112</v>
      </c>
    </row>
    <row r="21" spans="1:4" ht="12" x14ac:dyDescent="0.2">
      <c r="A21" s="426" t="s">
        <v>526</v>
      </c>
      <c r="B21" s="432" t="s">
        <v>578</v>
      </c>
      <c r="C21" s="425">
        <v>3141</v>
      </c>
    </row>
    <row r="22" spans="1:4" ht="12" x14ac:dyDescent="0.2">
      <c r="A22" s="426" t="s">
        <v>546</v>
      </c>
      <c r="B22" s="432" t="s">
        <v>543</v>
      </c>
      <c r="C22" s="425">
        <v>315</v>
      </c>
    </row>
    <row r="23" spans="1:4" ht="12" x14ac:dyDescent="0.2">
      <c r="A23" s="426" t="s">
        <v>445</v>
      </c>
      <c r="B23" s="432" t="s">
        <v>150</v>
      </c>
      <c r="C23" s="425">
        <v>10</v>
      </c>
    </row>
    <row r="24" spans="1:4" ht="12" x14ac:dyDescent="0.2">
      <c r="A24" s="426" t="s">
        <v>143</v>
      </c>
      <c r="B24" s="432" t="s">
        <v>68</v>
      </c>
      <c r="C24" s="425">
        <v>22361</v>
      </c>
    </row>
    <row r="25" spans="1:4" ht="12" x14ac:dyDescent="0.2">
      <c r="A25" s="426" t="s">
        <v>147</v>
      </c>
      <c r="B25" s="432" t="s">
        <v>159</v>
      </c>
      <c r="C25" s="425">
        <v>2810</v>
      </c>
    </row>
    <row r="26" spans="1:4" ht="12" x14ac:dyDescent="0.2">
      <c r="A26" s="426" t="s">
        <v>155</v>
      </c>
      <c r="B26" s="432" t="s">
        <v>156</v>
      </c>
      <c r="C26" s="425">
        <v>-2969</v>
      </c>
    </row>
    <row r="27" spans="1:4" ht="12" x14ac:dyDescent="0.2">
      <c r="A27" s="426" t="s">
        <v>446</v>
      </c>
      <c r="B27" s="432" t="s">
        <v>77</v>
      </c>
      <c r="C27" s="425"/>
      <c r="D27" s="16" t="s">
        <v>778</v>
      </c>
    </row>
    <row r="28" spans="1:4" ht="12" x14ac:dyDescent="0.2">
      <c r="A28" s="426" t="s">
        <v>235</v>
      </c>
      <c r="B28" s="432" t="s">
        <v>43</v>
      </c>
      <c r="C28" s="425">
        <v>26923</v>
      </c>
      <c r="D28" s="393">
        <f>C28+C33+C42-C48-C53</f>
        <v>22525</v>
      </c>
    </row>
    <row r="29" spans="1:4" ht="12" x14ac:dyDescent="0.2">
      <c r="A29" s="426" t="s">
        <v>291</v>
      </c>
      <c r="B29" s="432" t="s">
        <v>45</v>
      </c>
      <c r="C29" s="425">
        <v>0</v>
      </c>
    </row>
    <row r="30" spans="1:4" ht="12" x14ac:dyDescent="0.2">
      <c r="A30" s="426" t="s">
        <v>614</v>
      </c>
      <c r="B30" s="432" t="s">
        <v>615</v>
      </c>
      <c r="C30" s="425">
        <v>0</v>
      </c>
    </row>
    <row r="31" spans="1:4" ht="12" x14ac:dyDescent="0.2">
      <c r="A31" s="426" t="s">
        <v>616</v>
      </c>
      <c r="B31" s="432" t="s">
        <v>617</v>
      </c>
      <c r="C31" s="425">
        <v>0</v>
      </c>
    </row>
    <row r="32" spans="1:4" ht="12" x14ac:dyDescent="0.2">
      <c r="A32" s="426" t="s">
        <v>618</v>
      </c>
      <c r="B32" s="432" t="s">
        <v>619</v>
      </c>
      <c r="C32" s="425">
        <v>0</v>
      </c>
    </row>
    <row r="33" spans="1:8" ht="12" x14ac:dyDescent="0.2">
      <c r="A33" s="426" t="s">
        <v>292</v>
      </c>
      <c r="B33" s="432" t="s">
        <v>293</v>
      </c>
      <c r="C33" s="425">
        <v>11118</v>
      </c>
    </row>
    <row r="34" spans="1:8" ht="12" x14ac:dyDescent="0.2">
      <c r="A34" s="426" t="s">
        <v>236</v>
      </c>
      <c r="B34" s="432" t="s">
        <v>69</v>
      </c>
      <c r="C34" s="425">
        <v>23529</v>
      </c>
    </row>
    <row r="35" spans="1:8" ht="12" x14ac:dyDescent="0.2">
      <c r="A35" s="426" t="s">
        <v>447</v>
      </c>
      <c r="B35" s="432" t="s">
        <v>206</v>
      </c>
      <c r="C35" s="425">
        <v>235177</v>
      </c>
    </row>
    <row r="36" spans="1:8" ht="12" x14ac:dyDescent="0.2">
      <c r="A36" s="426" t="s">
        <v>630</v>
      </c>
      <c r="B36" s="432" t="s">
        <v>626</v>
      </c>
      <c r="C36" s="425">
        <v>0</v>
      </c>
    </row>
    <row r="37" spans="1:8" ht="12" x14ac:dyDescent="0.2">
      <c r="A37" s="426" t="s">
        <v>631</v>
      </c>
      <c r="B37" s="432" t="s">
        <v>627</v>
      </c>
      <c r="C37" s="425">
        <v>0</v>
      </c>
    </row>
    <row r="38" spans="1:8" ht="12" x14ac:dyDescent="0.2">
      <c r="A38" s="426" t="s">
        <v>448</v>
      </c>
      <c r="B38" s="432" t="s">
        <v>741</v>
      </c>
      <c r="C38" s="425">
        <v>-11850</v>
      </c>
    </row>
    <row r="39" spans="1:8" ht="12" x14ac:dyDescent="0.2">
      <c r="A39" s="426" t="s">
        <v>632</v>
      </c>
      <c r="B39" s="432" t="s">
        <v>628</v>
      </c>
      <c r="C39" s="425">
        <v>0</v>
      </c>
    </row>
    <row r="40" spans="1:8" ht="12" x14ac:dyDescent="0.2">
      <c r="A40" s="426" t="s">
        <v>633</v>
      </c>
      <c r="B40" s="432" t="s">
        <v>629</v>
      </c>
      <c r="C40" s="425">
        <v>0</v>
      </c>
      <c r="D40" s="149"/>
      <c r="E40" s="149"/>
      <c r="F40" s="149"/>
      <c r="G40" s="149"/>
      <c r="H40" s="149"/>
    </row>
    <row r="41" spans="1:8" ht="12" x14ac:dyDescent="0.2">
      <c r="A41" s="426" t="s">
        <v>634</v>
      </c>
      <c r="B41" s="432" t="s">
        <v>635</v>
      </c>
      <c r="C41" s="425">
        <v>0</v>
      </c>
      <c r="D41" s="149"/>
      <c r="E41" s="149"/>
      <c r="F41" s="149"/>
      <c r="G41" s="149"/>
      <c r="H41" s="149"/>
    </row>
    <row r="42" spans="1:8" ht="12" x14ac:dyDescent="0.2">
      <c r="A42" s="426" t="s">
        <v>449</v>
      </c>
      <c r="B42" s="432" t="s">
        <v>294</v>
      </c>
      <c r="C42" s="425">
        <v>25247</v>
      </c>
      <c r="D42" s="149"/>
      <c r="E42" s="149"/>
      <c r="F42" s="149"/>
      <c r="G42" s="149"/>
      <c r="H42" s="149"/>
    </row>
    <row r="43" spans="1:8" ht="12" x14ac:dyDescent="0.2">
      <c r="A43" s="426" t="s">
        <v>450</v>
      </c>
      <c r="B43" s="432" t="s">
        <v>179</v>
      </c>
      <c r="C43" s="425">
        <v>20394</v>
      </c>
      <c r="D43" s="150"/>
      <c r="E43" s="149"/>
      <c r="F43" s="149"/>
      <c r="G43" s="149"/>
      <c r="H43" s="149"/>
    </row>
    <row r="44" spans="1:8" ht="12" x14ac:dyDescent="0.2">
      <c r="A44" s="426" t="s">
        <v>451</v>
      </c>
      <c r="B44" s="432" t="s">
        <v>417</v>
      </c>
      <c r="C44" s="425">
        <v>37891</v>
      </c>
      <c r="D44" s="149"/>
      <c r="E44" s="149"/>
      <c r="F44" s="149"/>
      <c r="G44" s="149"/>
      <c r="H44" s="149"/>
    </row>
    <row r="45" spans="1:8" ht="12" x14ac:dyDescent="0.2">
      <c r="A45" s="426" t="s">
        <v>34</v>
      </c>
      <c r="B45" s="432" t="s">
        <v>70</v>
      </c>
      <c r="C45" s="425">
        <v>768598</v>
      </c>
      <c r="D45" s="149"/>
      <c r="E45" s="149"/>
      <c r="F45" s="149"/>
      <c r="G45" s="149"/>
      <c r="H45" s="149"/>
    </row>
    <row r="46" spans="1:8" ht="12" x14ac:dyDescent="0.2">
      <c r="A46" s="426" t="s">
        <v>34</v>
      </c>
      <c r="B46" s="432" t="s">
        <v>34</v>
      </c>
      <c r="C46" s="425"/>
      <c r="D46" s="149"/>
      <c r="E46" s="149"/>
      <c r="F46" s="149"/>
      <c r="G46" s="149"/>
      <c r="H46" s="149"/>
    </row>
    <row r="47" spans="1:8" ht="12" x14ac:dyDescent="0.2">
      <c r="A47" s="426" t="s">
        <v>452</v>
      </c>
      <c r="B47" s="432" t="s">
        <v>78</v>
      </c>
      <c r="C47" s="425"/>
      <c r="D47" s="149"/>
      <c r="E47" s="149"/>
      <c r="F47" s="149"/>
      <c r="G47" s="149"/>
      <c r="H47" s="149"/>
    </row>
    <row r="48" spans="1:8" ht="12" x14ac:dyDescent="0.2">
      <c r="A48" s="426" t="s">
        <v>237</v>
      </c>
      <c r="B48" s="432" t="s">
        <v>117</v>
      </c>
      <c r="C48" s="425">
        <v>20763</v>
      </c>
      <c r="D48" s="149"/>
      <c r="E48" s="149"/>
      <c r="F48" s="149"/>
      <c r="G48" s="149"/>
      <c r="H48" s="149"/>
    </row>
    <row r="49" spans="1:8" ht="12" x14ac:dyDescent="0.2">
      <c r="A49" s="426" t="s">
        <v>238</v>
      </c>
      <c r="B49" s="432" t="s">
        <v>160</v>
      </c>
      <c r="C49" s="425">
        <v>0</v>
      </c>
      <c r="D49" s="149"/>
      <c r="E49" s="149"/>
      <c r="F49" s="149"/>
      <c r="G49" s="149"/>
      <c r="H49" s="149"/>
    </row>
    <row r="50" spans="1:8" ht="12" x14ac:dyDescent="0.2">
      <c r="A50" s="426" t="s">
        <v>620</v>
      </c>
      <c r="B50" s="432" t="s">
        <v>621</v>
      </c>
      <c r="C50" s="425">
        <v>0</v>
      </c>
      <c r="D50" s="149"/>
      <c r="E50" s="149"/>
      <c r="F50" s="149"/>
      <c r="G50" s="149"/>
      <c r="H50" s="149"/>
    </row>
    <row r="51" spans="1:8" ht="12" x14ac:dyDescent="0.2">
      <c r="A51" s="426" t="s">
        <v>622</v>
      </c>
      <c r="B51" s="432" t="s">
        <v>623</v>
      </c>
      <c r="C51" s="425">
        <v>0</v>
      </c>
      <c r="D51" s="149"/>
      <c r="E51" s="149"/>
      <c r="F51" s="149"/>
      <c r="G51" s="149"/>
      <c r="H51" s="149"/>
    </row>
    <row r="52" spans="1:8" ht="12" x14ac:dyDescent="0.2">
      <c r="A52" s="426" t="s">
        <v>624</v>
      </c>
      <c r="B52" s="432" t="s">
        <v>625</v>
      </c>
      <c r="C52" s="425">
        <v>0</v>
      </c>
      <c r="D52" s="149"/>
      <c r="E52" s="149"/>
      <c r="F52" s="149"/>
      <c r="G52" s="149"/>
      <c r="H52" s="149"/>
    </row>
    <row r="53" spans="1:8" ht="12" x14ac:dyDescent="0.2">
      <c r="A53" s="426" t="s">
        <v>295</v>
      </c>
      <c r="B53" s="432" t="s">
        <v>777</v>
      </c>
      <c r="C53" s="425">
        <v>20000</v>
      </c>
      <c r="D53" s="149"/>
      <c r="E53" s="149"/>
      <c r="F53" s="149"/>
      <c r="G53" s="149"/>
      <c r="H53" s="149"/>
    </row>
    <row r="54" spans="1:8" ht="12" x14ac:dyDescent="0.2">
      <c r="A54" s="426" t="s">
        <v>34</v>
      </c>
      <c r="B54" s="432" t="s">
        <v>114</v>
      </c>
      <c r="C54" s="425">
        <v>40763</v>
      </c>
      <c r="D54" s="149"/>
      <c r="E54" s="149"/>
      <c r="F54" s="149"/>
      <c r="G54" s="149"/>
      <c r="H54" s="149"/>
    </row>
    <row r="55" spans="1:8" ht="12" x14ac:dyDescent="0.2">
      <c r="A55" s="426" t="s">
        <v>34</v>
      </c>
      <c r="B55" s="432" t="s">
        <v>34</v>
      </c>
      <c r="C55" s="425"/>
      <c r="D55" s="149"/>
      <c r="E55" s="149"/>
      <c r="F55" s="149"/>
      <c r="G55" s="149"/>
      <c r="H55" s="149"/>
    </row>
    <row r="56" spans="1:8" ht="12" x14ac:dyDescent="0.2">
      <c r="A56" s="426" t="s">
        <v>34</v>
      </c>
      <c r="B56" s="432" t="s">
        <v>79</v>
      </c>
      <c r="C56" s="425">
        <v>727835</v>
      </c>
      <c r="D56" s="149"/>
      <c r="E56" s="149"/>
      <c r="F56" s="149"/>
      <c r="G56" s="149"/>
      <c r="H56" s="149"/>
    </row>
    <row r="57" spans="1:8" ht="12" x14ac:dyDescent="0.2">
      <c r="A57" s="426" t="s">
        <v>34</v>
      </c>
      <c r="B57" s="432" t="s">
        <v>34</v>
      </c>
      <c r="C57" s="425"/>
      <c r="D57" s="118"/>
      <c r="E57" s="149"/>
      <c r="F57" s="149"/>
      <c r="G57" s="149"/>
      <c r="H57" s="149"/>
    </row>
    <row r="58" spans="1:8" ht="12" x14ac:dyDescent="0.2">
      <c r="A58" s="426" t="s">
        <v>453</v>
      </c>
      <c r="B58" s="432" t="s">
        <v>80</v>
      </c>
      <c r="C58" s="425"/>
      <c r="D58" s="118"/>
      <c r="E58" s="149"/>
      <c r="F58" s="149"/>
      <c r="G58" s="149"/>
      <c r="H58" s="149"/>
    </row>
    <row r="59" spans="1:8" ht="12" x14ac:dyDescent="0.2">
      <c r="A59" s="426" t="s">
        <v>454</v>
      </c>
      <c r="B59" s="432" t="s">
        <v>279</v>
      </c>
      <c r="C59" s="425">
        <v>11059</v>
      </c>
      <c r="D59" s="149"/>
      <c r="E59" s="149"/>
      <c r="F59" s="149"/>
      <c r="G59" s="149"/>
      <c r="H59" s="149"/>
    </row>
    <row r="60" spans="1:8" ht="12" x14ac:dyDescent="0.2">
      <c r="A60" s="426" t="s">
        <v>455</v>
      </c>
      <c r="B60" s="432" t="s">
        <v>115</v>
      </c>
      <c r="C60" s="425">
        <v>1320</v>
      </c>
      <c r="D60" s="149"/>
      <c r="E60" s="149"/>
      <c r="F60" s="149"/>
      <c r="G60" s="149"/>
      <c r="H60" s="149"/>
    </row>
    <row r="61" spans="1:8" ht="12" x14ac:dyDescent="0.2">
      <c r="A61" s="426" t="s">
        <v>456</v>
      </c>
      <c r="B61" s="432" t="s">
        <v>287</v>
      </c>
      <c r="C61" s="425">
        <v>259</v>
      </c>
      <c r="D61" s="149"/>
      <c r="E61" s="149"/>
      <c r="F61" s="149"/>
      <c r="G61" s="149"/>
      <c r="H61" s="150"/>
    </row>
    <row r="62" spans="1:8" ht="12" x14ac:dyDescent="0.2">
      <c r="A62" s="426" t="s">
        <v>457</v>
      </c>
      <c r="B62" s="432" t="s">
        <v>416</v>
      </c>
      <c r="C62" s="425">
        <v>56</v>
      </c>
      <c r="D62" s="149"/>
      <c r="E62" s="149"/>
      <c r="F62" s="149"/>
      <c r="G62" s="149"/>
      <c r="H62" s="150"/>
    </row>
    <row r="63" spans="1:8" ht="12" x14ac:dyDescent="0.2">
      <c r="A63" s="426" t="s">
        <v>239</v>
      </c>
      <c r="B63" s="432" t="s">
        <v>15</v>
      </c>
      <c r="C63" s="425">
        <v>0</v>
      </c>
      <c r="D63" s="149"/>
      <c r="E63" s="149"/>
      <c r="F63" s="149"/>
      <c r="G63" s="149"/>
      <c r="H63" s="149"/>
    </row>
    <row r="64" spans="1:8" ht="12" x14ac:dyDescent="0.2">
      <c r="A64" s="426" t="s">
        <v>458</v>
      </c>
      <c r="B64" s="432" t="s">
        <v>429</v>
      </c>
      <c r="C64" s="425">
        <v>0</v>
      </c>
    </row>
    <row r="65" spans="1:3" ht="12" x14ac:dyDescent="0.2">
      <c r="A65" s="426" t="s">
        <v>459</v>
      </c>
      <c r="B65" s="432" t="s">
        <v>296</v>
      </c>
      <c r="C65" s="425">
        <v>0</v>
      </c>
    </row>
    <row r="66" spans="1:3" ht="12" x14ac:dyDescent="0.2">
      <c r="A66" s="426" t="s">
        <v>460</v>
      </c>
      <c r="B66" s="432" t="s">
        <v>297</v>
      </c>
      <c r="C66" s="425">
        <v>0</v>
      </c>
    </row>
    <row r="67" spans="1:3" ht="12" x14ac:dyDescent="0.2">
      <c r="A67" s="426" t="s">
        <v>461</v>
      </c>
      <c r="B67" s="432" t="s">
        <v>298</v>
      </c>
      <c r="C67" s="425">
        <v>0</v>
      </c>
    </row>
    <row r="68" spans="1:3" ht="12" x14ac:dyDescent="0.2">
      <c r="A68" s="426" t="s">
        <v>462</v>
      </c>
      <c r="B68" s="432" t="s">
        <v>299</v>
      </c>
      <c r="C68" s="425">
        <v>0</v>
      </c>
    </row>
    <row r="69" spans="1:3" ht="12" x14ac:dyDescent="0.2">
      <c r="A69" s="426" t="s">
        <v>463</v>
      </c>
      <c r="B69" s="432" t="s">
        <v>418</v>
      </c>
      <c r="C69" s="425">
        <v>168</v>
      </c>
    </row>
    <row r="70" spans="1:3" ht="12" x14ac:dyDescent="0.2">
      <c r="A70" s="426" t="s">
        <v>464</v>
      </c>
      <c r="B70" s="432" t="s">
        <v>300</v>
      </c>
      <c r="C70" s="425">
        <v>0</v>
      </c>
    </row>
    <row r="71" spans="1:3" ht="12" x14ac:dyDescent="0.2">
      <c r="A71" s="426" t="s">
        <v>465</v>
      </c>
      <c r="B71" s="432" t="s">
        <v>301</v>
      </c>
      <c r="C71" s="425">
        <v>0</v>
      </c>
    </row>
    <row r="72" spans="1:3" ht="12" x14ac:dyDescent="0.2">
      <c r="A72" s="426" t="s">
        <v>466</v>
      </c>
      <c r="B72" s="432" t="s">
        <v>180</v>
      </c>
      <c r="C72" s="425">
        <v>1574</v>
      </c>
    </row>
    <row r="73" spans="1:3" ht="12" x14ac:dyDescent="0.2">
      <c r="A73" s="426" t="s">
        <v>467</v>
      </c>
      <c r="B73" s="432" t="s">
        <v>226</v>
      </c>
      <c r="C73" s="425">
        <v>909</v>
      </c>
    </row>
    <row r="74" spans="1:3" ht="12" x14ac:dyDescent="0.2">
      <c r="A74" s="426" t="s">
        <v>468</v>
      </c>
      <c r="B74" s="432" t="s">
        <v>280</v>
      </c>
      <c r="C74" s="425">
        <v>2040</v>
      </c>
    </row>
    <row r="75" spans="1:3" ht="12" x14ac:dyDescent="0.2">
      <c r="A75" s="426" t="s">
        <v>469</v>
      </c>
      <c r="B75" s="432" t="s">
        <v>181</v>
      </c>
      <c r="C75" s="425">
        <v>3976</v>
      </c>
    </row>
    <row r="76" spans="1:3" ht="12" x14ac:dyDescent="0.2">
      <c r="A76" s="426" t="s">
        <v>470</v>
      </c>
      <c r="B76" s="432" t="s">
        <v>182</v>
      </c>
      <c r="C76" s="425">
        <v>352</v>
      </c>
    </row>
    <row r="77" spans="1:3" ht="12" x14ac:dyDescent="0.2">
      <c r="A77" s="426" t="s">
        <v>471</v>
      </c>
      <c r="B77" s="432" t="s">
        <v>283</v>
      </c>
      <c r="C77" s="425">
        <v>7431</v>
      </c>
    </row>
    <row r="78" spans="1:3" ht="12" x14ac:dyDescent="0.2">
      <c r="A78" s="426" t="s">
        <v>472</v>
      </c>
      <c r="B78" s="432" t="s">
        <v>302</v>
      </c>
      <c r="C78" s="425">
        <v>0</v>
      </c>
    </row>
    <row r="79" spans="1:3" ht="12" x14ac:dyDescent="0.2">
      <c r="A79" s="426" t="s">
        <v>473</v>
      </c>
      <c r="B79" s="432" t="s">
        <v>71</v>
      </c>
      <c r="C79" s="425">
        <v>0</v>
      </c>
    </row>
    <row r="80" spans="1:3" ht="12" x14ac:dyDescent="0.2">
      <c r="A80" s="426" t="s">
        <v>474</v>
      </c>
      <c r="B80" s="432" t="s">
        <v>227</v>
      </c>
      <c r="C80" s="425">
        <v>3031</v>
      </c>
    </row>
    <row r="81" spans="1:5" ht="12" x14ac:dyDescent="0.2">
      <c r="A81" s="426" t="s">
        <v>475</v>
      </c>
      <c r="B81" s="432" t="s">
        <v>419</v>
      </c>
      <c r="C81" s="425">
        <v>7564</v>
      </c>
      <c r="E81" s="119">
        <f>SUM(C69:C76,C80:C81,C62,C85)</f>
        <v>19714</v>
      </c>
    </row>
    <row r="82" spans="1:5" ht="12" x14ac:dyDescent="0.2">
      <c r="A82" s="426" t="s">
        <v>476</v>
      </c>
      <c r="B82" s="432" t="s">
        <v>303</v>
      </c>
      <c r="C82" s="425">
        <v>0</v>
      </c>
      <c r="D82" s="119"/>
      <c r="E82" s="119"/>
    </row>
    <row r="83" spans="1:5" ht="12" x14ac:dyDescent="0.2">
      <c r="A83" s="426" t="s">
        <v>477</v>
      </c>
      <c r="B83" s="432" t="s">
        <v>304</v>
      </c>
      <c r="C83" s="425">
        <v>0</v>
      </c>
    </row>
    <row r="84" spans="1:5" ht="12" x14ac:dyDescent="0.2">
      <c r="A84" s="426" t="s">
        <v>478</v>
      </c>
      <c r="B84" s="432" t="s">
        <v>305</v>
      </c>
      <c r="C84" s="425">
        <v>0</v>
      </c>
    </row>
    <row r="85" spans="1:5" s="282" customFormat="1" ht="12" x14ac:dyDescent="0.2">
      <c r="A85" s="426" t="s">
        <v>479</v>
      </c>
      <c r="B85" s="432" t="s">
        <v>306</v>
      </c>
      <c r="C85" s="425">
        <v>44</v>
      </c>
    </row>
    <row r="86" spans="1:5" s="282" customFormat="1" ht="12" x14ac:dyDescent="0.2">
      <c r="A86" s="426" t="s">
        <v>480</v>
      </c>
      <c r="B86" s="432" t="s">
        <v>420</v>
      </c>
      <c r="C86" s="425">
        <v>0</v>
      </c>
    </row>
    <row r="87" spans="1:5" s="282" customFormat="1" ht="12" x14ac:dyDescent="0.2">
      <c r="A87" s="426" t="s">
        <v>481</v>
      </c>
      <c r="B87" s="432" t="s">
        <v>307</v>
      </c>
      <c r="C87" s="425">
        <v>0</v>
      </c>
    </row>
    <row r="88" spans="1:5" s="282" customFormat="1" ht="12" x14ac:dyDescent="0.2">
      <c r="A88" s="426" t="s">
        <v>482</v>
      </c>
      <c r="B88" s="432" t="s">
        <v>308</v>
      </c>
      <c r="C88" s="425">
        <v>0</v>
      </c>
    </row>
    <row r="89" spans="1:5" s="282" customFormat="1" ht="12" x14ac:dyDescent="0.2">
      <c r="A89" s="426" t="s">
        <v>483</v>
      </c>
      <c r="B89" s="432" t="s">
        <v>281</v>
      </c>
      <c r="C89" s="425">
        <v>0</v>
      </c>
    </row>
    <row r="90" spans="1:5" s="282" customFormat="1" ht="12" x14ac:dyDescent="0.2">
      <c r="A90" s="426" t="s">
        <v>484</v>
      </c>
      <c r="B90" s="432" t="s">
        <v>309</v>
      </c>
      <c r="C90" s="425"/>
    </row>
    <row r="91" spans="1:5" s="282" customFormat="1" ht="12" x14ac:dyDescent="0.2">
      <c r="A91" s="426" t="s">
        <v>485</v>
      </c>
      <c r="B91" s="432" t="s">
        <v>310</v>
      </c>
      <c r="C91" s="425">
        <v>0</v>
      </c>
    </row>
    <row r="92" spans="1:5" s="282" customFormat="1" ht="12" x14ac:dyDescent="0.2">
      <c r="A92" s="426" t="s">
        <v>486</v>
      </c>
      <c r="B92" s="432" t="s">
        <v>311</v>
      </c>
      <c r="C92" s="425">
        <v>0</v>
      </c>
    </row>
    <row r="93" spans="1:5" s="282" customFormat="1" ht="12" x14ac:dyDescent="0.2">
      <c r="A93" s="426" t="s">
        <v>487</v>
      </c>
      <c r="B93" s="432" t="s">
        <v>312</v>
      </c>
      <c r="C93" s="425">
        <v>0</v>
      </c>
    </row>
    <row r="94" spans="1:5" s="282" customFormat="1" ht="12" x14ac:dyDescent="0.2">
      <c r="A94" s="426" t="s">
        <v>488</v>
      </c>
      <c r="B94" s="432" t="s">
        <v>313</v>
      </c>
      <c r="C94" s="425">
        <v>0</v>
      </c>
    </row>
    <row r="95" spans="1:5" s="282" customFormat="1" ht="12" x14ac:dyDescent="0.2">
      <c r="A95" s="426" t="s">
        <v>489</v>
      </c>
      <c r="B95" s="432" t="s">
        <v>314</v>
      </c>
      <c r="C95" s="425">
        <v>0</v>
      </c>
    </row>
    <row r="96" spans="1:5" s="282" customFormat="1" ht="12" x14ac:dyDescent="0.2">
      <c r="A96" s="426" t="s">
        <v>687</v>
      </c>
      <c r="B96" s="432" t="s">
        <v>688</v>
      </c>
      <c r="C96" s="425"/>
    </row>
    <row r="97" spans="1:5" s="282" customFormat="1" ht="12" x14ac:dyDescent="0.2">
      <c r="A97" s="426" t="s">
        <v>689</v>
      </c>
      <c r="B97" s="432" t="s">
        <v>690</v>
      </c>
      <c r="C97" s="425">
        <v>5667</v>
      </c>
    </row>
    <row r="98" spans="1:5" s="282" customFormat="1" ht="12" x14ac:dyDescent="0.2">
      <c r="A98" s="426" t="s">
        <v>691</v>
      </c>
      <c r="B98" s="432" t="s">
        <v>692</v>
      </c>
      <c r="C98" s="425">
        <v>0</v>
      </c>
    </row>
    <row r="99" spans="1:5" s="282" customFormat="1" ht="12" x14ac:dyDescent="0.2">
      <c r="A99" s="426" t="s">
        <v>34</v>
      </c>
      <c r="B99" s="432" t="s">
        <v>81</v>
      </c>
      <c r="C99" s="425">
        <v>45449</v>
      </c>
    </row>
    <row r="100" spans="1:5" s="282" customFormat="1" ht="12" x14ac:dyDescent="0.2">
      <c r="A100" s="426" t="s">
        <v>34</v>
      </c>
      <c r="B100" s="432" t="s">
        <v>34</v>
      </c>
      <c r="C100" s="425"/>
    </row>
    <row r="101" spans="1:5" ht="12" x14ac:dyDescent="0.2">
      <c r="A101" s="426" t="s">
        <v>34</v>
      </c>
      <c r="B101" s="432" t="s">
        <v>82</v>
      </c>
      <c r="C101" s="425">
        <v>682386</v>
      </c>
    </row>
    <row r="102" spans="1:5" ht="12" x14ac:dyDescent="0.2">
      <c r="A102" s="426" t="s">
        <v>34</v>
      </c>
      <c r="B102" s="432" t="s">
        <v>34</v>
      </c>
      <c r="C102" s="425"/>
    </row>
    <row r="103" spans="1:5" ht="12" x14ac:dyDescent="0.2">
      <c r="A103" s="426" t="s">
        <v>490</v>
      </c>
      <c r="B103" s="432" t="s">
        <v>34</v>
      </c>
      <c r="C103" s="425"/>
    </row>
    <row r="104" spans="1:5" ht="12" x14ac:dyDescent="0.2">
      <c r="A104" s="426" t="s">
        <v>166</v>
      </c>
      <c r="B104" s="432" t="s">
        <v>151</v>
      </c>
      <c r="C104" s="425">
        <v>10549</v>
      </c>
    </row>
    <row r="105" spans="1:5" ht="12" x14ac:dyDescent="0.2">
      <c r="A105" s="426" t="s">
        <v>34</v>
      </c>
      <c r="B105" s="432" t="s">
        <v>105</v>
      </c>
      <c r="C105" s="425">
        <v>10549</v>
      </c>
    </row>
    <row r="106" spans="1:5" ht="12" x14ac:dyDescent="0.2">
      <c r="A106" s="426" t="s">
        <v>34</v>
      </c>
      <c r="B106" s="432" t="s">
        <v>34</v>
      </c>
      <c r="C106" s="425"/>
    </row>
    <row r="107" spans="1:5" ht="12" x14ac:dyDescent="0.2">
      <c r="A107" s="426" t="s">
        <v>491</v>
      </c>
      <c r="B107" s="432" t="s">
        <v>83</v>
      </c>
      <c r="C107" s="425"/>
    </row>
    <row r="108" spans="1:5" ht="12" x14ac:dyDescent="0.2">
      <c r="A108" s="426" t="s">
        <v>492</v>
      </c>
      <c r="B108" s="432" t="s">
        <v>152</v>
      </c>
      <c r="C108" s="425">
        <v>10549</v>
      </c>
    </row>
    <row r="109" spans="1:5" ht="12" x14ac:dyDescent="0.2">
      <c r="A109" s="426" t="s">
        <v>493</v>
      </c>
      <c r="B109" s="432" t="s">
        <v>72</v>
      </c>
      <c r="C109" s="425">
        <v>5945</v>
      </c>
    </row>
    <row r="110" spans="1:5" ht="12" x14ac:dyDescent="0.2">
      <c r="A110" s="426" t="s">
        <v>494</v>
      </c>
      <c r="B110" s="432" t="s">
        <v>315</v>
      </c>
      <c r="C110" s="425">
        <v>0</v>
      </c>
      <c r="E110" s="16" t="s">
        <v>414</v>
      </c>
    </row>
    <row r="111" spans="1:5" ht="12" x14ac:dyDescent="0.2">
      <c r="A111" s="426" t="s">
        <v>557</v>
      </c>
      <c r="B111" s="432" t="s">
        <v>558</v>
      </c>
      <c r="C111" s="425">
        <v>0</v>
      </c>
    </row>
    <row r="112" spans="1:5" ht="12" x14ac:dyDescent="0.2">
      <c r="A112" s="426" t="s">
        <v>559</v>
      </c>
      <c r="B112" s="432" t="s">
        <v>560</v>
      </c>
      <c r="C112" s="425">
        <v>0</v>
      </c>
    </row>
    <row r="113" spans="1:8" s="176" customFormat="1" ht="12.75" thickBot="1" x14ac:dyDescent="0.25">
      <c r="A113" s="426" t="s">
        <v>667</v>
      </c>
      <c r="B113" s="432" t="s">
        <v>668</v>
      </c>
      <c r="C113" s="425">
        <v>0</v>
      </c>
      <c r="D113" s="119" t="e">
        <f>#REF!+#REF!+#REF!+#REF!</f>
        <v>#REF!</v>
      </c>
      <c r="E113" s="119" t="e">
        <f>D113-C113</f>
        <v>#REF!</v>
      </c>
    </row>
    <row r="114" spans="1:8" s="176" customFormat="1" ht="12" x14ac:dyDescent="0.2">
      <c r="A114" s="426" t="s">
        <v>495</v>
      </c>
      <c r="B114" s="432" t="s">
        <v>316</v>
      </c>
      <c r="C114" s="425">
        <v>0</v>
      </c>
      <c r="F114" s="228" t="s">
        <v>579</v>
      </c>
      <c r="G114" s="229"/>
      <c r="H114" s="230"/>
    </row>
    <row r="115" spans="1:8" s="176" customFormat="1" ht="12" x14ac:dyDescent="0.2">
      <c r="A115" s="426" t="s">
        <v>34</v>
      </c>
      <c r="B115" s="432" t="s">
        <v>84</v>
      </c>
      <c r="C115" s="425">
        <v>16494</v>
      </c>
      <c r="F115" s="231" t="s">
        <v>73</v>
      </c>
      <c r="G115" s="18" t="s">
        <v>65</v>
      </c>
      <c r="H115" s="232" t="e">
        <f>SUMIF(#REF!,'MYOB P_L Tax Calc'!F115,#REF!)</f>
        <v>#REF!</v>
      </c>
    </row>
    <row r="116" spans="1:8" s="176" customFormat="1" ht="12" x14ac:dyDescent="0.2">
      <c r="A116" s="426" t="s">
        <v>34</v>
      </c>
      <c r="B116" s="432" t="s">
        <v>34</v>
      </c>
      <c r="C116" s="425"/>
      <c r="F116" s="231" t="s">
        <v>73</v>
      </c>
      <c r="G116" s="18" t="s">
        <v>75</v>
      </c>
      <c r="H116" s="232" t="e">
        <f>SUMIF(#REF!,'MYOB P_L Tax Calc'!F116,#REF!)</f>
        <v>#REF!</v>
      </c>
    </row>
    <row r="117" spans="1:8" s="176" customFormat="1" ht="12" x14ac:dyDescent="0.2">
      <c r="A117" s="426" t="s">
        <v>34</v>
      </c>
      <c r="B117" s="432" t="s">
        <v>85</v>
      </c>
      <c r="C117" s="425">
        <v>676441</v>
      </c>
      <c r="F117" s="231" t="s">
        <v>73</v>
      </c>
      <c r="G117" s="18" t="s">
        <v>527</v>
      </c>
      <c r="H117" s="232" t="e">
        <f>SUMIF(#REF!,'MYOB P_L Tax Calc'!F117,#REF!)</f>
        <v>#REF!</v>
      </c>
    </row>
    <row r="118" spans="1:8" s="176" customFormat="1" ht="12" x14ac:dyDescent="0.2">
      <c r="A118" s="426" t="s">
        <v>34</v>
      </c>
      <c r="B118" s="432" t="s">
        <v>34</v>
      </c>
      <c r="C118" s="425"/>
      <c r="F118" s="231" t="s">
        <v>73</v>
      </c>
      <c r="G118" s="18" t="s">
        <v>528</v>
      </c>
      <c r="H118" s="232" t="e">
        <f>SUMIF(#REF!,'MYOB P_L Tax Calc'!F118,#REF!)</f>
        <v>#REF!</v>
      </c>
    </row>
    <row r="119" spans="1:8" s="176" customFormat="1" ht="12.75" thickBot="1" x14ac:dyDescent="0.25">
      <c r="A119" s="336"/>
      <c r="B119" s="339"/>
      <c r="C119" s="337"/>
      <c r="F119" s="231" t="s">
        <v>73</v>
      </c>
      <c r="G119" s="18" t="s">
        <v>580</v>
      </c>
      <c r="H119" s="232"/>
    </row>
    <row r="120" spans="1:8" s="176" customFormat="1" ht="12.75" thickTop="1" thickBot="1" x14ac:dyDescent="0.25">
      <c r="A120" s="279"/>
      <c r="B120" s="281"/>
      <c r="C120" s="280"/>
      <c r="F120" s="231"/>
      <c r="G120" s="18"/>
      <c r="H120" s="233" t="e">
        <f>SUM(H115:H119)</f>
        <v>#REF!</v>
      </c>
    </row>
    <row r="121" spans="1:8" s="176" customFormat="1" ht="12.75" thickTop="1" thickBot="1" x14ac:dyDescent="0.25">
      <c r="C121" s="177"/>
      <c r="F121" s="234" t="s">
        <v>581</v>
      </c>
      <c r="G121" s="235"/>
      <c r="H121" s="236" t="e">
        <f>C114-H120</f>
        <v>#REF!</v>
      </c>
    </row>
    <row r="123" spans="1:8" x14ac:dyDescent="0.2">
      <c r="A123" s="38"/>
      <c r="B123" s="37" t="s">
        <v>92</v>
      </c>
      <c r="C123" s="45" t="s">
        <v>105</v>
      </c>
    </row>
    <row r="124" spans="1:8" x14ac:dyDescent="0.2">
      <c r="A124" s="38"/>
      <c r="B124" s="37" t="s">
        <v>106</v>
      </c>
      <c r="C124" s="39"/>
    </row>
    <row r="125" spans="1:8" ht="12" x14ac:dyDescent="0.2">
      <c r="A125" s="38"/>
      <c r="B125" s="40" t="s">
        <v>85</v>
      </c>
      <c r="C125" s="70">
        <f>C101</f>
        <v>682386</v>
      </c>
      <c r="D125" s="70"/>
    </row>
    <row r="126" spans="1:8" ht="12" x14ac:dyDescent="0.2">
      <c r="A126" s="38"/>
      <c r="B126" s="40" t="s">
        <v>290</v>
      </c>
      <c r="C126" s="70">
        <f>-SUMIF('MYOB P_L Tax Calc'!$B$11:$B$118,B126,'MYOB P_L Tax Calc'!$C$11:$C$118)</f>
        <v>-330000</v>
      </c>
      <c r="D126" s="70"/>
    </row>
    <row r="127" spans="1:8" ht="12" x14ac:dyDescent="0.2">
      <c r="A127" s="38"/>
      <c r="B127" s="40" t="s">
        <v>543</v>
      </c>
      <c r="C127" s="70">
        <f>-SUMIF('MYOB P_L Tax Calc'!$B$11:$B$118,B127,'MYOB P_L Tax Calc'!$C$11:$C$118)</f>
        <v>-315</v>
      </c>
      <c r="D127" s="70"/>
    </row>
    <row r="128" spans="1:8" ht="12" x14ac:dyDescent="0.2">
      <c r="A128" s="40"/>
      <c r="B128" s="40" t="s">
        <v>575</v>
      </c>
      <c r="C128" s="70">
        <f>-SUMIF('MYOB P_L Tax Calc'!$B$11:$B$118,B128,'MYOB P_L Tax Calc'!$C$11:$C$118)</f>
        <v>-1000</v>
      </c>
      <c r="D128" s="70"/>
    </row>
    <row r="129" spans="1:4" ht="12" x14ac:dyDescent="0.2">
      <c r="A129" s="38"/>
      <c r="B129" s="40" t="s">
        <v>151</v>
      </c>
      <c r="C129" s="70">
        <f>SUMIF('MYOB P_L Tax Calc'!$B$11:$B$118,B129,'MYOB P_L Tax Calc'!$C$11:$C$118)</f>
        <v>10549</v>
      </c>
      <c r="D129" s="70"/>
    </row>
    <row r="130" spans="1:4" ht="12" x14ac:dyDescent="0.2">
      <c r="A130" s="38"/>
      <c r="B130" s="40" t="s">
        <v>168</v>
      </c>
      <c r="C130" s="70">
        <f>-SUMIF('MYOB P_L Tax Calc'!$B$11:$B$118,B130,'MYOB P_L Tax Calc'!$C$11:$C$118)</f>
        <v>0</v>
      </c>
      <c r="D130" s="70"/>
    </row>
    <row r="131" spans="1:4" ht="12" x14ac:dyDescent="0.2">
      <c r="A131" s="42"/>
      <c r="B131" s="40" t="s">
        <v>206</v>
      </c>
      <c r="C131" s="390">
        <f>-SUMIF('MYOB P_L Tax Calc'!$B$11:$B$118,B131,'MYOB P_L Tax Calc'!$C$11:$C$118)</f>
        <v>-235177</v>
      </c>
      <c r="D131" s="70"/>
    </row>
    <row r="132" spans="1:4" ht="12" x14ac:dyDescent="0.2">
      <c r="A132" s="42"/>
      <c r="B132" s="40" t="s">
        <v>626</v>
      </c>
      <c r="C132" s="391">
        <f>-SUMIF('MYOB P_L Tax Calc'!$B$11:$B$118,B132,'MYOB P_L Tax Calc'!$C$11:$C$118)</f>
        <v>0</v>
      </c>
      <c r="D132" s="70"/>
    </row>
    <row r="133" spans="1:4" ht="12" x14ac:dyDescent="0.2">
      <c r="A133" s="42"/>
      <c r="B133" s="40" t="s">
        <v>627</v>
      </c>
      <c r="C133" s="391">
        <f>-SUMIF('MYOB P_L Tax Calc'!$B$11:$B$118,B133,'MYOB P_L Tax Calc'!$C$11:$C$118)</f>
        <v>0</v>
      </c>
      <c r="D133" s="70"/>
    </row>
    <row r="134" spans="1:4" ht="12" x14ac:dyDescent="0.2">
      <c r="A134" s="42"/>
      <c r="B134" s="40" t="s">
        <v>741</v>
      </c>
      <c r="C134" s="392">
        <f>-SUMIF('MYOB P_L Tax Calc'!$B$11:$B$118,B134,'MYOB P_L Tax Calc'!$C$11:$C$118)</f>
        <v>11850</v>
      </c>
      <c r="D134" s="70">
        <f>SUM(C131:C134)</f>
        <v>-223327</v>
      </c>
    </row>
    <row r="135" spans="1:4" s="319" customFormat="1" ht="12" x14ac:dyDescent="0.2">
      <c r="A135" s="42"/>
      <c r="B135" s="40" t="s">
        <v>293</v>
      </c>
      <c r="C135" s="390">
        <f>-SUMIF('MYOB P_L Tax Calc'!$B$11:$B$118,B135,'MYOB P_L Tax Calc'!$C$11:$C$118)</f>
        <v>-11118</v>
      </c>
      <c r="D135" s="70"/>
    </row>
    <row r="136" spans="1:4" ht="12" x14ac:dyDescent="0.2">
      <c r="A136" s="42"/>
      <c r="B136" s="40" t="s">
        <v>777</v>
      </c>
      <c r="C136" s="391">
        <f>SUMIF('MYOB P_L Tax Calc'!$B$11:$B$118,B136,'MYOB P_L Tax Calc'!$C$11:$C$118)</f>
        <v>20000</v>
      </c>
      <c r="D136" s="70"/>
    </row>
    <row r="137" spans="1:4" ht="12" x14ac:dyDescent="0.2">
      <c r="A137" s="38"/>
      <c r="B137" s="40" t="s">
        <v>43</v>
      </c>
      <c r="C137" s="391">
        <f>-SUMIF('MYOB P_L Tax Calc'!$B$11:$B$118,B137,'MYOB P_L Tax Calc'!$C$11:$C$118)</f>
        <v>-26923</v>
      </c>
      <c r="D137" s="70"/>
    </row>
    <row r="138" spans="1:4" ht="12.75" x14ac:dyDescent="0.2">
      <c r="A138" s="318"/>
      <c r="B138" s="40" t="s">
        <v>117</v>
      </c>
      <c r="C138" s="392">
        <f>SUMIF('MYOB P_L Tax Calc'!$B$11:$B$118,B138,'MYOB P_L Tax Calc'!$C$11:$C$118)</f>
        <v>20763</v>
      </c>
      <c r="D138" s="70">
        <f>SUM(C135:C138)</f>
        <v>2722</v>
      </c>
    </row>
    <row r="139" spans="1:4" ht="12.75" x14ac:dyDescent="0.2">
      <c r="A139" s="318"/>
      <c r="B139" s="40" t="s">
        <v>45</v>
      </c>
      <c r="C139" s="70">
        <f>-SUMIF('MYOB P_L Tax Calc'!$B$11:$B$118,B139,'MYOB P_L Tax Calc'!$C$11:$C$118)</f>
        <v>0</v>
      </c>
      <c r="D139" s="70"/>
    </row>
    <row r="140" spans="1:4" ht="12.75" x14ac:dyDescent="0.2">
      <c r="A140" s="318"/>
      <c r="B140" s="40" t="s">
        <v>160</v>
      </c>
      <c r="C140" s="70">
        <f>-SUMIF('MYOB P_L Tax Calc'!$B$11:$B$118,B140,'MYOB P_L Tax Calc'!$C$11:$C$118)</f>
        <v>0</v>
      </c>
      <c r="D140" s="70"/>
    </row>
    <row r="141" spans="1:4" ht="12" x14ac:dyDescent="0.2">
      <c r="A141" s="38"/>
      <c r="B141" s="40" t="s">
        <v>167</v>
      </c>
      <c r="C141" s="70">
        <f>-SUMIF('MYOB P_L Tax Calc'!$B$11:$B$118,B141,'MYOB P_L Tax Calc'!$C$11:$C$118)</f>
        <v>0</v>
      </c>
      <c r="D141" s="70"/>
    </row>
    <row r="142" spans="1:4" ht="12" x14ac:dyDescent="0.2">
      <c r="A142" s="38"/>
      <c r="B142" s="102" t="s">
        <v>127</v>
      </c>
      <c r="C142" s="70">
        <f>-SUMIF('MYOB P_L Tax Calc'!$B$11:$B$118,B142,'MYOB P_L Tax Calc'!$C$11:$C$118)</f>
        <v>0</v>
      </c>
      <c r="D142" s="70"/>
    </row>
    <row r="143" spans="1:4" ht="12" x14ac:dyDescent="0.2">
      <c r="A143" s="38"/>
      <c r="B143" s="102" t="s">
        <v>504</v>
      </c>
      <c r="C143" s="70">
        <f>-SUMIF('MYOB P_L Tax Calc'!$B$11:$B$118,B143,'MYOB P_L Tax Calc'!$C$11:$C$118)</f>
        <v>0</v>
      </c>
      <c r="D143" s="70"/>
    </row>
    <row r="144" spans="1:4" ht="12" x14ac:dyDescent="0.2">
      <c r="A144" s="38"/>
      <c r="B144" s="102" t="s">
        <v>408</v>
      </c>
      <c r="C144" s="70">
        <f>-SUMIF('MYOB P_L Tax Calc'!$B$11:$B$118,B144,'MYOB P_L Tax Calc'!$C$11:$C$118)</f>
        <v>0</v>
      </c>
      <c r="D144" s="70"/>
    </row>
    <row r="145" spans="1:4" ht="12" x14ac:dyDescent="0.2">
      <c r="A145" s="38"/>
      <c r="B145" s="102" t="s">
        <v>294</v>
      </c>
      <c r="C145" s="70">
        <f>-SUMIF('MYOB P_L Tax Calc'!$B$11:$B$118,B145,'MYOB P_L Tax Calc'!$C$11:$C$118)</f>
        <v>-25247</v>
      </c>
      <c r="D145" s="70"/>
    </row>
    <row r="146" spans="1:4" ht="12" x14ac:dyDescent="0.2">
      <c r="A146" s="38"/>
      <c r="B146" s="102" t="s">
        <v>188</v>
      </c>
      <c r="C146" s="70">
        <f>-SUMIF('MYOB P_L Tax Calc'!$B$11:$B$118,B146,'MYOB P_L Tax Calc'!$C$11:$C$118)</f>
        <v>0</v>
      </c>
      <c r="D146" s="70"/>
    </row>
    <row r="147" spans="1:4" ht="12" x14ac:dyDescent="0.2">
      <c r="A147" s="38"/>
      <c r="B147" s="102" t="s">
        <v>690</v>
      </c>
      <c r="C147" s="70">
        <f>SUMIF('MYOB P_L Tax Calc'!$B$11:$B$118,B147,'MYOB P_L Tax Calc'!$C$11:$C$118)</f>
        <v>5667</v>
      </c>
      <c r="D147" s="70"/>
    </row>
    <row r="148" spans="1:4" s="319" customFormat="1" ht="12" x14ac:dyDescent="0.2">
      <c r="A148" s="38"/>
      <c r="B148" s="102" t="s">
        <v>785</v>
      </c>
      <c r="C148" s="85">
        <f ca="1">C186</f>
        <v>-11474</v>
      </c>
      <c r="D148" s="70"/>
    </row>
    <row r="149" spans="1:4" ht="12" x14ac:dyDescent="0.2">
      <c r="A149" s="42"/>
      <c r="B149" s="43"/>
      <c r="C149" s="66">
        <f ca="1">ROUND((SUM(C125:C148)),0)</f>
        <v>109961</v>
      </c>
    </row>
    <row r="150" spans="1:4" x14ac:dyDescent="0.2">
      <c r="A150" s="42"/>
      <c r="B150" s="43"/>
      <c r="C150" s="153"/>
    </row>
    <row r="151" spans="1:4" ht="12" x14ac:dyDescent="0.2">
      <c r="A151" s="38"/>
      <c r="B151" s="40" t="s">
        <v>94</v>
      </c>
      <c r="C151" s="70">
        <f ca="1">ROUND((C149*0.15),2)</f>
        <v>16494.150000000001</v>
      </c>
    </row>
    <row r="152" spans="1:4" ht="12" x14ac:dyDescent="0.2">
      <c r="A152" s="42"/>
      <c r="B152" s="40"/>
      <c r="C152" s="65"/>
    </row>
    <row r="153" spans="1:4" ht="12" x14ac:dyDescent="0.2">
      <c r="A153" s="42"/>
      <c r="B153" s="40" t="s">
        <v>93</v>
      </c>
      <c r="C153" s="70">
        <f>-C129</f>
        <v>-10549</v>
      </c>
    </row>
    <row r="154" spans="1:4" ht="12" x14ac:dyDescent="0.2">
      <c r="A154" s="42"/>
      <c r="B154" s="40" t="s">
        <v>168</v>
      </c>
      <c r="C154" s="65">
        <f>-C130</f>
        <v>0</v>
      </c>
    </row>
    <row r="155" spans="1:4" ht="12" x14ac:dyDescent="0.2">
      <c r="A155" s="42"/>
      <c r="B155" s="40" t="s">
        <v>126</v>
      </c>
      <c r="C155" s="65"/>
    </row>
    <row r="156" spans="1:4" ht="12" x14ac:dyDescent="0.2">
      <c r="A156" s="40" t="s">
        <v>170</v>
      </c>
      <c r="B156" s="40" t="s">
        <v>169</v>
      </c>
      <c r="C156" s="65"/>
    </row>
    <row r="157" spans="1:4" ht="12" x14ac:dyDescent="0.2">
      <c r="A157" s="40" t="s">
        <v>171</v>
      </c>
      <c r="B157" s="40"/>
      <c r="C157" s="69">
        <f>I205</f>
        <v>0</v>
      </c>
    </row>
    <row r="158" spans="1:4" ht="12" x14ac:dyDescent="0.2">
      <c r="A158" s="42"/>
      <c r="B158" s="40" t="s">
        <v>95</v>
      </c>
      <c r="C158" s="84">
        <f ca="1">SUM(C151:C157)</f>
        <v>5945.1500000000015</v>
      </c>
    </row>
    <row r="159" spans="1:4" ht="12" x14ac:dyDescent="0.2">
      <c r="A159" s="42"/>
      <c r="B159" s="40"/>
      <c r="C159" s="84"/>
    </row>
    <row r="160" spans="1:4" ht="12" x14ac:dyDescent="0.2">
      <c r="A160" s="42"/>
      <c r="B160" s="40" t="s">
        <v>191</v>
      </c>
      <c r="C160" s="41">
        <f>'Tax Prov'!B59</f>
        <v>-15222</v>
      </c>
    </row>
    <row r="161" spans="1:9" ht="12" x14ac:dyDescent="0.2">
      <c r="A161" s="42"/>
      <c r="B161" s="40" t="s">
        <v>190</v>
      </c>
      <c r="C161" s="41">
        <f>'Tax Prov'!B61</f>
        <v>-5074</v>
      </c>
    </row>
    <row r="162" spans="1:9" ht="12" x14ac:dyDescent="0.2">
      <c r="A162" s="42"/>
      <c r="B162" s="40" t="s">
        <v>282</v>
      </c>
      <c r="C162" s="125">
        <v>259</v>
      </c>
    </row>
    <row r="163" spans="1:9" ht="12" x14ac:dyDescent="0.2">
      <c r="A163" s="42"/>
      <c r="B163" s="40" t="s">
        <v>656</v>
      </c>
      <c r="C163" s="125"/>
    </row>
    <row r="164" spans="1:9" ht="12.75" thickBot="1" x14ac:dyDescent="0.25">
      <c r="A164" s="42"/>
      <c r="B164" s="40" t="s">
        <v>175</v>
      </c>
      <c r="C164" s="50">
        <f ca="1">SUM(C158:C163)</f>
        <v>-14091.849999999999</v>
      </c>
    </row>
    <row r="165" spans="1:9" ht="12" x14ac:dyDescent="0.2">
      <c r="C165" s="70">
        <f ca="1">C158-C207</f>
        <v>-0.14999999999781721</v>
      </c>
    </row>
    <row r="167" spans="1:9" ht="12.75" x14ac:dyDescent="0.2">
      <c r="A167" s="318"/>
      <c r="B167" s="37" t="s">
        <v>107</v>
      </c>
      <c r="C167" s="211" t="s">
        <v>96</v>
      </c>
      <c r="D167" s="212"/>
      <c r="E167" s="213"/>
      <c r="F167" s="213"/>
      <c r="G167" s="213"/>
      <c r="H167" s="213"/>
      <c r="I167" s="213"/>
    </row>
    <row r="168" spans="1:9" ht="12" x14ac:dyDescent="0.2">
      <c r="A168" s="40"/>
      <c r="B168" s="40" t="s">
        <v>127</v>
      </c>
      <c r="C168" s="65">
        <f>'Cap Gains Tax'!E46</f>
        <v>0</v>
      </c>
      <c r="D168" s="65"/>
      <c r="E168" s="65"/>
      <c r="F168" s="65"/>
      <c r="G168" s="65"/>
      <c r="H168" s="65"/>
      <c r="I168" s="145"/>
    </row>
    <row r="169" spans="1:9" ht="12" x14ac:dyDescent="0.2">
      <c r="A169" s="40"/>
      <c r="B169" s="40" t="s">
        <v>68</v>
      </c>
      <c r="C169" s="388">
        <f ca="1">SUMIF('MYOB P_L Tax Calc'!$B$11:$B$118,B169,'MYOB P_L Tax Calc'!$C$11:$C$117)</f>
        <v>22361</v>
      </c>
      <c r="D169" s="70"/>
      <c r="E169" s="70"/>
      <c r="F169" s="70"/>
      <c r="G169" s="70"/>
      <c r="H169" s="70"/>
      <c r="I169" s="145"/>
    </row>
    <row r="170" spans="1:9" ht="12" x14ac:dyDescent="0.2">
      <c r="A170" s="40"/>
      <c r="B170" s="40" t="s">
        <v>159</v>
      </c>
      <c r="C170" s="388">
        <f ca="1">SUMIF('MYOB P_L Tax Calc'!$B$11:$B$118,B170,'MYOB P_L Tax Calc'!$C$11:$C$117)</f>
        <v>2810</v>
      </c>
      <c r="D170" s="70"/>
      <c r="E170" s="70"/>
      <c r="F170" s="70"/>
      <c r="G170" s="70"/>
      <c r="H170" s="70"/>
      <c r="I170" s="145"/>
    </row>
    <row r="171" spans="1:9" ht="12" x14ac:dyDescent="0.2">
      <c r="A171" s="40"/>
      <c r="B171" s="40" t="s">
        <v>150</v>
      </c>
      <c r="C171" s="388">
        <f ca="1">SUMIF('MYOB P_L Tax Calc'!$B$11:$B$118,B171,'MYOB P_L Tax Calc'!$C$11:$C$117)</f>
        <v>10</v>
      </c>
      <c r="D171" s="70"/>
      <c r="E171" s="70"/>
      <c r="F171" s="70"/>
      <c r="G171" s="70"/>
      <c r="H171" s="70"/>
      <c r="I171" s="145"/>
    </row>
    <row r="172" spans="1:9" ht="12" x14ac:dyDescent="0.2">
      <c r="A172" s="40"/>
      <c r="B172" s="40" t="s">
        <v>156</v>
      </c>
      <c r="C172" s="388">
        <f ca="1">SUMIF('MYOB P_L Tax Calc'!$B$11:$B$118,B172,'MYOB P_L Tax Calc'!$C$11:$C$117)</f>
        <v>-2969</v>
      </c>
      <c r="D172" s="70"/>
      <c r="E172" s="70"/>
      <c r="F172" s="70"/>
      <c r="G172" s="70"/>
      <c r="H172" s="70"/>
      <c r="I172" s="145"/>
    </row>
    <row r="173" spans="1:9" ht="12" x14ac:dyDescent="0.2">
      <c r="A173" s="40"/>
      <c r="B173" s="40" t="s">
        <v>151</v>
      </c>
      <c r="C173" s="389">
        <f ca="1">SUMIF('MYOB P_L Tax Calc'!$B$11:$B$118,B173,'MYOB P_L Tax Calc'!$C$11:$C$117)</f>
        <v>10549</v>
      </c>
      <c r="D173" s="85"/>
      <c r="E173" s="85"/>
      <c r="F173" s="85"/>
      <c r="G173" s="85"/>
      <c r="H173" s="85"/>
      <c r="I173" s="146"/>
    </row>
    <row r="174" spans="1:9" ht="12" x14ac:dyDescent="0.2">
      <c r="A174" s="40"/>
      <c r="B174" s="40"/>
      <c r="C174" s="70">
        <f ca="1">SUM(C168:C173)</f>
        <v>32761</v>
      </c>
      <c r="D174" s="70"/>
      <c r="E174" s="70"/>
      <c r="F174" s="70"/>
      <c r="G174" s="70"/>
      <c r="H174" s="70"/>
      <c r="I174" s="145"/>
    </row>
    <row r="175" spans="1:9" ht="12" x14ac:dyDescent="0.2">
      <c r="A175" s="40"/>
      <c r="B175" s="40" t="s">
        <v>69</v>
      </c>
      <c r="C175" s="70">
        <f ca="1">SUMIF('MYOB P_L Tax Calc'!$B$11:$B$118,B175,'MYOB P_L Tax Calc'!$C$11:$C$117)</f>
        <v>23529</v>
      </c>
      <c r="D175" s="70"/>
      <c r="E175" s="70"/>
      <c r="F175" s="70"/>
      <c r="G175" s="70"/>
      <c r="H175" s="70"/>
      <c r="I175" s="145"/>
    </row>
    <row r="176" spans="1:9" ht="12" x14ac:dyDescent="0.2">
      <c r="A176" s="40"/>
      <c r="B176" s="40" t="s">
        <v>177</v>
      </c>
      <c r="C176" s="70"/>
      <c r="D176" s="70"/>
      <c r="E176" s="70"/>
      <c r="F176" s="70"/>
      <c r="G176" s="70"/>
      <c r="H176" s="70"/>
      <c r="I176" s="145"/>
    </row>
    <row r="177" spans="1:9" ht="12" x14ac:dyDescent="0.2">
      <c r="A177" s="40"/>
      <c r="B177" s="40" t="s">
        <v>157</v>
      </c>
      <c r="C177" s="70"/>
      <c r="D177" s="70"/>
      <c r="E177" s="70"/>
      <c r="F177" s="70"/>
      <c r="G177" s="70"/>
      <c r="H177" s="70"/>
      <c r="I177" s="145"/>
    </row>
    <row r="178" spans="1:9" ht="12" x14ac:dyDescent="0.2">
      <c r="A178" s="40"/>
      <c r="B178" s="40" t="s">
        <v>67</v>
      </c>
      <c r="C178" s="70">
        <f ca="1">SUMIF('MYOB P_L Tax Calc'!$B$11:$B$118,B178,'MYOB P_L Tax Calc'!$C$11:$C$117)</f>
        <v>0</v>
      </c>
      <c r="D178" s="70"/>
      <c r="E178" s="70"/>
      <c r="F178" s="70"/>
      <c r="G178" s="70"/>
      <c r="H178" s="70"/>
      <c r="I178" s="145"/>
    </row>
    <row r="179" spans="1:9" ht="12.75" x14ac:dyDescent="0.2">
      <c r="A179" s="40"/>
      <c r="B179" s="40" t="s">
        <v>116</v>
      </c>
      <c r="C179" s="70">
        <f ca="1">SUMIF('MYOB P_L Tax Calc'!$B$11:$B$118,B179,'MYOB P_L Tax Calc'!$C$11:$C$117)</f>
        <v>27500</v>
      </c>
      <c r="D179" s="70"/>
      <c r="E179" s="318"/>
      <c r="F179" s="70"/>
      <c r="G179" s="70"/>
      <c r="H179" s="70"/>
      <c r="I179" s="145"/>
    </row>
    <row r="180" spans="1:9" ht="12.75" x14ac:dyDescent="0.2">
      <c r="A180" s="40"/>
      <c r="B180" s="40" t="s">
        <v>576</v>
      </c>
      <c r="C180" s="70">
        <f ca="1">SUMIF('MYOB P_L Tax Calc'!$B$11:$B$118,B180,'MYOB P_L Tax Calc'!$C$11:$C$117)</f>
        <v>9891</v>
      </c>
      <c r="D180" s="70"/>
      <c r="E180" s="70"/>
      <c r="F180" s="318"/>
      <c r="G180" s="70"/>
      <c r="H180" s="70"/>
      <c r="I180" s="145"/>
    </row>
    <row r="181" spans="1:9" ht="12.75" x14ac:dyDescent="0.2">
      <c r="A181" s="40"/>
      <c r="B181" s="40" t="s">
        <v>577</v>
      </c>
      <c r="C181" s="70">
        <f ca="1">SUMIF('MYOB P_L Tax Calc'!$B$11:$B$118,B181,'MYOB P_L Tax Calc'!$C$11:$C$117)</f>
        <v>6112</v>
      </c>
      <c r="D181" s="70"/>
      <c r="E181" s="70"/>
      <c r="F181" s="70"/>
      <c r="G181" s="318"/>
      <c r="H181" s="70"/>
      <c r="I181" s="145"/>
    </row>
    <row r="182" spans="1:9" ht="12" x14ac:dyDescent="0.2">
      <c r="A182" s="40"/>
      <c r="B182" s="40" t="s">
        <v>578</v>
      </c>
      <c r="C182" s="70">
        <f ca="1">SUMIF('MYOB P_L Tax Calc'!$B$11:$B$118,B182,'MYOB P_L Tax Calc'!$C$11:$C$117)</f>
        <v>3141</v>
      </c>
      <c r="D182" s="70"/>
      <c r="E182" s="70"/>
      <c r="F182" s="70"/>
      <c r="G182" s="70"/>
      <c r="H182" s="70"/>
      <c r="I182" s="145"/>
    </row>
    <row r="183" spans="1:9" ht="12" x14ac:dyDescent="0.2">
      <c r="A183" s="40"/>
      <c r="B183" s="40" t="s">
        <v>179</v>
      </c>
      <c r="C183" s="70">
        <f ca="1">SUMIF('MYOB P_L Tax Calc'!$B$11:$B$118,B183,'MYOB P_L Tax Calc'!$C$11:$C$117)</f>
        <v>20394</v>
      </c>
      <c r="D183" s="70"/>
      <c r="E183" s="70"/>
      <c r="F183" s="70"/>
      <c r="G183" s="70"/>
      <c r="H183" s="70"/>
      <c r="I183" s="145"/>
    </row>
    <row r="184" spans="1:9" ht="12.75" x14ac:dyDescent="0.2">
      <c r="A184" s="40"/>
      <c r="B184" s="40" t="s">
        <v>417</v>
      </c>
      <c r="C184" s="85">
        <f ca="1">SUMIF('MYOB P_L Tax Calc'!$B$11:$B$118,B184,'MYOB P_L Tax Calc'!$C$11:$C$117)</f>
        <v>37891</v>
      </c>
      <c r="D184" s="70"/>
      <c r="E184" s="318"/>
      <c r="F184" s="85"/>
      <c r="G184" s="85"/>
      <c r="H184" s="85"/>
      <c r="I184" s="146"/>
    </row>
    <row r="185" spans="1:9" ht="12" x14ac:dyDescent="0.2">
      <c r="A185" s="40"/>
      <c r="B185" s="40"/>
      <c r="C185" s="70">
        <f ca="1">SUM(C174:C184)</f>
        <v>161219</v>
      </c>
      <c r="D185" s="70"/>
      <c r="E185" s="70"/>
      <c r="F185" s="70"/>
      <c r="G185" s="70"/>
      <c r="H185" s="70"/>
      <c r="I185" s="145"/>
    </row>
    <row r="186" spans="1:9" s="319" customFormat="1" ht="12" x14ac:dyDescent="0.2">
      <c r="A186" s="394">
        <v>7.1169999999999997E-2</v>
      </c>
      <c r="B186" s="40" t="s">
        <v>783</v>
      </c>
      <c r="C186" s="85">
        <f ca="1">-ROUND(C185*A186,0)</f>
        <v>-11474</v>
      </c>
      <c r="D186" s="70"/>
      <c r="E186" s="70"/>
      <c r="F186" s="70"/>
      <c r="G186" s="70"/>
      <c r="H186" s="70"/>
      <c r="I186" s="145"/>
    </row>
    <row r="187" spans="1:9" s="319" customFormat="1" ht="12" x14ac:dyDescent="0.2">
      <c r="A187" s="394"/>
      <c r="B187" s="40" t="s">
        <v>784</v>
      </c>
      <c r="C187" s="70">
        <f ca="1">SUM(C185:C186)</f>
        <v>149745</v>
      </c>
      <c r="D187" s="70"/>
      <c r="E187" s="70"/>
      <c r="F187" s="70"/>
      <c r="G187" s="70"/>
      <c r="H187" s="70"/>
      <c r="I187" s="145"/>
    </row>
    <row r="188" spans="1:9" ht="12" x14ac:dyDescent="0.2">
      <c r="A188" s="40"/>
      <c r="B188" s="395" t="s">
        <v>108</v>
      </c>
      <c r="C188" s="70"/>
      <c r="D188" s="70"/>
      <c r="E188" s="70"/>
      <c r="F188" s="70"/>
      <c r="G188" s="70"/>
      <c r="H188" s="70"/>
      <c r="I188" s="145"/>
    </row>
    <row r="189" spans="1:9" ht="12" x14ac:dyDescent="0.2">
      <c r="A189" s="40"/>
      <c r="B189" s="40" t="s">
        <v>279</v>
      </c>
      <c r="C189" s="70">
        <f>-SUMIF('MYOB P_L Tax Calc'!$B$11:$B$117,B189,'MYOB P_L Tax Calc'!$C$11:$C$117)</f>
        <v>-11059</v>
      </c>
      <c r="D189" s="70"/>
      <c r="E189" s="70"/>
      <c r="F189" s="70"/>
      <c r="G189" s="70"/>
      <c r="H189" s="70"/>
      <c r="I189" s="145"/>
    </row>
    <row r="190" spans="1:9" ht="12" x14ac:dyDescent="0.2">
      <c r="A190" s="40"/>
      <c r="B190" s="40" t="s">
        <v>287</v>
      </c>
      <c r="C190" s="70">
        <f>-SUMIF('MYOB P_L Tax Calc'!$B$11:$B$117,B190,'MYOB P_L Tax Calc'!$C$11:$C$117)</f>
        <v>-259</v>
      </c>
      <c r="D190" s="70"/>
      <c r="E190" s="70"/>
      <c r="F190" s="70"/>
      <c r="G190" s="70"/>
      <c r="H190" s="70"/>
      <c r="I190" s="145"/>
    </row>
    <row r="191" spans="1:9" ht="12" x14ac:dyDescent="0.2">
      <c r="A191" s="40"/>
      <c r="B191" s="40" t="s">
        <v>429</v>
      </c>
      <c r="C191" s="70"/>
      <c r="D191" s="70"/>
      <c r="E191" s="70"/>
      <c r="F191" s="70"/>
      <c r="G191" s="70"/>
      <c r="H191" s="70"/>
      <c r="I191" s="145"/>
    </row>
    <row r="192" spans="1:9" ht="12" x14ac:dyDescent="0.2">
      <c r="A192" s="40"/>
      <c r="B192" s="40" t="s">
        <v>71</v>
      </c>
      <c r="C192" s="70"/>
      <c r="D192" s="70"/>
      <c r="E192" s="70"/>
      <c r="F192" s="70"/>
      <c r="G192" s="70"/>
      <c r="H192" s="70"/>
      <c r="I192" s="145"/>
    </row>
    <row r="193" spans="1:9" ht="12" x14ac:dyDescent="0.2">
      <c r="A193" s="40"/>
      <c r="B193" s="40" t="s">
        <v>283</v>
      </c>
      <c r="C193" s="70">
        <f>-SUMIF('MYOB P_L Tax Calc'!$B$11:$B$117,B193,'MYOB P_L Tax Calc'!$C$11:$C$117)</f>
        <v>-7431</v>
      </c>
      <c r="D193" s="70"/>
      <c r="E193" s="70"/>
      <c r="F193" s="70"/>
      <c r="G193" s="70"/>
      <c r="H193" s="70"/>
      <c r="I193" s="145"/>
    </row>
    <row r="194" spans="1:9" ht="12" x14ac:dyDescent="0.2">
      <c r="A194" s="40"/>
      <c r="B194" s="40" t="s">
        <v>776</v>
      </c>
      <c r="C194" s="70">
        <f>-SUM(C62,C69:C76,C80:C81,C85)</f>
        <v>-19714</v>
      </c>
      <c r="D194" s="70"/>
      <c r="E194" s="70"/>
      <c r="F194" s="70"/>
      <c r="G194" s="70"/>
      <c r="H194" s="70"/>
      <c r="I194" s="145"/>
    </row>
    <row r="195" spans="1:9" ht="12" x14ac:dyDescent="0.2">
      <c r="A195" s="40"/>
      <c r="B195" s="40" t="s">
        <v>15</v>
      </c>
      <c r="C195" s="145">
        <f>-SUMIF('MYOB P_L Tax Calc'!$B$11:$B$117,B195,'MYOB P_L Tax Calc'!$C$11:$C$117)</f>
        <v>0</v>
      </c>
      <c r="D195" s="70"/>
      <c r="E195" s="70"/>
      <c r="F195" s="70"/>
      <c r="G195" s="70"/>
      <c r="H195" s="70"/>
      <c r="I195" s="145"/>
    </row>
    <row r="196" spans="1:9" ht="12" x14ac:dyDescent="0.2">
      <c r="A196" s="40"/>
      <c r="B196" s="40" t="s">
        <v>281</v>
      </c>
      <c r="C196" s="70">
        <f>-SUMIF('MYOB P_L Tax Calc'!$B$11:$B$117,B196,'MYOB P_L Tax Calc'!$C$11:$C$117)</f>
        <v>0</v>
      </c>
      <c r="D196" s="70"/>
      <c r="E196" s="70"/>
      <c r="F196" s="70"/>
      <c r="G196" s="70"/>
      <c r="H196" s="70"/>
      <c r="I196" s="145"/>
    </row>
    <row r="197" spans="1:9" ht="12" x14ac:dyDescent="0.2">
      <c r="A197" s="40"/>
      <c r="B197" s="40" t="s">
        <v>115</v>
      </c>
      <c r="C197" s="70">
        <f>-SUMIF('MYOB P_L Tax Calc'!$B$11:$B$117,B197,'MYOB P_L Tax Calc'!$C$11:$C$117)</f>
        <v>-1320</v>
      </c>
      <c r="D197" s="70"/>
      <c r="E197" s="70"/>
      <c r="F197" s="70"/>
      <c r="G197" s="70"/>
      <c r="H197" s="70"/>
      <c r="I197" s="145"/>
    </row>
    <row r="198" spans="1:9" ht="12" x14ac:dyDescent="0.2">
      <c r="A198" s="40"/>
      <c r="B198" s="40"/>
      <c r="C198" s="144">
        <f>SUM(C189:C197)</f>
        <v>-39783</v>
      </c>
      <c r="D198" s="70"/>
      <c r="E198" s="144"/>
      <c r="F198" s="144"/>
      <c r="G198" s="144"/>
      <c r="H198" s="144"/>
      <c r="I198" s="144"/>
    </row>
    <row r="199" spans="1:9" ht="12" x14ac:dyDescent="0.2">
      <c r="A199" s="40"/>
      <c r="B199" s="40"/>
      <c r="C199" s="70">
        <f ca="1">C149-C200</f>
        <v>-1</v>
      </c>
      <c r="D199" s="70"/>
      <c r="E199" s="70"/>
      <c r="F199" s="70"/>
      <c r="G199" s="70"/>
      <c r="H199" s="70"/>
      <c r="I199" s="70"/>
    </row>
    <row r="200" spans="1:9" ht="12.75" thickBot="1" x14ac:dyDescent="0.25">
      <c r="A200" s="40"/>
      <c r="B200" s="40" t="s">
        <v>109</v>
      </c>
      <c r="C200" s="147">
        <f ca="1">C187+C198</f>
        <v>109962</v>
      </c>
      <c r="D200" s="84"/>
      <c r="E200" s="147"/>
      <c r="F200" s="147"/>
      <c r="G200" s="147"/>
      <c r="H200" s="147"/>
      <c r="I200" s="147"/>
    </row>
    <row r="201" spans="1:9" ht="12" x14ac:dyDescent="0.2">
      <c r="A201" s="40"/>
      <c r="B201" s="40"/>
      <c r="C201" s="188"/>
      <c r="D201" s="188"/>
      <c r="E201" s="188"/>
      <c r="F201" s="188"/>
      <c r="G201" s="188"/>
      <c r="H201" s="188"/>
      <c r="I201" s="188"/>
    </row>
    <row r="202" spans="1:9" ht="12" x14ac:dyDescent="0.2">
      <c r="A202" s="49">
        <v>0.15</v>
      </c>
      <c r="B202" s="40" t="s">
        <v>95</v>
      </c>
      <c r="C202" s="70">
        <f ca="1">C200*A202</f>
        <v>16494.3</v>
      </c>
      <c r="D202" s="188"/>
      <c r="E202" s="70"/>
      <c r="F202" s="70"/>
      <c r="G202" s="70"/>
      <c r="H202" s="70"/>
      <c r="I202" s="70"/>
    </row>
    <row r="203" spans="1:9" ht="12" x14ac:dyDescent="0.2">
      <c r="A203" s="40"/>
      <c r="B203" s="40"/>
      <c r="C203" s="70"/>
      <c r="D203" s="188"/>
      <c r="E203" s="70"/>
      <c r="F203" s="70"/>
      <c r="G203" s="188"/>
      <c r="H203" s="188"/>
      <c r="I203" s="70"/>
    </row>
    <row r="204" spans="1:9" ht="12" x14ac:dyDescent="0.2">
      <c r="A204" s="40"/>
      <c r="B204" s="40" t="s">
        <v>93</v>
      </c>
      <c r="C204" s="70">
        <f>C153+C154</f>
        <v>-10549</v>
      </c>
      <c r="D204" s="188"/>
      <c r="E204" s="70"/>
      <c r="F204" s="70"/>
      <c r="G204" s="188"/>
      <c r="H204" s="188"/>
      <c r="I204" s="70"/>
    </row>
    <row r="205" spans="1:9" ht="12" x14ac:dyDescent="0.2">
      <c r="A205" s="40" t="s">
        <v>170</v>
      </c>
      <c r="B205" s="40" t="s">
        <v>169</v>
      </c>
      <c r="C205" s="70"/>
      <c r="D205" s="188"/>
      <c r="E205" s="70"/>
      <c r="F205" s="70"/>
      <c r="G205" s="188"/>
      <c r="H205" s="188"/>
      <c r="I205" s="70"/>
    </row>
    <row r="206" spans="1:9" ht="12" x14ac:dyDescent="0.2">
      <c r="A206" s="40" t="s">
        <v>171</v>
      </c>
      <c r="B206" s="40"/>
      <c r="C206" s="70">
        <v>0</v>
      </c>
      <c r="D206" s="188"/>
      <c r="E206" s="70"/>
      <c r="F206" s="70"/>
      <c r="G206" s="188"/>
      <c r="H206" s="188"/>
      <c r="I206" s="70"/>
    </row>
    <row r="207" spans="1:9" ht="12.75" thickBot="1" x14ac:dyDescent="0.25">
      <c r="A207" s="40"/>
      <c r="B207" s="40" t="s">
        <v>110</v>
      </c>
      <c r="C207" s="72">
        <f ca="1">SUM(C202:C206)</f>
        <v>5945.2999999999993</v>
      </c>
      <c r="D207" s="188"/>
      <c r="E207" s="72"/>
      <c r="F207" s="72"/>
      <c r="G207" s="72"/>
      <c r="H207" s="72"/>
      <c r="I207" s="72"/>
    </row>
    <row r="208" spans="1:9" ht="12" x14ac:dyDescent="0.2">
      <c r="A208" s="40"/>
      <c r="B208" s="40"/>
      <c r="C208" s="188">
        <f ca="1">C207-C158</f>
        <v>0.14999999999781721</v>
      </c>
      <c r="D208" s="188"/>
      <c r="E208" s="188"/>
      <c r="F208" s="188"/>
      <c r="G208" s="188"/>
      <c r="H208" s="188"/>
      <c r="I208" s="188"/>
    </row>
    <row r="209" spans="1:9" ht="12" x14ac:dyDescent="0.2">
      <c r="A209" s="40"/>
      <c r="B209" s="37" t="s">
        <v>128</v>
      </c>
      <c r="C209" s="188"/>
      <c r="D209" s="188"/>
      <c r="E209" s="188"/>
      <c r="F209" s="188"/>
      <c r="G209" s="188"/>
      <c r="H209" s="188"/>
      <c r="I209" s="188"/>
    </row>
    <row r="210" spans="1:9" ht="12" x14ac:dyDescent="0.2">
      <c r="A210" s="40"/>
      <c r="B210" s="37" t="s">
        <v>109</v>
      </c>
      <c r="C210" s="188"/>
      <c r="D210" s="188"/>
      <c r="E210" s="188"/>
      <c r="F210" s="188"/>
      <c r="G210" s="188"/>
      <c r="H210" s="188"/>
      <c r="I210" s="188"/>
    </row>
    <row r="211" spans="1:9" ht="12.75" x14ac:dyDescent="0.2">
      <c r="A211" s="40"/>
      <c r="B211" s="318"/>
      <c r="C211" s="188"/>
      <c r="D211" s="188"/>
      <c r="E211" s="188"/>
      <c r="F211" s="188"/>
      <c r="G211" s="188"/>
      <c r="H211" s="188"/>
      <c r="I211" s="318"/>
    </row>
    <row r="212" spans="1:9" ht="12" x14ac:dyDescent="0.2">
      <c r="A212" s="40"/>
      <c r="B212" s="37" t="s">
        <v>131</v>
      </c>
      <c r="C212" s="65">
        <f ca="1">C185</f>
        <v>161219</v>
      </c>
      <c r="D212" s="188"/>
      <c r="E212" s="188"/>
      <c r="F212" s="188"/>
      <c r="G212" s="188"/>
      <c r="H212" s="188"/>
    </row>
    <row r="213" spans="1:9" ht="12" x14ac:dyDescent="0.2">
      <c r="A213" s="40"/>
      <c r="B213" s="40" t="s">
        <v>93</v>
      </c>
      <c r="C213" s="65">
        <f>-C129-C130</f>
        <v>-10549</v>
      </c>
      <c r="D213" s="188"/>
      <c r="E213" s="188"/>
      <c r="F213" s="188"/>
      <c r="G213" s="188"/>
      <c r="H213" s="188"/>
    </row>
    <row r="214" spans="1:9" ht="12" x14ac:dyDescent="0.2">
      <c r="A214" s="40"/>
      <c r="B214" s="40" t="s">
        <v>111</v>
      </c>
      <c r="C214" s="65">
        <f>-C126-C127-C128</f>
        <v>331315</v>
      </c>
      <c r="D214" s="188"/>
      <c r="E214" s="188"/>
      <c r="F214" s="188"/>
      <c r="G214" s="188"/>
      <c r="H214" s="188"/>
    </row>
    <row r="215" spans="1:9" ht="12" x14ac:dyDescent="0.2">
      <c r="A215" s="40"/>
      <c r="B215" s="40" t="s">
        <v>779</v>
      </c>
      <c r="C215" s="65">
        <f>SUM(D28)</f>
        <v>22525</v>
      </c>
      <c r="D215" s="188"/>
      <c r="E215" s="188"/>
      <c r="F215" s="188"/>
      <c r="G215" s="188"/>
      <c r="H215" s="188"/>
    </row>
    <row r="216" spans="1:9" ht="12" x14ac:dyDescent="0.2">
      <c r="A216" s="40"/>
      <c r="B216" s="40" t="s">
        <v>172</v>
      </c>
      <c r="C216" s="65">
        <f>-I139</f>
        <v>0</v>
      </c>
      <c r="D216" s="188"/>
      <c r="E216" s="188"/>
      <c r="F216" s="188"/>
      <c r="G216" s="188"/>
      <c r="H216" s="188"/>
    </row>
    <row r="217" spans="1:9" ht="12" x14ac:dyDescent="0.2">
      <c r="A217" s="40"/>
      <c r="B217" s="40" t="s">
        <v>657</v>
      </c>
      <c r="C217" s="65">
        <f>-I133-I134</f>
        <v>0</v>
      </c>
      <c r="D217" s="188"/>
      <c r="E217" s="188"/>
      <c r="F217" s="188"/>
      <c r="G217" s="188"/>
      <c r="H217" s="188"/>
    </row>
    <row r="218" spans="1:9" ht="12" x14ac:dyDescent="0.2">
      <c r="A218" s="40"/>
      <c r="B218" s="40" t="s">
        <v>148</v>
      </c>
      <c r="C218" s="16"/>
      <c r="D218" s="188"/>
      <c r="E218" s="188"/>
      <c r="F218" s="188"/>
      <c r="G218" s="188"/>
      <c r="H218" s="188"/>
    </row>
    <row r="219" spans="1:9" ht="12" x14ac:dyDescent="0.2">
      <c r="A219" s="40"/>
      <c r="B219" s="40" t="s">
        <v>173</v>
      </c>
      <c r="C219" s="65">
        <f>-I142-I149-I147</f>
        <v>0</v>
      </c>
      <c r="D219" s="188"/>
      <c r="E219" s="188"/>
      <c r="F219" s="188"/>
      <c r="G219" s="188"/>
      <c r="H219" s="188"/>
    </row>
    <row r="220" spans="1:9" ht="12" x14ac:dyDescent="0.2">
      <c r="A220" s="40"/>
      <c r="B220" s="40" t="s">
        <v>112</v>
      </c>
      <c r="C220" s="69">
        <f>-D134</f>
        <v>223327</v>
      </c>
      <c r="D220" s="188"/>
      <c r="E220" s="188"/>
      <c r="F220" s="188"/>
      <c r="G220" s="188"/>
      <c r="H220" s="188"/>
    </row>
    <row r="221" spans="1:9" ht="12.75" x14ac:dyDescent="0.2">
      <c r="A221" s="318"/>
      <c r="B221" s="318"/>
      <c r="C221" s="65">
        <f ca="1">SUM(C212:C220)</f>
        <v>727837</v>
      </c>
      <c r="D221" s="12"/>
      <c r="E221" s="318"/>
      <c r="F221" s="318"/>
      <c r="G221" s="318"/>
      <c r="H221" s="318"/>
    </row>
    <row r="222" spans="1:9" ht="12" x14ac:dyDescent="0.2">
      <c r="A222" s="297"/>
      <c r="B222" s="296" t="s">
        <v>132</v>
      </c>
      <c r="C222" s="65">
        <f>'MYOB P_L Tax Calc'!C56</f>
        <v>727835</v>
      </c>
      <c r="D222" s="188"/>
      <c r="E222" s="188"/>
      <c r="F222" s="188"/>
      <c r="G222" s="188"/>
      <c r="H222" s="188"/>
    </row>
    <row r="223" spans="1:9" ht="12.75" thickBot="1" x14ac:dyDescent="0.25">
      <c r="A223" s="40"/>
      <c r="B223" s="40" t="s">
        <v>113</v>
      </c>
      <c r="C223" s="71">
        <f ca="1">C221-C222</f>
        <v>2</v>
      </c>
      <c r="D223" s="188"/>
      <c r="E223" s="188"/>
      <c r="F223" s="188"/>
      <c r="G223" s="188"/>
      <c r="H223" s="188"/>
    </row>
    <row r="224" spans="1:9" ht="12" x14ac:dyDescent="0.2">
      <c r="A224" s="40"/>
      <c r="B224" s="40"/>
      <c r="C224" s="65"/>
      <c r="D224" s="188"/>
      <c r="E224" s="188"/>
      <c r="F224" s="188"/>
      <c r="G224" s="188"/>
      <c r="H224" s="188"/>
    </row>
    <row r="225" spans="1:8" ht="12" x14ac:dyDescent="0.2">
      <c r="A225" s="40"/>
      <c r="B225" s="37" t="s">
        <v>134</v>
      </c>
      <c r="C225" s="65">
        <f>C198</f>
        <v>-39783</v>
      </c>
      <c r="D225" s="188"/>
      <c r="E225" s="188"/>
      <c r="F225" s="188"/>
      <c r="G225" s="188"/>
      <c r="H225" s="188"/>
    </row>
    <row r="226" spans="1:8" ht="12" x14ac:dyDescent="0.2">
      <c r="A226" s="40"/>
      <c r="B226" s="40" t="s">
        <v>690</v>
      </c>
      <c r="C226" s="85">
        <f>-SUMIF('MYOB P_L Tax Calc'!$B$11:$B$118,B226,'MYOB P_L Tax Calc'!$C$11:$C$118)</f>
        <v>-5667</v>
      </c>
      <c r="D226" s="188"/>
      <c r="E226" s="188"/>
      <c r="F226" s="188"/>
      <c r="G226" s="188"/>
      <c r="H226" s="188"/>
    </row>
    <row r="227" spans="1:8" ht="12.75" x14ac:dyDescent="0.2">
      <c r="A227" s="318"/>
      <c r="B227" s="318"/>
      <c r="C227" s="65">
        <f>SUM(C225:C226)</f>
        <v>-45450</v>
      </c>
      <c r="D227" s="12"/>
      <c r="E227" s="318"/>
      <c r="F227" s="318"/>
      <c r="G227" s="318"/>
      <c r="H227" s="318"/>
    </row>
    <row r="228" spans="1:8" ht="12" x14ac:dyDescent="0.2">
      <c r="A228" s="297"/>
      <c r="B228" s="296" t="s">
        <v>133</v>
      </c>
      <c r="C228" s="65">
        <f>-C99</f>
        <v>-45449</v>
      </c>
      <c r="D228" s="188"/>
      <c r="E228" s="188"/>
      <c r="F228" s="188"/>
      <c r="G228" s="188"/>
      <c r="H228" s="188"/>
    </row>
    <row r="229" spans="1:8" ht="12.75" x14ac:dyDescent="0.2">
      <c r="A229" s="40"/>
      <c r="B229" s="318"/>
      <c r="C229" s="65"/>
      <c r="D229" s="188"/>
      <c r="E229" s="188"/>
      <c r="F229" s="188"/>
      <c r="G229" s="188"/>
      <c r="H229" s="188"/>
    </row>
    <row r="230" spans="1:8" ht="12.75" thickBot="1" x14ac:dyDescent="0.25">
      <c r="A230" s="40"/>
      <c r="B230" s="40" t="s">
        <v>113</v>
      </c>
      <c r="C230" s="71">
        <f>C227-C228-C229</f>
        <v>-1</v>
      </c>
      <c r="D230" s="188"/>
      <c r="E230" s="188"/>
      <c r="F230" s="188"/>
      <c r="G230" s="188"/>
      <c r="H230" s="188"/>
    </row>
    <row r="232" spans="1:8" ht="12.75" x14ac:dyDescent="0.2">
      <c r="A232" s="2" t="s">
        <v>161</v>
      </c>
    </row>
    <row r="234" spans="1:8" ht="12" x14ac:dyDescent="0.2">
      <c r="A234" s="23" t="s">
        <v>235</v>
      </c>
      <c r="B234" s="32" t="s">
        <v>43</v>
      </c>
      <c r="C234" s="65">
        <f>SUMIF('MYOB P_L Tax Calc'!$A$11:$A$109,A234,'MYOB P_L Tax Calc'!$C$11:$C$109)</f>
        <v>26923</v>
      </c>
    </row>
    <row r="235" spans="1:8" ht="12" x14ac:dyDescent="0.2">
      <c r="A235" s="23" t="s">
        <v>291</v>
      </c>
      <c r="B235" s="32" t="s">
        <v>45</v>
      </c>
      <c r="C235" s="65">
        <f>SUMIF('MYOB P_L Tax Calc'!$A$11:$A$104,A235,'MYOB P_L Tax Calc'!$C$11:$C$104)</f>
        <v>0</v>
      </c>
    </row>
    <row r="236" spans="1:8" ht="12" x14ac:dyDescent="0.2">
      <c r="A236" s="23" t="s">
        <v>292</v>
      </c>
      <c r="B236" s="32" t="s">
        <v>293</v>
      </c>
      <c r="C236" s="65">
        <f>SUMIF('MYOB P_L Tax Calc'!$A$11:$A$104,A236,'MYOB P_L Tax Calc'!$C$11:$C$104)</f>
        <v>11118</v>
      </c>
    </row>
    <row r="237" spans="1:8" ht="12" x14ac:dyDescent="0.2">
      <c r="A237" s="23" t="s">
        <v>237</v>
      </c>
      <c r="B237" s="32" t="s">
        <v>117</v>
      </c>
      <c r="C237" s="65">
        <f>-SUMIF('MYOB P_L Tax Calc'!$A$11:$A$104,A237,'MYOB P_L Tax Calc'!$C$11:$C$104)</f>
        <v>-20763</v>
      </c>
    </row>
    <row r="238" spans="1:8" ht="12" x14ac:dyDescent="0.2">
      <c r="A238" s="23" t="s">
        <v>238</v>
      </c>
      <c r="B238" s="32" t="s">
        <v>160</v>
      </c>
      <c r="C238" s="65">
        <f>-SUMIF('MYOB P_L Tax Calc'!$A$11:$A$104,A238,'MYOB P_L Tax Calc'!$C$11:$C$104)</f>
        <v>0</v>
      </c>
    </row>
    <row r="239" spans="1:8" ht="12" x14ac:dyDescent="0.2">
      <c r="A239" s="23" t="s">
        <v>295</v>
      </c>
      <c r="B239" s="32" t="s">
        <v>293</v>
      </c>
      <c r="C239" s="65">
        <f>-SUMIF('MYOB P_L Tax Calc'!$A$11:$A$104,A239,'MYOB P_L Tax Calc'!$C$11:$C$104)</f>
        <v>-20000</v>
      </c>
    </row>
    <row r="240" spans="1:8" ht="12" thickBot="1" x14ac:dyDescent="0.25">
      <c r="C240" s="172">
        <f>SUM(C234:C239)</f>
        <v>-2722</v>
      </c>
    </row>
    <row r="241" spans="1:3" ht="12" thickTop="1" x14ac:dyDescent="0.2"/>
    <row r="243" spans="1:3" x14ac:dyDescent="0.2">
      <c r="A243" s="113" t="s">
        <v>317</v>
      </c>
      <c r="B243" s="114"/>
    </row>
    <row r="245" spans="1:3" ht="12" x14ac:dyDescent="0.2">
      <c r="A245" s="23" t="s">
        <v>233</v>
      </c>
      <c r="B245" s="32" t="s">
        <v>67</v>
      </c>
      <c r="C245" s="117">
        <f>SUMIF('MYOB P_L Tax Calc'!$B$11:$B$104,B245,'MYOB P_L Tax Calc'!$C$11:$C$104)</f>
        <v>0</v>
      </c>
    </row>
    <row r="246" spans="1:3" ht="12" x14ac:dyDescent="0.2">
      <c r="A246" s="23" t="s">
        <v>234</v>
      </c>
      <c r="B246" s="32" t="s">
        <v>116</v>
      </c>
      <c r="C246" s="117">
        <f>SUMIF('MYOB P_L Tax Calc'!$B$11:$B$104,B246,'MYOB P_L Tax Calc'!$C$11:$C$104)</f>
        <v>27500</v>
      </c>
    </row>
    <row r="247" spans="1:3" ht="12" x14ac:dyDescent="0.2">
      <c r="A247" s="32"/>
      <c r="B247" s="32"/>
      <c r="C247" s="169">
        <f>SUM(C245:C246)</f>
        <v>27500</v>
      </c>
    </row>
    <row r="248" spans="1:3" ht="12" x14ac:dyDescent="0.2">
      <c r="C248" s="117">
        <f>SUMIF('MYOB P_L Tax Calc'!$B$11:$B$104,B248,'MYOB P_L Tax Calc'!$C$11:$C$104)</f>
        <v>0</v>
      </c>
    </row>
    <row r="249" spans="1:3" ht="12" x14ac:dyDescent="0.2">
      <c r="A249" s="183" t="s">
        <v>524</v>
      </c>
      <c r="B249" s="189" t="s">
        <v>576</v>
      </c>
      <c r="C249" s="117">
        <f>SUMIF('MYOB P_L Tax Calc'!$B$11:$B$104,B249,'MYOB P_L Tax Calc'!$C$11:$C$104)</f>
        <v>9891</v>
      </c>
    </row>
    <row r="250" spans="1:3" ht="12" x14ac:dyDescent="0.2">
      <c r="A250" s="183" t="s">
        <v>525</v>
      </c>
      <c r="B250" s="189" t="s">
        <v>577</v>
      </c>
      <c r="C250" s="117">
        <f>SUMIF('MYOB P_L Tax Calc'!$B$11:$B$104,B250,'MYOB P_L Tax Calc'!$C$11:$C$104)</f>
        <v>6112</v>
      </c>
    </row>
    <row r="251" spans="1:3" ht="12" x14ac:dyDescent="0.2">
      <c r="A251" s="183" t="s">
        <v>526</v>
      </c>
      <c r="B251" s="189" t="s">
        <v>578</v>
      </c>
      <c r="C251" s="117">
        <f>SUMIF('MYOB P_L Tax Calc'!$B$11:$B$104,B251,'MYOB P_L Tax Calc'!$C$11:$C$104)</f>
        <v>3141</v>
      </c>
    </row>
    <row r="252" spans="1:3" ht="12" x14ac:dyDescent="0.2">
      <c r="C252" s="169">
        <f>SUM(C249:C251)</f>
        <v>19144</v>
      </c>
    </row>
    <row r="254" spans="1:3" ht="12" x14ac:dyDescent="0.2">
      <c r="A254" s="192" t="s">
        <v>233</v>
      </c>
      <c r="B254" s="227" t="s">
        <v>543</v>
      </c>
      <c r="C254" s="276">
        <f>SUMIF('MYOB P_L Tax Calc'!$B$11:$B$104,B254,'MYOB P_L Tax Calc'!$C$11:$C$104)</f>
        <v>315</v>
      </c>
    </row>
    <row r="255" spans="1:3" s="275" customFormat="1" ht="12" x14ac:dyDescent="0.2">
      <c r="A255" s="273"/>
      <c r="B255" s="237"/>
      <c r="C255" s="117"/>
    </row>
    <row r="256" spans="1:3" x14ac:dyDescent="0.2">
      <c r="B256" s="277" t="s">
        <v>498</v>
      </c>
    </row>
    <row r="257" spans="1:3" s="286" customFormat="1" ht="12" x14ac:dyDescent="0.2">
      <c r="A257" s="16" t="s">
        <v>444</v>
      </c>
      <c r="B257" s="16" t="s">
        <v>290</v>
      </c>
      <c r="C257" s="117">
        <f>SUMIF('MYOB P_L Tax Calc'!$B$11:$B$104,B257,'MYOB P_L Tax Calc'!$C$11:$C$104)</f>
        <v>330000</v>
      </c>
    </row>
    <row r="258" spans="1:3" ht="12" x14ac:dyDescent="0.2">
      <c r="A258" s="272" t="s">
        <v>570</v>
      </c>
      <c r="B258" s="273" t="s">
        <v>571</v>
      </c>
      <c r="C258" s="117">
        <f>SUMIF('MYOB P_L Tax Calc'!$B$11:$B$104,B258,'MYOB P_L Tax Calc'!$C$11:$C$104)</f>
        <v>0</v>
      </c>
    </row>
    <row r="259" spans="1:3" ht="12" x14ac:dyDescent="0.2">
      <c r="A259" s="272" t="s">
        <v>572</v>
      </c>
      <c r="B259" s="273" t="s">
        <v>573</v>
      </c>
      <c r="C259" s="117">
        <f>SUMIF('MYOB P_L Tax Calc'!$B$11:$B$104,B259,'MYOB P_L Tax Calc'!$C$11:$C$104)</f>
        <v>0</v>
      </c>
    </row>
    <row r="260" spans="1:3" s="319" customFormat="1" ht="12" x14ac:dyDescent="0.2">
      <c r="A260" s="400" t="s">
        <v>574</v>
      </c>
      <c r="B260" s="396" t="s">
        <v>575</v>
      </c>
      <c r="C260" s="117">
        <v>1000</v>
      </c>
    </row>
    <row r="261" spans="1:3" ht="12" x14ac:dyDescent="0.2">
      <c r="C261" s="169">
        <f>SUM(C257:C260)</f>
        <v>331000</v>
      </c>
    </row>
    <row r="263" spans="1:3" ht="12" x14ac:dyDescent="0.2">
      <c r="B263" s="16" t="s">
        <v>206</v>
      </c>
      <c r="C263" s="65">
        <f>C35</f>
        <v>235177</v>
      </c>
    </row>
    <row r="264" spans="1:3" ht="12" x14ac:dyDescent="0.2">
      <c r="B264" s="16" t="s">
        <v>207</v>
      </c>
      <c r="C264" s="65">
        <f>C38</f>
        <v>-11850</v>
      </c>
    </row>
    <row r="265" spans="1:3" ht="12" x14ac:dyDescent="0.2">
      <c r="B265" s="16" t="s">
        <v>628</v>
      </c>
      <c r="C265" s="65">
        <f>C39</f>
        <v>0</v>
      </c>
    </row>
    <row r="266" spans="1:3" ht="12" x14ac:dyDescent="0.2">
      <c r="B266" s="16" t="s">
        <v>629</v>
      </c>
      <c r="C266" s="65">
        <f>C40</f>
        <v>0</v>
      </c>
    </row>
    <row r="267" spans="1:3" ht="12" x14ac:dyDescent="0.2">
      <c r="B267" s="16" t="s">
        <v>635</v>
      </c>
      <c r="C267" s="65">
        <f>C41</f>
        <v>0</v>
      </c>
    </row>
    <row r="268" spans="1:3" ht="12.75" thickBot="1" x14ac:dyDescent="0.25">
      <c r="C268" s="71">
        <f>SUM(C263:C267)</f>
        <v>223327</v>
      </c>
    </row>
    <row r="269" spans="1:3" s="286" customFormat="1" ht="12" x14ac:dyDescent="0.2">
      <c r="C269" s="65"/>
    </row>
    <row r="270" spans="1:3" ht="12" x14ac:dyDescent="0.2">
      <c r="B270" s="16" t="s">
        <v>626</v>
      </c>
      <c r="C270" s="65">
        <f>C36</f>
        <v>0</v>
      </c>
    </row>
    <row r="271" spans="1:3" ht="12" x14ac:dyDescent="0.2">
      <c r="B271" s="16" t="s">
        <v>627</v>
      </c>
      <c r="C271" s="65">
        <f>C37</f>
        <v>0</v>
      </c>
    </row>
    <row r="272" spans="1:3" ht="12.75" thickBot="1" x14ac:dyDescent="0.25">
      <c r="C272" s="71">
        <f>SUM(C270:C271)</f>
        <v>0</v>
      </c>
    </row>
    <row r="273" spans="1:3" ht="12" x14ac:dyDescent="0.2">
      <c r="C273" s="65"/>
    </row>
    <row r="274" spans="1:3" x14ac:dyDescent="0.2">
      <c r="A274" s="113" t="s">
        <v>288</v>
      </c>
      <c r="B274" s="114"/>
      <c r="C274" s="114"/>
    </row>
    <row r="275" spans="1:3" ht="12" x14ac:dyDescent="0.2">
      <c r="B275" s="303"/>
      <c r="C275" s="115"/>
    </row>
    <row r="276" spans="1:3" ht="12" x14ac:dyDescent="0.2">
      <c r="B276" s="303" t="s">
        <v>416</v>
      </c>
      <c r="C276" s="115">
        <f t="shared" ref="C276:C288" si="0">SUMIF($B$11:$B$118,B276,$C$11:$C$118)</f>
        <v>56</v>
      </c>
    </row>
    <row r="277" spans="1:3" ht="12" x14ac:dyDescent="0.2">
      <c r="B277" s="303" t="s">
        <v>281</v>
      </c>
      <c r="C277" s="115">
        <f t="shared" si="0"/>
        <v>0</v>
      </c>
    </row>
    <row r="278" spans="1:3" ht="12" x14ac:dyDescent="0.2">
      <c r="B278" s="303" t="s">
        <v>418</v>
      </c>
      <c r="C278" s="115">
        <f t="shared" si="0"/>
        <v>168</v>
      </c>
    </row>
    <row r="279" spans="1:3" ht="12" x14ac:dyDescent="0.2">
      <c r="B279" s="320" t="s">
        <v>301</v>
      </c>
      <c r="C279" s="115">
        <f t="shared" si="0"/>
        <v>0</v>
      </c>
    </row>
    <row r="280" spans="1:3" ht="12" x14ac:dyDescent="0.2">
      <c r="B280" s="111" t="s">
        <v>180</v>
      </c>
      <c r="C280" s="115">
        <f t="shared" si="0"/>
        <v>1574</v>
      </c>
    </row>
    <row r="281" spans="1:3" ht="12" x14ac:dyDescent="0.2">
      <c r="B281" s="111" t="s">
        <v>226</v>
      </c>
      <c r="C281" s="115">
        <f t="shared" si="0"/>
        <v>909</v>
      </c>
    </row>
    <row r="282" spans="1:3" ht="12" x14ac:dyDescent="0.2">
      <c r="B282" s="111" t="s">
        <v>280</v>
      </c>
      <c r="C282" s="115">
        <f t="shared" si="0"/>
        <v>2040</v>
      </c>
    </row>
    <row r="283" spans="1:3" ht="12" x14ac:dyDescent="0.2">
      <c r="B283" s="111" t="s">
        <v>181</v>
      </c>
      <c r="C283" s="115">
        <f t="shared" si="0"/>
        <v>3976</v>
      </c>
    </row>
    <row r="284" spans="1:3" ht="12" x14ac:dyDescent="0.2">
      <c r="B284" s="320" t="s">
        <v>182</v>
      </c>
      <c r="C284" s="115">
        <f t="shared" si="0"/>
        <v>352</v>
      </c>
    </row>
    <row r="285" spans="1:3" ht="12" x14ac:dyDescent="0.2">
      <c r="B285" s="111" t="s">
        <v>227</v>
      </c>
      <c r="C285" s="115">
        <f t="shared" si="0"/>
        <v>3031</v>
      </c>
    </row>
    <row r="286" spans="1:3" ht="12" x14ac:dyDescent="0.2">
      <c r="B286" s="256" t="s">
        <v>306</v>
      </c>
      <c r="C286" s="115">
        <f t="shared" si="0"/>
        <v>44</v>
      </c>
    </row>
    <row r="287" spans="1:3" ht="12" x14ac:dyDescent="0.2">
      <c r="B287" s="256" t="s">
        <v>299</v>
      </c>
      <c r="C287" s="115">
        <f t="shared" si="0"/>
        <v>0</v>
      </c>
    </row>
    <row r="288" spans="1:3" ht="12" x14ac:dyDescent="0.2">
      <c r="B288" s="256" t="s">
        <v>419</v>
      </c>
      <c r="C288" s="115">
        <f t="shared" si="0"/>
        <v>7564</v>
      </c>
    </row>
    <row r="289" spans="1:3" ht="12" thickBot="1" x14ac:dyDescent="0.25">
      <c r="A289" s="114"/>
      <c r="B289" s="114"/>
      <c r="C289" s="116">
        <f>SUM(C275:C288)</f>
        <v>19714</v>
      </c>
    </row>
    <row r="290" spans="1:3" ht="12" thickTop="1" x14ac:dyDescent="0.2"/>
    <row r="291" spans="1:3" x14ac:dyDescent="0.2">
      <c r="C291" s="386">
        <f>E81</f>
        <v>19714</v>
      </c>
    </row>
    <row r="292" spans="1:3" x14ac:dyDescent="0.2">
      <c r="C292" s="387">
        <f>C291-C289</f>
        <v>0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horizontalDpi="300" verticalDpi="300" r:id="rId1"/>
  <headerFooter alignWithMargins="0"/>
  <ignoredErrors>
    <ignoredError sqref="C129 C136:C13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19"/>
  <sheetViews>
    <sheetView topLeftCell="A13" workbookViewId="0">
      <selection activeCell="E44" sqref="E44"/>
    </sheetView>
  </sheetViews>
  <sheetFormatPr defaultRowHeight="12.75" x14ac:dyDescent="0.2"/>
  <cols>
    <col min="1" max="1" width="10.140625" style="318" customWidth="1"/>
    <col min="2" max="2" width="13.140625" style="318" bestFit="1" customWidth="1"/>
    <col min="3" max="3" width="13" style="318" customWidth="1"/>
    <col min="4" max="4" width="10" style="318" bestFit="1" customWidth="1"/>
    <col min="5" max="6" width="9" style="318" bestFit="1" customWidth="1"/>
    <col min="7" max="7" width="9" style="318" customWidth="1"/>
    <col min="8" max="9" width="10.85546875" style="318" customWidth="1"/>
    <col min="10" max="10" width="9" style="318" bestFit="1" customWidth="1"/>
    <col min="11" max="12" width="8.7109375" style="318" bestFit="1" customWidth="1"/>
    <col min="13" max="13" width="9" style="318" bestFit="1" customWidth="1"/>
    <col min="14" max="14" width="8.28515625" style="318" bestFit="1" customWidth="1"/>
    <col min="15" max="16384" width="9.140625" style="318"/>
  </cols>
  <sheetData>
    <row r="1" spans="1:42" x14ac:dyDescent="0.2">
      <c r="B1" s="53"/>
      <c r="C1" s="54"/>
      <c r="D1" s="54"/>
      <c r="E1" s="54"/>
      <c r="F1" s="55"/>
      <c r="G1" s="55"/>
      <c r="H1" s="55"/>
      <c r="I1" s="55"/>
      <c r="J1" s="55"/>
      <c r="K1" s="55"/>
      <c r="L1" s="311"/>
      <c r="M1" s="295"/>
      <c r="N1" s="295"/>
      <c r="O1" s="161"/>
      <c r="P1" s="161"/>
      <c r="Q1" s="161"/>
      <c r="R1" s="161"/>
    </row>
    <row r="2" spans="1:42" x14ac:dyDescent="0.2">
      <c r="A2" s="52" t="s">
        <v>154</v>
      </c>
      <c r="B2" s="165"/>
      <c r="C2" s="166"/>
      <c r="D2" s="166"/>
      <c r="E2" s="166"/>
      <c r="F2" s="167"/>
      <c r="G2" s="167"/>
      <c r="H2" s="167"/>
      <c r="I2" s="167"/>
      <c r="J2" s="167"/>
      <c r="K2" s="167"/>
      <c r="L2" s="312"/>
      <c r="M2" s="295"/>
      <c r="N2" s="295"/>
      <c r="O2" s="299"/>
      <c r="P2" s="161"/>
      <c r="Q2" s="161"/>
      <c r="R2" s="161"/>
    </row>
    <row r="3" spans="1:42" ht="36" x14ac:dyDescent="0.2">
      <c r="A3" s="168" t="s">
        <v>694</v>
      </c>
      <c r="B3" s="168" t="s">
        <v>119</v>
      </c>
      <c r="C3" s="168" t="s">
        <v>120</v>
      </c>
      <c r="D3" s="168" t="s">
        <v>229</v>
      </c>
      <c r="E3" s="168" t="s">
        <v>121</v>
      </c>
      <c r="F3" s="164" t="s">
        <v>174</v>
      </c>
      <c r="G3" s="164"/>
      <c r="H3" s="168" t="s">
        <v>122</v>
      </c>
      <c r="I3" s="168"/>
      <c r="J3" s="168" t="s">
        <v>123</v>
      </c>
      <c r="K3" s="164" t="s">
        <v>407</v>
      </c>
      <c r="L3" s="299"/>
      <c r="M3" s="295"/>
      <c r="N3" s="299"/>
      <c r="O3" s="299"/>
      <c r="P3" s="161"/>
      <c r="Q3" s="161"/>
      <c r="R3" s="161"/>
    </row>
    <row r="4" spans="1:42" ht="24" x14ac:dyDescent="0.2">
      <c r="A4" s="167"/>
      <c r="B4" s="167"/>
      <c r="C4" s="167"/>
      <c r="D4" s="167"/>
      <c r="E4" s="167"/>
      <c r="F4" s="168"/>
      <c r="G4" s="168"/>
      <c r="H4" s="164" t="s">
        <v>406</v>
      </c>
      <c r="I4" s="164"/>
      <c r="J4" s="168" t="s">
        <v>124</v>
      </c>
      <c r="K4" s="168"/>
      <c r="L4" s="295"/>
      <c r="M4" s="295"/>
      <c r="N4" s="306"/>
      <c r="O4" s="306"/>
      <c r="P4" s="304"/>
      <c r="Q4" s="304"/>
      <c r="R4" s="304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</row>
    <row r="5" spans="1:42" ht="24" x14ac:dyDescent="0.2">
      <c r="A5" s="80">
        <v>43726</v>
      </c>
      <c r="B5" s="78">
        <v>44384</v>
      </c>
      <c r="C5" s="88" t="s">
        <v>603</v>
      </c>
      <c r="D5" s="70">
        <v>89602</v>
      </c>
      <c r="E5" s="65">
        <v>89602</v>
      </c>
      <c r="F5" s="41">
        <f>D5</f>
        <v>89602</v>
      </c>
      <c r="G5" s="41"/>
      <c r="H5" s="41">
        <v>114848.57</v>
      </c>
      <c r="I5" s="41"/>
      <c r="J5" s="41">
        <f>H5-D5</f>
        <v>25246.570000000007</v>
      </c>
      <c r="K5" s="41"/>
      <c r="L5" s="304"/>
      <c r="M5" s="304"/>
      <c r="N5" s="304"/>
      <c r="O5" s="304"/>
      <c r="P5" s="304"/>
      <c r="Q5" s="304"/>
      <c r="R5" s="304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</row>
    <row r="6" spans="1:42" x14ac:dyDescent="0.2">
      <c r="A6" s="89">
        <v>44356</v>
      </c>
      <c r="B6" s="78">
        <v>44480</v>
      </c>
      <c r="C6" s="79" t="s">
        <v>669</v>
      </c>
      <c r="D6" s="70">
        <v>20762.68</v>
      </c>
      <c r="E6" s="65">
        <v>2900</v>
      </c>
      <c r="F6" s="41">
        <f>D6</f>
        <v>20762.68</v>
      </c>
      <c r="G6" s="41"/>
      <c r="H6" s="41">
        <v>26955.5</v>
      </c>
      <c r="I6" s="41"/>
      <c r="J6" s="41">
        <f>H6-D6</f>
        <v>6192.82</v>
      </c>
      <c r="K6" s="41"/>
      <c r="L6" s="304"/>
      <c r="M6" s="304"/>
      <c r="N6" s="304"/>
      <c r="O6" s="304"/>
      <c r="P6" s="304"/>
      <c r="Q6" s="304"/>
      <c r="R6" s="304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</row>
    <row r="7" spans="1:42" x14ac:dyDescent="0.2">
      <c r="A7" s="80"/>
      <c r="B7" s="78"/>
      <c r="C7" s="79"/>
      <c r="D7" s="70"/>
      <c r="E7" s="70"/>
      <c r="F7" s="41"/>
      <c r="G7" s="41"/>
      <c r="H7" s="41"/>
      <c r="I7" s="41"/>
      <c r="J7" s="41">
        <f>H7-D7</f>
        <v>0</v>
      </c>
      <c r="K7" s="44"/>
      <c r="L7" s="304"/>
      <c r="M7" s="304"/>
      <c r="N7" s="304"/>
      <c r="O7" s="304"/>
      <c r="P7" s="304"/>
      <c r="Q7" s="304"/>
      <c r="R7" s="304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</row>
    <row r="8" spans="1:42" x14ac:dyDescent="0.2">
      <c r="A8" s="80"/>
      <c r="B8" s="78"/>
      <c r="C8" s="79"/>
      <c r="D8" s="70"/>
      <c r="E8" s="70"/>
      <c r="F8" s="41"/>
      <c r="G8" s="41"/>
      <c r="H8" s="41"/>
      <c r="I8" s="41"/>
      <c r="J8" s="74">
        <f>SUM(J5:J7)</f>
        <v>31439.390000000007</v>
      </c>
      <c r="K8" s="74">
        <f>SUM(K5:K7)</f>
        <v>0</v>
      </c>
      <c r="L8" s="304"/>
      <c r="M8" s="304"/>
      <c r="N8" s="304"/>
      <c r="O8" s="304"/>
      <c r="P8" s="304"/>
      <c r="Q8" s="304"/>
      <c r="R8" s="304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</row>
    <row r="9" spans="1:42" x14ac:dyDescent="0.2">
      <c r="A9" s="52" t="s">
        <v>153</v>
      </c>
      <c r="B9" s="78"/>
      <c r="C9" s="79"/>
      <c r="D9" s="70"/>
      <c r="E9" s="70"/>
      <c r="F9" s="41"/>
      <c r="G9" s="41"/>
      <c r="H9" s="41"/>
      <c r="I9" s="41"/>
      <c r="J9" s="41"/>
      <c r="K9" s="41"/>
      <c r="L9" s="304"/>
      <c r="M9" s="304"/>
      <c r="N9" s="304"/>
      <c r="O9" s="304"/>
      <c r="P9" s="304"/>
      <c r="Q9" s="304"/>
      <c r="R9" s="304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</row>
    <row r="10" spans="1:42" x14ac:dyDescent="0.2">
      <c r="A10" s="80"/>
      <c r="B10" s="78">
        <v>44461</v>
      </c>
      <c r="C10" s="79" t="s">
        <v>564</v>
      </c>
      <c r="D10" s="70">
        <v>20000</v>
      </c>
      <c r="E10" s="70">
        <v>56966</v>
      </c>
      <c r="F10" s="41">
        <v>20000</v>
      </c>
      <c r="G10" s="41"/>
      <c r="H10" s="41">
        <v>11118.18</v>
      </c>
      <c r="I10" s="41"/>
      <c r="J10" s="41">
        <f>H10-F10</f>
        <v>-8881.82</v>
      </c>
      <c r="K10" s="41"/>
      <c r="L10" s="304"/>
      <c r="M10" s="161"/>
      <c r="N10" s="304"/>
      <c r="O10" s="304"/>
      <c r="P10" s="304"/>
      <c r="Q10" s="304"/>
      <c r="R10" s="304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</row>
    <row r="11" spans="1:42" x14ac:dyDescent="0.2">
      <c r="A11" s="163"/>
      <c r="B11" s="78"/>
      <c r="C11" s="79"/>
      <c r="D11" s="70"/>
      <c r="E11" s="65"/>
      <c r="F11" s="41"/>
      <c r="G11" s="41"/>
      <c r="H11" s="41"/>
      <c r="I11" s="41"/>
      <c r="J11" s="41">
        <f>H11-F11</f>
        <v>0</v>
      </c>
      <c r="K11" s="41"/>
      <c r="L11" s="304"/>
      <c r="M11" s="161"/>
      <c r="N11" s="304"/>
      <c r="O11" s="304"/>
      <c r="P11" s="304"/>
      <c r="Q11" s="304"/>
      <c r="R11" s="304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</row>
    <row r="12" spans="1:42" x14ac:dyDescent="0.2">
      <c r="A12" s="89"/>
      <c r="B12" s="78"/>
      <c r="C12" s="79"/>
      <c r="D12" s="70"/>
      <c r="F12" s="41">
        <f>D12</f>
        <v>0</v>
      </c>
      <c r="G12" s="41"/>
      <c r="H12" s="41"/>
      <c r="I12" s="41"/>
      <c r="J12" s="41">
        <f>H12-F12</f>
        <v>0</v>
      </c>
      <c r="K12" s="41"/>
      <c r="L12" s="304"/>
      <c r="M12" s="161"/>
      <c r="N12" s="304"/>
      <c r="O12" s="304"/>
      <c r="P12" s="304"/>
      <c r="Q12" s="304"/>
      <c r="R12" s="304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</row>
    <row r="13" spans="1:42" x14ac:dyDescent="0.2">
      <c r="A13" s="80"/>
      <c r="B13" s="78"/>
      <c r="C13" s="79"/>
      <c r="D13" s="70"/>
      <c r="E13" s="70"/>
      <c r="F13" s="41"/>
      <c r="G13" s="41"/>
      <c r="H13" s="41"/>
      <c r="I13" s="41"/>
      <c r="J13" s="74">
        <f>SUM(J10:J12)</f>
        <v>-8881.82</v>
      </c>
      <c r="K13" s="74"/>
      <c r="L13" s="304"/>
      <c r="M13" s="161"/>
      <c r="N13" s="304"/>
      <c r="O13" s="304"/>
      <c r="P13" s="304"/>
      <c r="Q13" s="304"/>
      <c r="R13" s="304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</row>
    <row r="14" spans="1:42" x14ac:dyDescent="0.2">
      <c r="A14" s="80"/>
      <c r="B14" s="78"/>
      <c r="C14" s="79"/>
      <c r="D14" s="70"/>
      <c r="E14" s="70"/>
      <c r="F14" s="41"/>
      <c r="G14" s="41"/>
      <c r="H14" s="41"/>
      <c r="I14" s="41"/>
      <c r="J14" s="41"/>
      <c r="K14" s="41"/>
      <c r="L14" s="304"/>
      <c r="M14" s="304"/>
      <c r="N14" s="304"/>
      <c r="O14" s="304"/>
      <c r="P14" s="304"/>
      <c r="Q14" s="304"/>
      <c r="R14" s="304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</row>
    <row r="15" spans="1:42" x14ac:dyDescent="0.2">
      <c r="A15" s="80"/>
      <c r="B15" s="78"/>
      <c r="C15" s="79"/>
      <c r="D15" s="70"/>
      <c r="E15" s="70"/>
      <c r="F15" s="41"/>
      <c r="G15" s="41"/>
      <c r="H15" s="87" t="s">
        <v>598</v>
      </c>
      <c r="J15" s="41">
        <f>J8+J13</f>
        <v>22557.570000000007</v>
      </c>
      <c r="K15" s="41"/>
      <c r="L15" s="161"/>
      <c r="M15" s="161"/>
      <c r="N15" s="161"/>
      <c r="O15" s="304"/>
      <c r="P15" s="304"/>
      <c r="Q15" s="304"/>
      <c r="R15" s="304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</row>
    <row r="16" spans="1:42" x14ac:dyDescent="0.2">
      <c r="A16" s="80"/>
      <c r="B16" s="78"/>
      <c r="C16" s="79"/>
      <c r="D16" s="70"/>
      <c r="E16" s="70"/>
      <c r="F16" s="41"/>
      <c r="G16" s="41"/>
      <c r="H16" s="79" t="s">
        <v>655</v>
      </c>
      <c r="J16" s="41">
        <f>-J5/3</f>
        <v>-8415.5233333333363</v>
      </c>
      <c r="K16" s="41"/>
      <c r="L16" s="161"/>
      <c r="M16" s="161"/>
      <c r="N16" s="161"/>
      <c r="O16" s="304"/>
      <c r="P16" s="304"/>
      <c r="Q16" s="304"/>
      <c r="R16" s="304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</row>
    <row r="17" spans="1:42" x14ac:dyDescent="0.2">
      <c r="A17" s="80"/>
      <c r="B17" s="78"/>
      <c r="C17" s="79"/>
      <c r="D17" s="70"/>
      <c r="E17" s="70"/>
      <c r="F17" s="41"/>
      <c r="G17" s="41"/>
      <c r="H17" s="41"/>
      <c r="I17" s="41"/>
      <c r="J17" s="41"/>
      <c r="K17" s="41"/>
      <c r="L17" s="161"/>
      <c r="M17" s="161"/>
      <c r="N17" s="161"/>
      <c r="O17" s="304"/>
      <c r="P17" s="304"/>
      <c r="Q17" s="304"/>
      <c r="R17" s="304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</row>
    <row r="18" spans="1:42" ht="13.5" thickBot="1" x14ac:dyDescent="0.25">
      <c r="A18" s="80"/>
      <c r="B18" s="78"/>
      <c r="C18" s="79"/>
      <c r="D18" s="70"/>
      <c r="E18" s="70"/>
      <c r="F18" s="41"/>
      <c r="G18" s="41"/>
      <c r="H18" s="87" t="s">
        <v>686</v>
      </c>
      <c r="I18" s="41"/>
      <c r="J18" s="50">
        <f>SUM(J15:J17)</f>
        <v>14142.046666666671</v>
      </c>
      <c r="K18" s="41"/>
      <c r="L18" s="161"/>
      <c r="M18" s="161"/>
      <c r="N18" s="161"/>
      <c r="O18" s="304"/>
      <c r="P18" s="304"/>
      <c r="Q18" s="304"/>
      <c r="R18" s="304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</row>
    <row r="19" spans="1:42" x14ac:dyDescent="0.2">
      <c r="A19" s="52" t="s">
        <v>583</v>
      </c>
      <c r="B19" s="165"/>
      <c r="C19" s="166"/>
      <c r="D19" s="166"/>
      <c r="E19" s="166"/>
      <c r="F19" s="167"/>
      <c r="G19" s="167"/>
      <c r="H19" s="167"/>
      <c r="I19" s="167"/>
      <c r="J19" s="167"/>
      <c r="K19" s="167"/>
      <c r="L19" s="312"/>
      <c r="M19" s="312"/>
      <c r="N19" s="295"/>
      <c r="O19" s="299"/>
      <c r="P19" s="161"/>
      <c r="Q19" s="161"/>
      <c r="R19" s="161"/>
    </row>
    <row r="20" spans="1:42" ht="36" x14ac:dyDescent="0.2">
      <c r="A20" s="168"/>
      <c r="B20" s="168" t="s">
        <v>119</v>
      </c>
      <c r="C20" s="168" t="s">
        <v>120</v>
      </c>
      <c r="D20" s="168" t="s">
        <v>229</v>
      </c>
      <c r="E20" s="168" t="s">
        <v>121</v>
      </c>
      <c r="F20" s="164" t="s">
        <v>174</v>
      </c>
      <c r="G20" s="164"/>
      <c r="H20" s="168" t="s">
        <v>122</v>
      </c>
      <c r="I20" s="168"/>
      <c r="J20" s="168" t="s">
        <v>123</v>
      </c>
      <c r="K20" s="164" t="s">
        <v>407</v>
      </c>
      <c r="L20" s="299"/>
      <c r="M20" s="295"/>
      <c r="N20" s="299"/>
      <c r="O20" s="299"/>
      <c r="P20" s="161"/>
      <c r="Q20" s="161"/>
      <c r="R20" s="161"/>
    </row>
    <row r="21" spans="1:42" ht="24" x14ac:dyDescent="0.2">
      <c r="A21" s="167"/>
      <c r="B21" s="167"/>
      <c r="C21" s="167"/>
      <c r="D21" s="167"/>
      <c r="E21" s="167"/>
      <c r="F21" s="168"/>
      <c r="G21" s="168"/>
      <c r="H21" s="164" t="s">
        <v>406</v>
      </c>
      <c r="I21" s="164"/>
      <c r="J21" s="168" t="s">
        <v>124</v>
      </c>
      <c r="K21" s="168"/>
      <c r="L21" s="295"/>
      <c r="M21" s="295"/>
      <c r="N21" s="306"/>
      <c r="O21" s="306"/>
      <c r="P21" s="304"/>
      <c r="Q21" s="304"/>
      <c r="R21" s="304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</row>
    <row r="22" spans="1:42" x14ac:dyDescent="0.2">
      <c r="A22" s="80"/>
      <c r="B22" s="78"/>
      <c r="C22" s="79"/>
      <c r="D22" s="70"/>
      <c r="E22" s="65"/>
      <c r="F22" s="41"/>
      <c r="G22" s="41"/>
      <c r="H22" s="41"/>
      <c r="I22" s="41"/>
      <c r="J22" s="41">
        <f>H22-D22</f>
        <v>0</v>
      </c>
      <c r="K22" s="41"/>
      <c r="L22" s="304"/>
      <c r="M22" s="304"/>
      <c r="N22" s="304"/>
      <c r="O22" s="304"/>
      <c r="P22" s="304"/>
      <c r="Q22" s="304"/>
      <c r="R22" s="304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</row>
    <row r="23" spans="1:42" x14ac:dyDescent="0.2">
      <c r="A23" s="80"/>
      <c r="B23" s="78"/>
      <c r="C23" s="79"/>
      <c r="D23" s="70"/>
      <c r="E23" s="70"/>
      <c r="F23" s="41"/>
      <c r="G23" s="41"/>
      <c r="H23" s="41"/>
      <c r="I23" s="41"/>
      <c r="J23" s="41">
        <f>H23-D23</f>
        <v>0</v>
      </c>
      <c r="K23" s="44"/>
      <c r="L23" s="304"/>
      <c r="M23" s="304"/>
      <c r="N23" s="304"/>
      <c r="O23" s="304"/>
      <c r="P23" s="304"/>
      <c r="Q23" s="304"/>
      <c r="R23" s="304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</row>
    <row r="24" spans="1:42" x14ac:dyDescent="0.2">
      <c r="A24" s="80"/>
      <c r="B24" s="78"/>
      <c r="C24" s="79"/>
      <c r="D24" s="70"/>
      <c r="E24" s="70"/>
      <c r="F24" s="41"/>
      <c r="G24" s="41"/>
      <c r="H24" s="41"/>
      <c r="I24" s="41"/>
      <c r="J24" s="74">
        <f>SUM(J22:J23)</f>
        <v>0</v>
      </c>
      <c r="K24" s="74">
        <f>SUM(K22:K23)</f>
        <v>0</v>
      </c>
      <c r="L24" s="304"/>
      <c r="M24" s="304"/>
      <c r="N24" s="304"/>
      <c r="O24" s="304"/>
      <c r="P24" s="304"/>
      <c r="Q24" s="304"/>
      <c r="R24" s="304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</row>
    <row r="25" spans="1:42" x14ac:dyDescent="0.2">
      <c r="A25" s="52" t="s">
        <v>599</v>
      </c>
      <c r="B25" s="73"/>
      <c r="C25" s="64"/>
      <c r="D25" s="56"/>
      <c r="E25" s="188"/>
      <c r="F25" s="56"/>
      <c r="G25" s="56"/>
      <c r="H25" s="41"/>
      <c r="I25" s="41"/>
      <c r="J25" s="41"/>
      <c r="K25" s="41"/>
      <c r="L25" s="304"/>
      <c r="M25" s="304"/>
      <c r="N25" s="304"/>
      <c r="O25" s="304"/>
      <c r="P25" s="304"/>
      <c r="Q25" s="304"/>
      <c r="R25" s="304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</row>
    <row r="26" spans="1:42" x14ac:dyDescent="0.2">
      <c r="A26" s="52"/>
      <c r="B26" s="73"/>
      <c r="C26" s="64"/>
      <c r="D26" s="56"/>
      <c r="E26" s="188"/>
      <c r="F26" s="56"/>
      <c r="G26" s="56"/>
      <c r="H26" s="41"/>
      <c r="I26" s="41"/>
      <c r="J26" s="41"/>
      <c r="K26" s="41"/>
      <c r="L26" s="304"/>
      <c r="M26" s="304"/>
      <c r="N26" s="304"/>
      <c r="O26" s="304"/>
      <c r="P26" s="304"/>
      <c r="Q26" s="304"/>
      <c r="R26" s="304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</row>
    <row r="27" spans="1:42" x14ac:dyDescent="0.2">
      <c r="A27" s="78"/>
      <c r="B27" s="78"/>
      <c r="C27" s="79"/>
      <c r="D27" s="41"/>
      <c r="E27" s="188"/>
      <c r="F27" s="41"/>
      <c r="G27" s="41"/>
      <c r="H27" s="41"/>
      <c r="I27" s="41"/>
      <c r="J27" s="41"/>
      <c r="K27" s="41"/>
      <c r="L27" s="304"/>
      <c r="M27" s="304"/>
      <c r="N27" s="304"/>
      <c r="O27" s="304"/>
      <c r="P27" s="304"/>
      <c r="Q27" s="304"/>
      <c r="R27" s="304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</row>
    <row r="28" spans="1:42" x14ac:dyDescent="0.2">
      <c r="A28" s="73"/>
      <c r="B28" s="73"/>
      <c r="C28" s="64"/>
      <c r="D28" s="56"/>
      <c r="E28" s="188"/>
      <c r="F28" s="56"/>
      <c r="G28" s="56"/>
      <c r="H28" s="41"/>
      <c r="I28" s="41"/>
      <c r="J28" s="74">
        <f>SUM(J27:J27)</f>
        <v>0</v>
      </c>
      <c r="K28" s="74"/>
      <c r="L28" s="304"/>
      <c r="M28" s="304"/>
      <c r="N28" s="304"/>
      <c r="O28" s="304"/>
      <c r="P28" s="304"/>
      <c r="Q28" s="304"/>
      <c r="R28" s="304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</row>
    <row r="29" spans="1:42" x14ac:dyDescent="0.2">
      <c r="A29" s="73"/>
      <c r="B29" s="73"/>
      <c r="C29" s="64"/>
      <c r="D29" s="56"/>
      <c r="E29" s="188"/>
      <c r="F29" s="56"/>
      <c r="G29" s="56"/>
      <c r="H29" s="41"/>
      <c r="I29" s="41"/>
      <c r="J29" s="41"/>
      <c r="K29" s="41"/>
      <c r="L29" s="304"/>
      <c r="M29" s="304"/>
      <c r="N29" s="304"/>
      <c r="O29" s="304"/>
      <c r="P29" s="304"/>
      <c r="Q29" s="304"/>
      <c r="R29" s="304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</row>
    <row r="30" spans="1:42" x14ac:dyDescent="0.2">
      <c r="A30" s="73"/>
      <c r="B30" s="73"/>
      <c r="C30" s="64"/>
      <c r="D30" s="56"/>
      <c r="E30" s="188"/>
      <c r="F30" s="56"/>
      <c r="G30" s="56"/>
      <c r="H30" s="41"/>
      <c r="I30" s="41"/>
      <c r="J30" s="41"/>
      <c r="K30" s="41"/>
      <c r="L30" s="307"/>
      <c r="M30" s="161"/>
      <c r="N30" s="304"/>
      <c r="O30" s="304"/>
      <c r="P30" s="304"/>
      <c r="Q30" s="304"/>
      <c r="R30" s="304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</row>
    <row r="31" spans="1:42" x14ac:dyDescent="0.2">
      <c r="A31" s="73"/>
      <c r="B31" s="73"/>
      <c r="C31" s="64"/>
      <c r="D31" s="56"/>
      <c r="E31" s="188"/>
      <c r="F31" s="56"/>
      <c r="G31" s="56"/>
      <c r="H31" s="41"/>
      <c r="I31" s="41"/>
      <c r="J31" s="41"/>
      <c r="K31" s="41"/>
      <c r="L31" s="308"/>
      <c r="M31" s="161"/>
      <c r="N31" s="304"/>
      <c r="O31" s="304"/>
      <c r="P31" s="304"/>
      <c r="Q31" s="304"/>
      <c r="R31" s="304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</row>
    <row r="32" spans="1:42" x14ac:dyDescent="0.2">
      <c r="A32" s="73"/>
      <c r="B32" s="73"/>
      <c r="C32" s="64"/>
      <c r="D32" s="56"/>
      <c r="E32" s="188"/>
      <c r="F32" s="56"/>
      <c r="G32" s="56"/>
      <c r="H32" s="41"/>
      <c r="I32" s="41"/>
      <c r="J32" s="41"/>
      <c r="K32" s="41"/>
      <c r="L32" s="304"/>
      <c r="M32" s="304"/>
      <c r="N32" s="304"/>
      <c r="O32" s="304"/>
      <c r="P32" s="304"/>
      <c r="Q32" s="304"/>
      <c r="R32" s="304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</row>
    <row r="33" spans="1:42" x14ac:dyDescent="0.2">
      <c r="A33" s="73"/>
      <c r="B33" s="73"/>
      <c r="C33" s="64"/>
      <c r="D33" s="56"/>
      <c r="E33" s="188"/>
      <c r="F33" s="56"/>
      <c r="G33" s="56"/>
      <c r="H33" s="41"/>
      <c r="I33" s="41"/>
      <c r="J33" s="41"/>
      <c r="K33" s="41"/>
      <c r="L33" s="307"/>
      <c r="M33" s="304"/>
      <c r="N33" s="304"/>
      <c r="O33" s="304"/>
      <c r="P33" s="304"/>
      <c r="Q33" s="304"/>
      <c r="R33" s="304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</row>
    <row r="34" spans="1:42" x14ac:dyDescent="0.2">
      <c r="A34" s="73"/>
      <c r="B34" s="73"/>
      <c r="C34" s="64"/>
      <c r="D34" s="56"/>
      <c r="E34" s="188"/>
      <c r="F34" s="56"/>
      <c r="G34" s="56"/>
      <c r="H34" s="41"/>
      <c r="I34" s="41"/>
      <c r="J34" s="41"/>
      <c r="K34" s="41"/>
      <c r="L34" s="304"/>
      <c r="M34" s="304"/>
      <c r="N34" s="304"/>
      <c r="O34" s="304"/>
      <c r="P34" s="304"/>
      <c r="Q34" s="304"/>
      <c r="R34" s="304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</row>
    <row r="35" spans="1:42" x14ac:dyDescent="0.2">
      <c r="A35" s="73"/>
      <c r="B35" s="73"/>
      <c r="C35" s="64"/>
      <c r="D35" s="56"/>
      <c r="E35" s="188"/>
      <c r="F35" s="56"/>
      <c r="G35" s="56"/>
      <c r="H35" s="41"/>
      <c r="I35" s="41"/>
      <c r="J35" s="41"/>
      <c r="K35" s="41"/>
      <c r="L35" s="304"/>
      <c r="M35" s="304"/>
      <c r="N35" s="304"/>
      <c r="O35" s="304"/>
      <c r="P35" s="304"/>
      <c r="Q35" s="304"/>
      <c r="R35" s="304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</row>
    <row r="36" spans="1:42" x14ac:dyDescent="0.2">
      <c r="A36" s="61" t="s">
        <v>600</v>
      </c>
      <c r="B36" s="73"/>
      <c r="C36" s="64"/>
      <c r="D36" s="56"/>
      <c r="E36" s="188"/>
      <c r="F36" s="56"/>
      <c r="G36" s="56"/>
      <c r="H36" s="41"/>
      <c r="I36" s="41"/>
      <c r="J36" s="41"/>
      <c r="K36" s="41"/>
      <c r="L36" s="304"/>
      <c r="M36" s="304"/>
      <c r="N36" s="304"/>
      <c r="O36" s="304"/>
      <c r="P36" s="304"/>
      <c r="Q36" s="304"/>
      <c r="R36" s="304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</row>
    <row r="37" spans="1:42" ht="15" x14ac:dyDescent="0.35">
      <c r="A37" s="61" t="s">
        <v>271</v>
      </c>
      <c r="B37" s="73"/>
      <c r="C37" s="100" t="s">
        <v>273</v>
      </c>
      <c r="D37" s="100" t="s">
        <v>274</v>
      </c>
      <c r="E37" s="100" t="s">
        <v>105</v>
      </c>
      <c r="F37" s="56"/>
      <c r="G37" s="56"/>
      <c r="H37" s="41"/>
      <c r="I37" s="41"/>
      <c r="J37" s="41"/>
      <c r="K37" s="41"/>
      <c r="L37" s="304"/>
      <c r="M37" s="304"/>
      <c r="N37" s="304"/>
      <c r="O37" s="304"/>
      <c r="P37" s="304"/>
      <c r="Q37" s="304"/>
      <c r="R37" s="304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</row>
    <row r="38" spans="1:42" x14ac:dyDescent="0.2">
      <c r="A38" s="41"/>
      <c r="B38" s="73"/>
      <c r="C38" s="64"/>
      <c r="E38" s="188"/>
      <c r="F38" s="56"/>
      <c r="G38" s="56"/>
      <c r="H38" s="41"/>
      <c r="I38" s="41"/>
      <c r="J38" s="41"/>
      <c r="K38" s="41"/>
      <c r="L38" s="304"/>
      <c r="M38" s="304"/>
      <c r="N38" s="304"/>
      <c r="O38" s="304"/>
      <c r="P38" s="304"/>
      <c r="Q38" s="304"/>
      <c r="R38" s="304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</row>
    <row r="39" spans="1:42" x14ac:dyDescent="0.2">
      <c r="A39" s="79" t="s">
        <v>272</v>
      </c>
      <c r="B39" s="86"/>
      <c r="C39" s="41">
        <f>ROUND(J8+J24,0)</f>
        <v>31439</v>
      </c>
      <c r="D39" s="41">
        <v>0</v>
      </c>
      <c r="E39" s="41">
        <f>ROUND(SUM(C39:D39),0)</f>
        <v>31439</v>
      </c>
      <c r="F39" s="56"/>
      <c r="G39" s="56"/>
      <c r="H39" s="41"/>
      <c r="I39" s="41"/>
      <c r="J39" s="41"/>
      <c r="K39" s="41"/>
      <c r="L39" s="304"/>
      <c r="M39" s="304"/>
      <c r="N39" s="304"/>
      <c r="O39" s="304"/>
      <c r="P39" s="304"/>
      <c r="Q39" s="304"/>
      <c r="R39" s="304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</row>
    <row r="40" spans="1:42" x14ac:dyDescent="0.2">
      <c r="A40" s="79" t="s">
        <v>176</v>
      </c>
      <c r="B40" s="188"/>
      <c r="C40" s="44">
        <f>ROUND(J13+J28,0)</f>
        <v>-8882</v>
      </c>
      <c r="D40" s="269"/>
      <c r="E40" s="44">
        <f>ROUND(SUM(C40:D40),0)</f>
        <v>-8882</v>
      </c>
      <c r="F40" s="56"/>
      <c r="G40" s="56"/>
      <c r="H40" s="41"/>
      <c r="I40" s="41"/>
      <c r="J40" s="41"/>
      <c r="K40" s="41"/>
      <c r="L40" s="304"/>
      <c r="M40" s="304"/>
      <c r="N40" s="304"/>
      <c r="O40" s="304"/>
      <c r="P40" s="304"/>
      <c r="Q40" s="304"/>
      <c r="R40" s="304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</row>
    <row r="41" spans="1:42" x14ac:dyDescent="0.2">
      <c r="A41" s="79" t="s">
        <v>275</v>
      </c>
      <c r="C41" s="41">
        <f>SUM(C39:C40)</f>
        <v>22557</v>
      </c>
      <c r="D41" s="41">
        <f>SUM(D39:D39)</f>
        <v>0</v>
      </c>
      <c r="E41" s="41">
        <f>SUM(E39:E40)</f>
        <v>22557</v>
      </c>
      <c r="F41" s="56"/>
      <c r="G41" s="56"/>
      <c r="H41" s="41"/>
      <c r="I41" s="41"/>
      <c r="J41" s="41"/>
      <c r="K41" s="41"/>
      <c r="L41" s="304"/>
      <c r="M41" s="304"/>
      <c r="N41" s="304"/>
      <c r="O41" s="304"/>
      <c r="P41" s="304"/>
      <c r="Q41" s="304"/>
      <c r="R41" s="304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</row>
    <row r="42" spans="1:42" x14ac:dyDescent="0.2">
      <c r="A42" s="79" t="s">
        <v>125</v>
      </c>
      <c r="B42" s="56"/>
      <c r="C42" s="44">
        <f>J16</f>
        <v>-8415.5233333333363</v>
      </c>
      <c r="D42" s="44">
        <v>0</v>
      </c>
      <c r="E42" s="44">
        <f>ROUND(SUM(C42:D42),0)</f>
        <v>-8416</v>
      </c>
      <c r="F42" s="56"/>
      <c r="G42" s="56"/>
      <c r="H42" s="41"/>
      <c r="I42" s="41"/>
      <c r="J42" s="41"/>
      <c r="K42" s="41"/>
      <c r="L42" s="304"/>
      <c r="M42" s="304"/>
      <c r="N42" s="304"/>
      <c r="O42" s="304"/>
      <c r="P42" s="304"/>
      <c r="Q42" s="304"/>
      <c r="R42" s="304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</row>
    <row r="43" spans="1:42" x14ac:dyDescent="0.2">
      <c r="C43" s="41">
        <f>SUM(C41:C42)</f>
        <v>14141.476666666664</v>
      </c>
      <c r="D43" s="41">
        <f>SUM(D41:D42)</f>
        <v>0</v>
      </c>
      <c r="E43" s="41">
        <f>SUM(E41:E42)</f>
        <v>14141</v>
      </c>
      <c r="F43" s="56"/>
      <c r="G43" s="56"/>
      <c r="H43" s="41"/>
      <c r="I43" s="41"/>
      <c r="J43" s="41"/>
      <c r="K43" s="41"/>
      <c r="L43" s="304"/>
      <c r="M43" s="304"/>
      <c r="N43" s="304"/>
      <c r="O43" s="304"/>
      <c r="P43" s="304"/>
      <c r="Q43" s="304"/>
      <c r="R43" s="304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</row>
    <row r="44" spans="1:42" x14ac:dyDescent="0.2">
      <c r="A44" s="79" t="s">
        <v>597</v>
      </c>
      <c r="B44" s="188"/>
      <c r="C44" s="44">
        <v>-14141.48</v>
      </c>
      <c r="D44" s="44">
        <f>B60</f>
        <v>0</v>
      </c>
      <c r="E44" s="44">
        <f>ROUND(SUM(C44:D44),0)</f>
        <v>-14141</v>
      </c>
      <c r="F44" s="56"/>
      <c r="G44" s="56"/>
      <c r="H44" s="41"/>
      <c r="I44" s="41"/>
      <c r="J44" s="81"/>
      <c r="K44" s="41"/>
      <c r="L44" s="304"/>
      <c r="M44" s="304"/>
      <c r="N44" s="304"/>
      <c r="O44" s="304"/>
      <c r="P44" s="304"/>
      <c r="Q44" s="304"/>
      <c r="R44" s="304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</row>
    <row r="45" spans="1:42" x14ac:dyDescent="0.2">
      <c r="C45" s="270"/>
      <c r="D45" s="270"/>
      <c r="E45" s="270"/>
      <c r="F45" s="56"/>
      <c r="G45" s="56"/>
      <c r="H45" s="79"/>
      <c r="I45" s="79"/>
      <c r="J45" s="41"/>
      <c r="K45" s="41"/>
      <c r="L45" s="304"/>
      <c r="M45" s="304"/>
      <c r="N45" s="304"/>
      <c r="O45" s="304"/>
      <c r="P45" s="304"/>
      <c r="Q45" s="304"/>
      <c r="R45" s="304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</row>
    <row r="46" spans="1:42" ht="13.5" thickBot="1" x14ac:dyDescent="0.25">
      <c r="A46" s="61" t="s">
        <v>505</v>
      </c>
      <c r="B46" s="101"/>
      <c r="C46" s="83">
        <f>SUM(C43:C45)</f>
        <v>-3.3333333358314121E-3</v>
      </c>
      <c r="D46" s="83">
        <f>SUM(D43:D45)</f>
        <v>0</v>
      </c>
      <c r="E46" s="83">
        <f>SUM(E43:E45)</f>
        <v>0</v>
      </c>
      <c r="F46" s="56"/>
      <c r="G46" s="56"/>
      <c r="H46" s="79"/>
      <c r="I46" s="79"/>
      <c r="J46" s="41"/>
      <c r="K46" s="41"/>
      <c r="L46" s="304"/>
      <c r="M46" s="304"/>
      <c r="N46" s="304"/>
      <c r="O46" s="304"/>
      <c r="P46" s="304"/>
      <c r="Q46" s="304"/>
      <c r="R46" s="304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</row>
    <row r="47" spans="1:42" x14ac:dyDescent="0.2">
      <c r="A47" s="12"/>
      <c r="B47" s="12"/>
      <c r="C47" s="271"/>
      <c r="D47" s="41"/>
      <c r="E47" s="41"/>
      <c r="F47" s="56"/>
      <c r="G47" s="56"/>
      <c r="H47" s="79"/>
      <c r="I47" s="79"/>
      <c r="J47" s="41"/>
      <c r="K47" s="41"/>
      <c r="L47" s="304"/>
      <c r="M47" s="304"/>
      <c r="N47" s="304"/>
      <c r="O47" s="304"/>
      <c r="P47" s="304"/>
      <c r="Q47" s="304"/>
      <c r="R47" s="304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</row>
    <row r="48" spans="1:42" x14ac:dyDescent="0.2">
      <c r="B48" s="12"/>
      <c r="C48" s="12"/>
      <c r="D48" s="12"/>
      <c r="E48" s="12"/>
      <c r="F48" s="56"/>
      <c r="G48" s="56"/>
      <c r="H48" s="79"/>
      <c r="I48" s="79"/>
      <c r="J48" s="41"/>
      <c r="K48" s="41"/>
      <c r="L48" s="304"/>
      <c r="M48" s="309"/>
      <c r="N48" s="304"/>
      <c r="O48" s="304"/>
      <c r="P48" s="304"/>
      <c r="Q48" s="304"/>
      <c r="R48" s="304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</row>
    <row r="49" spans="1:42" x14ac:dyDescent="0.2">
      <c r="B49" s="12"/>
      <c r="C49" s="12"/>
      <c r="D49" s="12"/>
      <c r="E49" s="12"/>
      <c r="F49" s="56"/>
      <c r="G49" s="56"/>
      <c r="H49" s="79"/>
      <c r="I49" s="79"/>
      <c r="J49" s="41"/>
      <c r="K49" s="41"/>
      <c r="L49" s="304"/>
      <c r="M49" s="309"/>
      <c r="N49" s="304"/>
      <c r="O49" s="304"/>
      <c r="P49" s="304"/>
      <c r="Q49" s="304"/>
      <c r="R49" s="304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</row>
    <row r="50" spans="1:42" x14ac:dyDescent="0.2">
      <c r="B50" s="12"/>
      <c r="C50" s="12"/>
      <c r="D50" s="12"/>
      <c r="E50" s="12"/>
      <c r="F50" s="56"/>
      <c r="G50" s="56"/>
      <c r="H50" s="87"/>
      <c r="I50" s="87"/>
      <c r="J50" s="12"/>
      <c r="K50" s="12"/>
      <c r="L50" s="161"/>
      <c r="M50" s="304"/>
      <c r="N50" s="304"/>
      <c r="O50" s="304"/>
      <c r="P50" s="304"/>
      <c r="Q50" s="304"/>
      <c r="R50" s="304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</row>
    <row r="51" spans="1:42" x14ac:dyDescent="0.2">
      <c r="B51" s="12"/>
      <c r="C51" s="12"/>
      <c r="D51" s="12"/>
      <c r="E51" s="12"/>
      <c r="F51" s="56"/>
      <c r="G51" s="56"/>
      <c r="H51" s="87"/>
      <c r="I51" s="87"/>
      <c r="J51" s="12"/>
      <c r="K51" s="12"/>
      <c r="L51" s="161"/>
      <c r="M51" s="304"/>
      <c r="N51" s="304"/>
      <c r="O51" s="304"/>
      <c r="P51" s="304"/>
      <c r="Q51" s="304"/>
      <c r="R51" s="304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</row>
    <row r="52" spans="1:42" x14ac:dyDescent="0.2">
      <c r="B52" s="12"/>
      <c r="C52" s="12"/>
      <c r="D52" s="12"/>
      <c r="E52" s="12"/>
      <c r="F52" s="56"/>
      <c r="G52" s="56"/>
      <c r="H52" s="88"/>
      <c r="I52" s="88"/>
      <c r="J52" s="58"/>
      <c r="K52" s="58"/>
      <c r="L52" s="310"/>
      <c r="M52" s="304"/>
      <c r="N52" s="304"/>
      <c r="O52" s="304"/>
      <c r="P52" s="304"/>
      <c r="Q52" s="304"/>
      <c r="R52" s="304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</row>
    <row r="53" spans="1:42" x14ac:dyDescent="0.2">
      <c r="B53" s="12"/>
      <c r="C53" s="12"/>
      <c r="D53" s="12"/>
      <c r="E53" s="12"/>
      <c r="F53" s="188"/>
      <c r="G53" s="188"/>
      <c r="H53" s="41"/>
      <c r="I53" s="41"/>
      <c r="J53" s="41"/>
      <c r="K53" s="41"/>
      <c r="L53" s="304"/>
      <c r="M53" s="304"/>
      <c r="N53" s="304"/>
      <c r="O53" s="304"/>
      <c r="P53" s="304"/>
      <c r="Q53" s="304"/>
      <c r="R53" s="304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</row>
    <row r="54" spans="1:42" x14ac:dyDescent="0.2">
      <c r="B54" s="12"/>
      <c r="C54" s="12"/>
      <c r="D54" s="12"/>
      <c r="E54" s="12"/>
      <c r="F54" s="56"/>
      <c r="G54" s="56"/>
      <c r="H54" s="61"/>
      <c r="I54" s="61"/>
      <c r="J54" s="41"/>
      <c r="K54" s="41"/>
      <c r="L54" s="304"/>
      <c r="M54" s="304"/>
      <c r="N54" s="304"/>
      <c r="O54" s="304"/>
      <c r="P54" s="304"/>
      <c r="Q54" s="304"/>
      <c r="R54" s="304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</row>
    <row r="55" spans="1:42" x14ac:dyDescent="0.2">
      <c r="B55" s="12"/>
      <c r="C55" s="12"/>
      <c r="D55" s="12"/>
      <c r="E55" s="12"/>
      <c r="F55" s="56"/>
      <c r="G55" s="56"/>
      <c r="H55" s="79"/>
      <c r="I55" s="79"/>
      <c r="J55" s="41"/>
      <c r="K55" s="41"/>
      <c r="L55" s="304"/>
      <c r="M55" s="304"/>
      <c r="N55" s="304"/>
      <c r="O55" s="304"/>
      <c r="P55" s="304"/>
      <c r="Q55" s="304"/>
      <c r="R55" s="304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</row>
    <row r="56" spans="1:42" x14ac:dyDescent="0.2">
      <c r="B56" s="12"/>
      <c r="C56" s="12"/>
      <c r="D56" s="12"/>
      <c r="E56" s="12"/>
      <c r="F56" s="56"/>
      <c r="G56" s="56"/>
      <c r="H56" s="79"/>
      <c r="I56" s="79"/>
      <c r="J56" s="41"/>
      <c r="K56" s="41"/>
      <c r="L56" s="304"/>
      <c r="M56" s="304"/>
      <c r="N56" s="304"/>
      <c r="O56" s="304"/>
      <c r="P56" s="304"/>
      <c r="Q56" s="304"/>
      <c r="R56" s="304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</row>
    <row r="57" spans="1:42" x14ac:dyDescent="0.2">
      <c r="A57" s="61"/>
      <c r="B57" s="79"/>
      <c r="C57" s="56"/>
      <c r="D57" s="188"/>
      <c r="E57" s="188"/>
      <c r="F57" s="56"/>
      <c r="G57" s="56"/>
      <c r="H57" s="79"/>
      <c r="I57" s="79"/>
      <c r="J57" s="41"/>
      <c r="K57" s="41"/>
      <c r="L57" s="304"/>
      <c r="M57" s="304"/>
      <c r="N57" s="304"/>
      <c r="O57" s="304"/>
      <c r="P57" s="304"/>
      <c r="Q57" s="304"/>
      <c r="R57" s="304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</row>
    <row r="58" spans="1:42" x14ac:dyDescent="0.2">
      <c r="A58" s="79"/>
      <c r="B58" s="81"/>
      <c r="C58" s="56"/>
      <c r="D58" s="188"/>
      <c r="E58" s="188"/>
      <c r="F58" s="56"/>
      <c r="G58" s="56"/>
      <c r="H58" s="87"/>
      <c r="I58" s="87"/>
      <c r="J58" s="41"/>
      <c r="K58" s="41"/>
      <c r="L58" s="304"/>
      <c r="M58" s="304"/>
      <c r="N58" s="304"/>
      <c r="O58" s="304"/>
      <c r="P58" s="304"/>
      <c r="Q58" s="304"/>
      <c r="R58" s="304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</row>
    <row r="59" spans="1:42" x14ac:dyDescent="0.2">
      <c r="A59" s="79"/>
      <c r="B59" s="81"/>
      <c r="C59" s="56"/>
      <c r="D59" s="56"/>
      <c r="E59" s="56"/>
      <c r="F59" s="56"/>
      <c r="G59" s="56"/>
      <c r="H59" s="79"/>
      <c r="I59" s="79"/>
      <c r="J59" s="41"/>
      <c r="K59" s="41"/>
      <c r="L59" s="304"/>
      <c r="M59" s="304"/>
      <c r="N59" s="304"/>
      <c r="O59" s="304"/>
      <c r="P59" s="304"/>
      <c r="Q59" s="304"/>
      <c r="R59" s="304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</row>
    <row r="60" spans="1:42" x14ac:dyDescent="0.2">
      <c r="A60" s="79"/>
      <c r="B60" s="81"/>
      <c r="C60" s="63"/>
      <c r="D60" s="63"/>
      <c r="E60" s="188"/>
      <c r="F60" s="56"/>
      <c r="G60" s="56"/>
      <c r="H60" s="79"/>
      <c r="I60" s="79"/>
      <c r="J60" s="41"/>
      <c r="K60" s="41"/>
      <c r="L60" s="304"/>
      <c r="M60" s="304"/>
      <c r="N60" s="304"/>
      <c r="O60" s="304"/>
      <c r="P60" s="304"/>
      <c r="Q60" s="304"/>
      <c r="R60" s="304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</row>
    <row r="61" spans="1:42" x14ac:dyDescent="0.2">
      <c r="B61" s="12"/>
      <c r="C61" s="12"/>
      <c r="D61" s="12"/>
      <c r="E61" s="12"/>
      <c r="F61" s="56"/>
      <c r="G61" s="56"/>
      <c r="H61" s="12"/>
      <c r="I61" s="12"/>
      <c r="J61" s="41">
        <f>M28+M8</f>
        <v>0</v>
      </c>
      <c r="K61" s="41"/>
      <c r="L61" s="304"/>
      <c r="M61" s="304"/>
      <c r="N61" s="304"/>
      <c r="O61" s="304"/>
      <c r="P61" s="304"/>
      <c r="Q61" s="304"/>
      <c r="R61" s="304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</row>
    <row r="62" spans="1:42" x14ac:dyDescent="0.2">
      <c r="A62" s="60"/>
      <c r="B62" s="60"/>
      <c r="C62" s="41"/>
      <c r="D62" s="41"/>
      <c r="E62" s="41"/>
      <c r="F62" s="41"/>
      <c r="G62" s="41"/>
      <c r="H62" s="41"/>
      <c r="I62" s="41"/>
      <c r="J62" s="41"/>
      <c r="K62" s="41"/>
      <c r="L62" s="304"/>
      <c r="M62" s="304"/>
      <c r="N62" s="304"/>
      <c r="O62" s="304"/>
      <c r="P62" s="304"/>
      <c r="Q62" s="304"/>
      <c r="R62" s="304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</row>
    <row r="63" spans="1:42" x14ac:dyDescent="0.2">
      <c r="A63" s="60"/>
      <c r="B63" s="60"/>
      <c r="C63" s="41"/>
      <c r="D63" s="41"/>
      <c r="E63" s="41"/>
      <c r="F63" s="41"/>
      <c r="G63" s="41"/>
      <c r="H63" s="41"/>
      <c r="I63" s="41"/>
      <c r="J63" s="41"/>
      <c r="K63" s="41"/>
      <c r="L63" s="304"/>
      <c r="M63" s="304"/>
      <c r="N63" s="304"/>
      <c r="O63" s="304"/>
      <c r="P63" s="304"/>
      <c r="Q63" s="304"/>
      <c r="R63" s="304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</row>
    <row r="64" spans="1:42" x14ac:dyDescent="0.2">
      <c r="A64" s="59"/>
      <c r="B64" s="60"/>
      <c r="C64" s="41"/>
      <c r="D64" s="41"/>
      <c r="E64" s="41"/>
      <c r="F64" s="41"/>
      <c r="G64" s="41"/>
      <c r="H64" s="41"/>
      <c r="I64" s="41"/>
      <c r="J64" s="41"/>
      <c r="K64" s="41"/>
      <c r="L64" s="304"/>
      <c r="M64" s="304"/>
      <c r="N64" s="304"/>
      <c r="O64" s="304"/>
      <c r="P64" s="304"/>
      <c r="Q64" s="304"/>
      <c r="R64" s="304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</row>
    <row r="65" spans="1:42" x14ac:dyDescent="0.2">
      <c r="A65" s="59"/>
      <c r="B65" s="60"/>
      <c r="C65" s="41"/>
      <c r="D65" s="41"/>
      <c r="E65" s="41"/>
      <c r="F65" s="41"/>
      <c r="G65" s="41"/>
      <c r="H65" s="41"/>
      <c r="I65" s="41"/>
      <c r="J65" s="41"/>
      <c r="K65" s="41"/>
      <c r="L65" s="304"/>
      <c r="M65" s="304"/>
      <c r="N65" s="304"/>
      <c r="O65" s="304"/>
      <c r="P65" s="304"/>
      <c r="Q65" s="304"/>
      <c r="R65" s="304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</row>
    <row r="66" spans="1:42" x14ac:dyDescent="0.2">
      <c r="A66" s="40"/>
      <c r="B66" s="57"/>
      <c r="C66" s="188"/>
      <c r="D66" s="188"/>
      <c r="E66" s="188"/>
      <c r="F66" s="41"/>
      <c r="G66" s="41"/>
      <c r="H66" s="41"/>
      <c r="I66" s="41"/>
      <c r="J66" s="41"/>
      <c r="K66" s="41"/>
      <c r="L66" s="304"/>
      <c r="M66" s="304"/>
      <c r="N66" s="304"/>
      <c r="O66" s="304"/>
      <c r="P66" s="304"/>
      <c r="Q66" s="304"/>
      <c r="R66" s="304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</row>
    <row r="67" spans="1:42" x14ac:dyDescent="0.2">
      <c r="A67" s="40"/>
      <c r="B67" s="57"/>
      <c r="C67" s="188"/>
      <c r="D67" s="188"/>
      <c r="E67" s="188"/>
      <c r="F67" s="41"/>
      <c r="G67" s="41"/>
      <c r="H67" s="41"/>
      <c r="I67" s="41"/>
      <c r="J67" s="41"/>
      <c r="K67" s="41"/>
      <c r="L67" s="304"/>
      <c r="M67" s="304"/>
      <c r="N67" s="304"/>
      <c r="O67" s="304"/>
      <c r="P67" s="304"/>
      <c r="Q67" s="304"/>
      <c r="R67" s="304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</row>
    <row r="68" spans="1:42" x14ac:dyDescent="0.2">
      <c r="A68" s="40"/>
      <c r="B68" s="57"/>
      <c r="C68" s="188"/>
      <c r="D68" s="188"/>
      <c r="E68" s="188"/>
      <c r="F68" s="41"/>
      <c r="G68" s="41"/>
      <c r="H68" s="41"/>
      <c r="I68" s="41"/>
      <c r="J68" s="41"/>
      <c r="K68" s="41"/>
      <c r="L68" s="304"/>
      <c r="M68" s="304"/>
      <c r="N68" s="304"/>
      <c r="O68" s="304"/>
      <c r="P68" s="304"/>
      <c r="Q68" s="304"/>
      <c r="R68" s="304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</row>
    <row r="69" spans="1:42" x14ac:dyDescent="0.2">
      <c r="A69" s="40"/>
      <c r="B69" s="57"/>
      <c r="C69" s="188"/>
      <c r="D69" s="188"/>
      <c r="E69" s="188"/>
      <c r="F69" s="41"/>
      <c r="G69" s="41"/>
      <c r="H69" s="41"/>
      <c r="I69" s="41"/>
      <c r="J69" s="41"/>
      <c r="K69" s="41"/>
      <c r="L69" s="304"/>
      <c r="M69" s="304"/>
      <c r="N69" s="304"/>
      <c r="O69" s="304"/>
      <c r="P69" s="304"/>
      <c r="Q69" s="304"/>
      <c r="R69" s="304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</row>
    <row r="70" spans="1:42" x14ac:dyDescent="0.2">
      <c r="A70" s="40"/>
      <c r="B70" s="57"/>
      <c r="C70" s="188"/>
      <c r="D70" s="188"/>
      <c r="E70" s="188"/>
      <c r="F70" s="41"/>
      <c r="G70" s="41"/>
      <c r="H70" s="41"/>
      <c r="I70" s="41"/>
      <c r="J70" s="41"/>
      <c r="K70" s="41"/>
      <c r="L70" s="304"/>
      <c r="M70" s="304"/>
      <c r="N70" s="304"/>
      <c r="O70" s="304"/>
      <c r="P70" s="304"/>
      <c r="Q70" s="304"/>
      <c r="R70" s="304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</row>
    <row r="71" spans="1:42" x14ac:dyDescent="0.2">
      <c r="A71" s="40"/>
      <c r="B71" s="57"/>
      <c r="C71" s="188"/>
      <c r="D71" s="188"/>
      <c r="E71" s="188"/>
      <c r="F71" s="41"/>
      <c r="G71" s="41"/>
      <c r="H71" s="41"/>
      <c r="I71" s="41"/>
      <c r="J71" s="41"/>
      <c r="K71" s="41"/>
      <c r="L71" s="304"/>
      <c r="M71" s="304"/>
      <c r="N71" s="304"/>
      <c r="O71" s="304"/>
      <c r="P71" s="304"/>
      <c r="Q71" s="304"/>
      <c r="R71" s="304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</row>
    <row r="72" spans="1:42" x14ac:dyDescent="0.2">
      <c r="A72" s="40"/>
      <c r="B72" s="57"/>
      <c r="C72" s="188"/>
      <c r="D72" s="188"/>
      <c r="E72" s="188"/>
      <c r="F72" s="41"/>
      <c r="G72" s="41"/>
      <c r="H72" s="41"/>
      <c r="I72" s="41"/>
      <c r="J72" s="41"/>
      <c r="K72" s="41"/>
      <c r="L72" s="304"/>
      <c r="M72" s="304"/>
      <c r="N72" s="304"/>
      <c r="O72" s="304"/>
      <c r="P72" s="304"/>
      <c r="Q72" s="304"/>
      <c r="R72" s="304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</row>
    <row r="73" spans="1:42" x14ac:dyDescent="0.2">
      <c r="A73" s="40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304"/>
      <c r="M73" s="304"/>
      <c r="N73" s="304"/>
      <c r="O73" s="304"/>
      <c r="P73" s="304"/>
      <c r="Q73" s="304"/>
      <c r="R73" s="304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</row>
    <row r="74" spans="1:42" x14ac:dyDescent="0.2">
      <c r="A74" s="40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304"/>
      <c r="M74" s="304"/>
      <c r="N74" s="304"/>
      <c r="O74" s="304"/>
      <c r="P74" s="304"/>
      <c r="Q74" s="304"/>
      <c r="R74" s="304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</row>
    <row r="75" spans="1:42" x14ac:dyDescent="0.2">
      <c r="A75" s="40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304"/>
      <c r="M75" s="304"/>
      <c r="N75" s="304"/>
      <c r="O75" s="304"/>
      <c r="P75" s="304"/>
      <c r="Q75" s="304"/>
      <c r="R75" s="304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</row>
    <row r="76" spans="1:42" x14ac:dyDescent="0.2">
      <c r="A76" s="40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304"/>
      <c r="M76" s="304"/>
      <c r="N76" s="304"/>
      <c r="O76" s="304"/>
      <c r="P76" s="304"/>
      <c r="Q76" s="304"/>
      <c r="R76" s="304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</row>
    <row r="77" spans="1:42" x14ac:dyDescent="0.2">
      <c r="A77" s="40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304"/>
      <c r="M77" s="304"/>
      <c r="N77" s="304"/>
      <c r="O77" s="304"/>
      <c r="P77" s="304"/>
      <c r="Q77" s="304"/>
      <c r="R77" s="304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</row>
    <row r="78" spans="1:42" x14ac:dyDescent="0.2">
      <c r="A78" s="40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304"/>
      <c r="M78" s="304"/>
      <c r="N78" s="304"/>
      <c r="O78" s="304"/>
      <c r="P78" s="304"/>
      <c r="Q78" s="304"/>
      <c r="R78" s="304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</row>
    <row r="79" spans="1:42" x14ac:dyDescent="0.2">
      <c r="A79" s="40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304"/>
      <c r="M79" s="304"/>
      <c r="N79" s="304"/>
      <c r="O79" s="304"/>
      <c r="P79" s="304"/>
      <c r="Q79" s="304"/>
      <c r="R79" s="304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</row>
    <row r="80" spans="1:42" x14ac:dyDescent="0.2">
      <c r="A80" s="40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304"/>
      <c r="M80" s="304"/>
      <c r="N80" s="304"/>
      <c r="O80" s="304"/>
      <c r="P80" s="304"/>
      <c r="Q80" s="304"/>
      <c r="R80" s="304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</row>
    <row r="81" spans="1:42" x14ac:dyDescent="0.2">
      <c r="A81" s="40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304"/>
      <c r="M81" s="304"/>
      <c r="N81" s="304"/>
      <c r="O81" s="304"/>
      <c r="P81" s="304"/>
      <c r="Q81" s="304"/>
      <c r="R81" s="304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</row>
    <row r="82" spans="1:42" x14ac:dyDescent="0.2">
      <c r="A82" s="40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304"/>
      <c r="M82" s="304"/>
      <c r="N82" s="304"/>
      <c r="O82" s="304"/>
      <c r="P82" s="304"/>
      <c r="Q82" s="304"/>
      <c r="R82" s="304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</row>
    <row r="83" spans="1:42" x14ac:dyDescent="0.2">
      <c r="A83" s="40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304"/>
      <c r="M83" s="304"/>
      <c r="N83" s="304"/>
      <c r="O83" s="304"/>
      <c r="P83" s="304"/>
      <c r="Q83" s="304"/>
      <c r="R83" s="304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</row>
    <row r="84" spans="1:42" x14ac:dyDescent="0.2">
      <c r="A84" s="40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304"/>
      <c r="M84" s="304"/>
      <c r="N84" s="304"/>
      <c r="O84" s="304"/>
      <c r="P84" s="304"/>
      <c r="Q84" s="304"/>
      <c r="R84" s="304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</row>
    <row r="85" spans="1:42" x14ac:dyDescent="0.2">
      <c r="A85" s="40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304"/>
      <c r="M85" s="304"/>
      <c r="N85" s="304"/>
      <c r="O85" s="304"/>
      <c r="P85" s="304"/>
      <c r="Q85" s="304"/>
      <c r="R85" s="304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</row>
    <row r="86" spans="1:42" x14ac:dyDescent="0.2">
      <c r="A86" s="40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304"/>
      <c r="M86" s="304"/>
      <c r="N86" s="304"/>
      <c r="O86" s="304"/>
      <c r="P86" s="304"/>
      <c r="Q86" s="304"/>
      <c r="R86" s="304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</row>
    <row r="87" spans="1:42" x14ac:dyDescent="0.2">
      <c r="A87" s="40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304"/>
      <c r="M87" s="304"/>
      <c r="N87" s="304"/>
      <c r="O87" s="304"/>
      <c r="P87" s="304"/>
      <c r="Q87" s="304"/>
      <c r="R87" s="304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</row>
    <row r="88" spans="1:42" x14ac:dyDescent="0.2">
      <c r="A88" s="40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304"/>
      <c r="M88" s="304"/>
      <c r="N88" s="304"/>
      <c r="O88" s="304"/>
      <c r="P88" s="304"/>
      <c r="Q88" s="304"/>
      <c r="R88" s="304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</row>
    <row r="89" spans="1:42" x14ac:dyDescent="0.2">
      <c r="A89" s="40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304"/>
      <c r="M89" s="304"/>
      <c r="N89" s="304"/>
      <c r="O89" s="304"/>
      <c r="P89" s="304"/>
      <c r="Q89" s="304"/>
      <c r="R89" s="304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</row>
    <row r="90" spans="1:42" x14ac:dyDescent="0.2">
      <c r="A90" s="40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304"/>
      <c r="M90" s="304"/>
      <c r="N90" s="304"/>
      <c r="O90" s="304"/>
      <c r="P90" s="304"/>
      <c r="Q90" s="304"/>
      <c r="R90" s="304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</row>
    <row r="91" spans="1:42" x14ac:dyDescent="0.2">
      <c r="A91" s="40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304"/>
      <c r="M91" s="304"/>
      <c r="N91" s="304"/>
      <c r="O91" s="304"/>
      <c r="P91" s="304"/>
      <c r="Q91" s="304"/>
      <c r="R91" s="304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</row>
    <row r="92" spans="1:42" x14ac:dyDescent="0.2">
      <c r="A92" s="40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304"/>
      <c r="M92" s="304"/>
      <c r="N92" s="304"/>
      <c r="O92" s="304"/>
      <c r="P92" s="304"/>
      <c r="Q92" s="304"/>
      <c r="R92" s="304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</row>
    <row r="93" spans="1:42" x14ac:dyDescent="0.2">
      <c r="A93" s="40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304"/>
      <c r="M93" s="304"/>
      <c r="N93" s="304"/>
      <c r="O93" s="304"/>
      <c r="P93" s="304"/>
      <c r="Q93" s="304"/>
      <c r="R93" s="304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</row>
    <row r="94" spans="1:42" x14ac:dyDescent="0.2">
      <c r="A94" s="40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</row>
    <row r="95" spans="1:42" x14ac:dyDescent="0.2">
      <c r="A95" s="40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</row>
    <row r="96" spans="1:42" x14ac:dyDescent="0.2">
      <c r="A96" s="40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</row>
    <row r="97" spans="1:42" x14ac:dyDescent="0.2">
      <c r="A97" s="40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</row>
    <row r="98" spans="1:42" x14ac:dyDescent="0.2">
      <c r="A98" s="40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</row>
    <row r="99" spans="1:42" x14ac:dyDescent="0.2">
      <c r="A99" s="40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</row>
    <row r="100" spans="1:42" x14ac:dyDescent="0.2">
      <c r="A100" s="40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</row>
    <row r="101" spans="1:42" x14ac:dyDescent="0.2">
      <c r="A101" s="40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</row>
    <row r="102" spans="1:42" x14ac:dyDescent="0.2">
      <c r="A102" s="40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</row>
    <row r="103" spans="1:42" x14ac:dyDescent="0.2">
      <c r="A103" s="40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</row>
    <row r="104" spans="1:42" x14ac:dyDescent="0.2">
      <c r="A104" s="40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</row>
    <row r="105" spans="1:42" x14ac:dyDescent="0.2">
      <c r="A105" s="40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</row>
    <row r="106" spans="1:42" x14ac:dyDescent="0.2">
      <c r="A106" s="40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</row>
    <row r="107" spans="1:42" x14ac:dyDescent="0.2">
      <c r="A107" s="40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</row>
    <row r="108" spans="1:42" x14ac:dyDescent="0.2">
      <c r="A108" s="40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</row>
    <row r="109" spans="1:42" x14ac:dyDescent="0.2">
      <c r="A109" s="40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</row>
    <row r="110" spans="1:42" x14ac:dyDescent="0.2">
      <c r="A110" s="40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</row>
    <row r="111" spans="1:42" x14ac:dyDescent="0.2">
      <c r="A111" s="40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</row>
    <row r="112" spans="1:42" x14ac:dyDescent="0.2">
      <c r="A112" s="40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</row>
    <row r="113" spans="1:42" x14ac:dyDescent="0.2">
      <c r="A113" s="40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</row>
    <row r="114" spans="1:42" x14ac:dyDescent="0.2">
      <c r="A114" s="40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</row>
    <row r="115" spans="1:42" x14ac:dyDescent="0.2">
      <c r="A115" s="40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</row>
    <row r="116" spans="1:42" x14ac:dyDescent="0.2">
      <c r="A116" s="40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</row>
    <row r="117" spans="1:42" x14ac:dyDescent="0.2">
      <c r="A117" s="40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</row>
    <row r="118" spans="1:42" x14ac:dyDescent="0.2">
      <c r="A118" s="40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</row>
    <row r="119" spans="1:42" x14ac:dyDescent="0.2">
      <c r="A119" s="40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</row>
    <row r="120" spans="1:42" x14ac:dyDescent="0.2">
      <c r="A120" s="40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</row>
    <row r="121" spans="1:42" x14ac:dyDescent="0.2">
      <c r="A121" s="40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</row>
    <row r="122" spans="1:42" x14ac:dyDescent="0.2">
      <c r="A122" s="40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</row>
    <row r="123" spans="1:42" x14ac:dyDescent="0.2">
      <c r="A123" s="40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</row>
    <row r="124" spans="1:42" x14ac:dyDescent="0.2">
      <c r="A124" s="40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</row>
    <row r="125" spans="1:42" x14ac:dyDescent="0.2">
      <c r="A125" s="40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</row>
    <row r="126" spans="1:42" x14ac:dyDescent="0.2">
      <c r="A126" s="40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</row>
    <row r="127" spans="1:42" x14ac:dyDescent="0.2">
      <c r="A127" s="40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</row>
    <row r="128" spans="1:42" x14ac:dyDescent="0.2">
      <c r="A128" s="40"/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</row>
    <row r="129" spans="1:42" x14ac:dyDescent="0.2">
      <c r="A129" s="40"/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</row>
    <row r="130" spans="1:42" x14ac:dyDescent="0.2">
      <c r="A130" s="40"/>
      <c r="B130" s="40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</row>
    <row r="131" spans="1:42" x14ac:dyDescent="0.2">
      <c r="A131" s="40"/>
      <c r="B131" s="40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</row>
    <row r="132" spans="1:42" x14ac:dyDescent="0.2">
      <c r="A132" s="40"/>
      <c r="B132" s="40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</row>
    <row r="133" spans="1:42" x14ac:dyDescent="0.2">
      <c r="A133" s="40"/>
      <c r="B133" s="40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</row>
    <row r="134" spans="1:42" x14ac:dyDescent="0.2">
      <c r="A134" s="40"/>
      <c r="B134" s="40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</row>
    <row r="135" spans="1:42" x14ac:dyDescent="0.2">
      <c r="A135" s="40"/>
      <c r="B135" s="40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</row>
    <row r="136" spans="1:42" x14ac:dyDescent="0.2">
      <c r="A136" s="40"/>
      <c r="B136" s="40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</row>
    <row r="137" spans="1:42" x14ac:dyDescent="0.2">
      <c r="A137" s="40"/>
      <c r="B137" s="40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</row>
    <row r="138" spans="1:42" x14ac:dyDescent="0.2">
      <c r="A138" s="40"/>
      <c r="B138" s="40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</row>
    <row r="139" spans="1:42" x14ac:dyDescent="0.2">
      <c r="A139" s="40"/>
      <c r="B139" s="40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</row>
    <row r="140" spans="1:42" x14ac:dyDescent="0.2">
      <c r="A140" s="40"/>
      <c r="B140" s="40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</row>
    <row r="141" spans="1:42" x14ac:dyDescent="0.2">
      <c r="A141" s="40"/>
      <c r="B141" s="40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</row>
    <row r="142" spans="1:42" x14ac:dyDescent="0.2">
      <c r="A142" s="40"/>
      <c r="B142" s="40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</row>
    <row r="143" spans="1:42" x14ac:dyDescent="0.2">
      <c r="A143" s="40"/>
      <c r="B143" s="40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</row>
    <row r="144" spans="1:42" x14ac:dyDescent="0.2">
      <c r="A144" s="40"/>
      <c r="B144" s="40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x14ac:dyDescent="0.2">
      <c r="A145" s="40"/>
      <c r="B145" s="40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</row>
    <row r="146" spans="1:13" x14ac:dyDescent="0.2">
      <c r="A146" s="40"/>
      <c r="B146" s="40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</row>
    <row r="147" spans="1:13" x14ac:dyDescent="0.2">
      <c r="A147" s="40"/>
      <c r="B147" s="40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</row>
    <row r="148" spans="1:13" x14ac:dyDescent="0.2">
      <c r="A148" s="40"/>
      <c r="B148" s="40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</row>
    <row r="149" spans="1:13" x14ac:dyDescent="0.2">
      <c r="A149" s="40"/>
      <c r="B149" s="40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</row>
    <row r="150" spans="1:13" x14ac:dyDescent="0.2">
      <c r="A150" s="40"/>
      <c r="B150" s="40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</row>
    <row r="151" spans="1:13" x14ac:dyDescent="0.2">
      <c r="A151" s="40"/>
      <c r="B151" s="40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</row>
    <row r="152" spans="1:13" x14ac:dyDescent="0.2">
      <c r="A152" s="40"/>
      <c r="B152" s="40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</row>
    <row r="153" spans="1:13" x14ac:dyDescent="0.2">
      <c r="A153" s="40"/>
      <c r="B153" s="40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</row>
    <row r="154" spans="1:13" x14ac:dyDescent="0.2">
      <c r="A154" s="40"/>
      <c r="B154" s="40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</row>
    <row r="155" spans="1:13" x14ac:dyDescent="0.2">
      <c r="A155" s="40"/>
      <c r="B155" s="40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</row>
    <row r="156" spans="1:13" x14ac:dyDescent="0.2">
      <c r="A156" s="40"/>
      <c r="B156" s="40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</row>
    <row r="157" spans="1:13" x14ac:dyDescent="0.2">
      <c r="A157" s="40"/>
      <c r="B157" s="40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</row>
    <row r="158" spans="1:13" x14ac:dyDescent="0.2">
      <c r="A158" s="40"/>
      <c r="B158" s="40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x14ac:dyDescent="0.2">
      <c r="A159" s="40"/>
      <c r="B159" s="40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</row>
    <row r="160" spans="1:13" x14ac:dyDescent="0.2">
      <c r="A160" s="40"/>
      <c r="B160" s="40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</row>
    <row r="161" spans="1:13" x14ac:dyDescent="0.2">
      <c r="A161" s="40"/>
      <c r="B161" s="40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 x14ac:dyDescent="0.2">
      <c r="A162" s="40"/>
      <c r="B162" s="40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</row>
    <row r="163" spans="1:13" x14ac:dyDescent="0.2">
      <c r="A163" s="40"/>
      <c r="B163" s="40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</row>
    <row r="164" spans="1:13" x14ac:dyDescent="0.2">
      <c r="A164" s="40"/>
      <c r="B164" s="40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</row>
    <row r="165" spans="1:13" x14ac:dyDescent="0.2">
      <c r="A165" s="40"/>
      <c r="B165" s="40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</row>
    <row r="166" spans="1:13" x14ac:dyDescent="0.2">
      <c r="A166" s="40"/>
      <c r="B166" s="40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</row>
    <row r="167" spans="1:13" x14ac:dyDescent="0.2">
      <c r="A167" s="40"/>
      <c r="B167" s="40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</row>
    <row r="168" spans="1:13" x14ac:dyDescent="0.2">
      <c r="A168" s="40"/>
      <c r="B168" s="40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</row>
    <row r="169" spans="1:13" x14ac:dyDescent="0.2">
      <c r="A169" s="40"/>
      <c r="B169" s="40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</row>
    <row r="170" spans="1:13" x14ac:dyDescent="0.2">
      <c r="A170" s="40"/>
      <c r="B170" s="40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</row>
    <row r="171" spans="1:13" x14ac:dyDescent="0.2">
      <c r="A171" s="40"/>
      <c r="B171" s="40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</row>
    <row r="172" spans="1:13" x14ac:dyDescent="0.2">
      <c r="A172" s="40"/>
      <c r="B172" s="40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</row>
    <row r="173" spans="1:13" x14ac:dyDescent="0.2">
      <c r="A173" s="40"/>
      <c r="B173" s="40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</row>
    <row r="174" spans="1:13" x14ac:dyDescent="0.2">
      <c r="A174" s="40"/>
      <c r="B174" s="40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</row>
    <row r="175" spans="1:13" x14ac:dyDescent="0.2">
      <c r="A175" s="40"/>
      <c r="B175" s="40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x14ac:dyDescent="0.2">
      <c r="A176" s="40"/>
      <c r="B176" s="40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</row>
    <row r="177" spans="1:13" x14ac:dyDescent="0.2">
      <c r="A177" s="40"/>
      <c r="B177" s="40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</row>
    <row r="178" spans="1:13" x14ac:dyDescent="0.2">
      <c r="A178" s="40"/>
      <c r="B178" s="40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</row>
    <row r="179" spans="1:13" x14ac:dyDescent="0.2">
      <c r="A179" s="40"/>
      <c r="B179" s="40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</row>
    <row r="180" spans="1:13" x14ac:dyDescent="0.2">
      <c r="A180" s="40"/>
      <c r="B180" s="40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</row>
    <row r="181" spans="1:13" x14ac:dyDescent="0.2">
      <c r="A181" s="40"/>
      <c r="B181" s="40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</row>
    <row r="182" spans="1:13" x14ac:dyDescent="0.2">
      <c r="A182" s="40"/>
      <c r="B182" s="40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</row>
    <row r="183" spans="1:13" x14ac:dyDescent="0.2">
      <c r="A183" s="40"/>
      <c r="B183" s="40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</row>
    <row r="184" spans="1:13" x14ac:dyDescent="0.2">
      <c r="A184" s="40"/>
      <c r="B184" s="40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</row>
    <row r="185" spans="1:13" x14ac:dyDescent="0.2">
      <c r="A185" s="40"/>
      <c r="B185" s="40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</row>
    <row r="186" spans="1:13" x14ac:dyDescent="0.2">
      <c r="A186" s="40"/>
      <c r="B186" s="40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</row>
    <row r="187" spans="1:13" x14ac:dyDescent="0.2">
      <c r="A187" s="40"/>
      <c r="B187" s="40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</row>
    <row r="188" spans="1:13" x14ac:dyDescent="0.2">
      <c r="A188" s="40"/>
      <c r="B188" s="40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</row>
    <row r="189" spans="1:13" x14ac:dyDescent="0.2">
      <c r="A189" s="40"/>
      <c r="B189" s="40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</row>
    <row r="190" spans="1:13" x14ac:dyDescent="0.2">
      <c r="A190" s="40"/>
      <c r="B190" s="40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</row>
    <row r="191" spans="1:13" x14ac:dyDescent="0.2">
      <c r="A191" s="40"/>
      <c r="B191" s="40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</row>
    <row r="192" spans="1:13" x14ac:dyDescent="0.2">
      <c r="A192" s="40"/>
      <c r="B192" s="40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13" x14ac:dyDescent="0.2">
      <c r="A193" s="40"/>
      <c r="B193" s="40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</row>
    <row r="194" spans="1:13" x14ac:dyDescent="0.2">
      <c r="A194" s="40"/>
      <c r="B194" s="40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</row>
    <row r="195" spans="1:13" x14ac:dyDescent="0.2">
      <c r="A195" s="40"/>
      <c r="B195" s="40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</row>
    <row r="196" spans="1:13" x14ac:dyDescent="0.2">
      <c r="A196" s="40"/>
      <c r="B196" s="40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</row>
    <row r="197" spans="1:13" x14ac:dyDescent="0.2">
      <c r="A197" s="40"/>
      <c r="B197" s="40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</row>
    <row r="198" spans="1:13" x14ac:dyDescent="0.2">
      <c r="A198" s="40"/>
      <c r="B198" s="40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</row>
    <row r="199" spans="1:13" x14ac:dyDescent="0.2">
      <c r="A199" s="40"/>
      <c r="B199" s="40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</row>
    <row r="200" spans="1:13" x14ac:dyDescent="0.2">
      <c r="A200" s="40"/>
      <c r="B200" s="40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</row>
    <row r="201" spans="1:13" x14ac:dyDescent="0.2"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</row>
    <row r="202" spans="1:13" x14ac:dyDescent="0.2"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</row>
    <row r="203" spans="1:13" x14ac:dyDescent="0.2"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</row>
    <row r="204" spans="1:13" x14ac:dyDescent="0.2"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</row>
    <row r="205" spans="1:13" x14ac:dyDescent="0.2"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</row>
    <row r="206" spans="1:13" x14ac:dyDescent="0.2"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</row>
    <row r="207" spans="1:13" x14ac:dyDescent="0.2"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</row>
    <row r="208" spans="1:13" x14ac:dyDescent="0.2"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</row>
    <row r="209" spans="3:13" x14ac:dyDescent="0.2"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</row>
    <row r="210" spans="3:13" x14ac:dyDescent="0.2"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</row>
    <row r="211" spans="3:13" x14ac:dyDescent="0.2"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</row>
    <row r="212" spans="3:13" x14ac:dyDescent="0.2"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</row>
    <row r="213" spans="3:13" x14ac:dyDescent="0.2"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</row>
    <row r="214" spans="3:13" x14ac:dyDescent="0.2"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</row>
    <row r="215" spans="3:13" x14ac:dyDescent="0.2"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</row>
    <row r="216" spans="3:13" x14ac:dyDescent="0.2"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</row>
    <row r="217" spans="3:13" x14ac:dyDescent="0.2"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</row>
    <row r="218" spans="3:13" x14ac:dyDescent="0.2"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</row>
    <row r="219" spans="3:13" x14ac:dyDescent="0.2"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</row>
  </sheetData>
  <pageMargins left="0.23622047244094491" right="0.19685039370078741" top="0.31496062992125984" bottom="0.47244094488188981" header="0.23622047244094491" footer="0.47244094488188981"/>
  <pageSetup paperSize="9" scale="70" fitToHeight="2" orientation="portrait" r:id="rId1"/>
  <headerFooter alignWithMargins="0">
    <oddFooter>&amp;R&amp;F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"/>
  <sheetViews>
    <sheetView workbookViewId="0">
      <selection activeCell="B2" sqref="B2:D110"/>
    </sheetView>
  </sheetViews>
  <sheetFormatPr defaultColWidth="9" defaultRowHeight="11.25" x14ac:dyDescent="0.2"/>
  <cols>
    <col min="1" max="1" width="4" style="16" customWidth="1"/>
    <col min="2" max="2" width="10.7109375" style="16" customWidth="1"/>
    <col min="3" max="3" width="34.7109375" style="16" customWidth="1"/>
    <col min="4" max="4" width="14.7109375" style="29" customWidth="1"/>
    <col min="5" max="10" width="12.7109375" style="16" customWidth="1"/>
    <col min="11" max="16384" width="9" style="16"/>
  </cols>
  <sheetData>
    <row r="1" spans="1:13" ht="13.5" thickBot="1" x14ac:dyDescent="0.25">
      <c r="A1" s="13"/>
      <c r="B1" s="14"/>
      <c r="C1" s="14"/>
      <c r="D1" s="15"/>
      <c r="E1" s="13"/>
    </row>
    <row r="2" spans="1:13" ht="20.25" customHeight="1" thickTop="1" x14ac:dyDescent="0.2">
      <c r="A2" s="17"/>
      <c r="B2" s="409" t="s">
        <v>29</v>
      </c>
      <c r="C2" s="409"/>
      <c r="D2" s="405"/>
      <c r="E2" s="18"/>
    </row>
    <row r="3" spans="1:13" ht="12" x14ac:dyDescent="0.2">
      <c r="A3" s="17"/>
      <c r="B3" s="410" t="s">
        <v>270</v>
      </c>
      <c r="C3" s="410"/>
      <c r="D3" s="406"/>
      <c r="E3" s="18"/>
    </row>
    <row r="4" spans="1:13" ht="12" x14ac:dyDescent="0.2">
      <c r="A4" s="17"/>
      <c r="B4" s="410" t="s">
        <v>30</v>
      </c>
      <c r="C4" s="410"/>
      <c r="D4" s="406"/>
      <c r="E4" s="18"/>
    </row>
    <row r="5" spans="1:13" ht="12" x14ac:dyDescent="0.2">
      <c r="A5" s="17"/>
      <c r="B5" s="410" t="s">
        <v>31</v>
      </c>
      <c r="C5" s="410"/>
      <c r="D5" s="406"/>
      <c r="E5" s="18"/>
    </row>
    <row r="6" spans="1:13" ht="12.75" customHeight="1" x14ac:dyDescent="0.2">
      <c r="A6" s="17"/>
      <c r="B6" s="410" t="s">
        <v>32</v>
      </c>
      <c r="C6" s="410"/>
      <c r="D6" s="406"/>
      <c r="E6" s="18"/>
    </row>
    <row r="7" spans="1:13" ht="22.5" customHeight="1" x14ac:dyDescent="0.3">
      <c r="A7" s="17"/>
      <c r="B7" s="412" t="s">
        <v>33</v>
      </c>
      <c r="C7" s="412"/>
      <c r="D7" s="407"/>
      <c r="E7" s="18"/>
    </row>
    <row r="8" spans="1:13" ht="12" x14ac:dyDescent="0.2">
      <c r="A8" s="17"/>
      <c r="B8" s="413" t="s">
        <v>695</v>
      </c>
      <c r="C8" s="413"/>
      <c r="D8" s="408"/>
      <c r="E8" s="18"/>
    </row>
    <row r="9" spans="1:13" ht="7.5" customHeight="1" x14ac:dyDescent="0.2">
      <c r="A9" s="17"/>
      <c r="B9" s="402"/>
      <c r="C9" s="402"/>
      <c r="D9" s="403"/>
      <c r="E9" s="18"/>
    </row>
    <row r="10" spans="1:13" s="21" customFormat="1" ht="11.25" customHeight="1" x14ac:dyDescent="0.2">
      <c r="A10" s="19"/>
      <c r="B10" s="401" t="s">
        <v>34</v>
      </c>
      <c r="C10" s="414" t="s">
        <v>34</v>
      </c>
      <c r="D10" s="404"/>
      <c r="E10" s="20"/>
    </row>
    <row r="11" spans="1:13" s="27" customFormat="1" ht="12.75" customHeight="1" x14ac:dyDescent="0.2">
      <c r="A11" s="22"/>
      <c r="B11" s="416" t="s">
        <v>240</v>
      </c>
      <c r="C11" s="415" t="s">
        <v>35</v>
      </c>
      <c r="D11" s="411"/>
      <c r="E11" s="24"/>
      <c r="F11" s="25"/>
      <c r="G11" s="26"/>
      <c r="H11" s="26"/>
      <c r="I11" s="26"/>
      <c r="J11" s="26"/>
      <c r="K11" s="26"/>
      <c r="L11" s="26"/>
      <c r="M11" s="26"/>
    </row>
    <row r="12" spans="1:13" s="18" customFormat="1" ht="12" x14ac:dyDescent="0.2">
      <c r="A12" s="17"/>
      <c r="B12" s="416" t="s">
        <v>241</v>
      </c>
      <c r="C12" s="415" t="s">
        <v>36</v>
      </c>
      <c r="D12" s="411"/>
      <c r="E12" s="24"/>
    </row>
    <row r="13" spans="1:13" ht="12" x14ac:dyDescent="0.2">
      <c r="B13" s="416" t="s">
        <v>242</v>
      </c>
      <c r="C13" s="415" t="s">
        <v>37</v>
      </c>
      <c r="D13" s="411"/>
      <c r="E13" s="28"/>
    </row>
    <row r="14" spans="1:13" ht="12" x14ac:dyDescent="0.2">
      <c r="B14" s="416" t="s">
        <v>243</v>
      </c>
      <c r="C14" s="415" t="s">
        <v>38</v>
      </c>
      <c r="D14" s="411">
        <v>1435</v>
      </c>
      <c r="E14" s="28"/>
    </row>
    <row r="15" spans="1:13" ht="12" x14ac:dyDescent="0.2">
      <c r="B15" s="416" t="s">
        <v>318</v>
      </c>
      <c r="C15" s="415" t="s">
        <v>506</v>
      </c>
      <c r="D15" s="411">
        <v>270</v>
      </c>
      <c r="E15" s="28"/>
    </row>
    <row r="16" spans="1:13" ht="12" x14ac:dyDescent="0.2">
      <c r="B16" s="416" t="s">
        <v>319</v>
      </c>
      <c r="C16" s="415" t="s">
        <v>320</v>
      </c>
      <c r="D16" s="411">
        <v>0</v>
      </c>
      <c r="E16" s="28"/>
    </row>
    <row r="17" spans="2:5" ht="12" x14ac:dyDescent="0.2">
      <c r="B17" s="416" t="s">
        <v>321</v>
      </c>
      <c r="C17" s="415" t="s">
        <v>322</v>
      </c>
      <c r="D17" s="411">
        <v>1011</v>
      </c>
      <c r="E17" s="28"/>
    </row>
    <row r="18" spans="2:5" ht="12" x14ac:dyDescent="0.2">
      <c r="B18" s="416" t="s">
        <v>323</v>
      </c>
      <c r="C18" s="415" t="s">
        <v>415</v>
      </c>
      <c r="D18" s="411">
        <v>267061</v>
      </c>
      <c r="E18" s="28"/>
    </row>
    <row r="19" spans="2:5" ht="12" x14ac:dyDescent="0.2">
      <c r="B19" s="416" t="s">
        <v>244</v>
      </c>
      <c r="C19" s="415" t="s">
        <v>165</v>
      </c>
      <c r="D19" s="411">
        <v>93250</v>
      </c>
    </row>
    <row r="20" spans="2:5" ht="12" x14ac:dyDescent="0.2">
      <c r="B20" s="416" t="s">
        <v>278</v>
      </c>
      <c r="C20" s="415" t="s">
        <v>286</v>
      </c>
      <c r="D20" s="411">
        <v>4819</v>
      </c>
    </row>
    <row r="21" spans="2:5" ht="12" x14ac:dyDescent="0.2">
      <c r="B21" s="416" t="s">
        <v>431</v>
      </c>
      <c r="C21" s="415" t="s">
        <v>638</v>
      </c>
      <c r="D21" s="411">
        <v>50819</v>
      </c>
    </row>
    <row r="22" spans="2:5" ht="12" x14ac:dyDescent="0.2">
      <c r="B22" s="416" t="s">
        <v>34</v>
      </c>
      <c r="C22" s="415" t="s">
        <v>39</v>
      </c>
      <c r="D22" s="411">
        <v>418665</v>
      </c>
    </row>
    <row r="23" spans="2:5" ht="12" x14ac:dyDescent="0.2">
      <c r="B23" s="416" t="s">
        <v>324</v>
      </c>
      <c r="C23" s="415" t="s">
        <v>325</v>
      </c>
      <c r="D23" s="411">
        <v>0</v>
      </c>
    </row>
    <row r="24" spans="2:5" ht="12" x14ac:dyDescent="0.2">
      <c r="B24" s="416" t="s">
        <v>326</v>
      </c>
      <c r="C24" s="415" t="s">
        <v>327</v>
      </c>
      <c r="D24" s="411">
        <v>0</v>
      </c>
    </row>
    <row r="25" spans="2:5" ht="12" x14ac:dyDescent="0.2">
      <c r="B25" s="416" t="s">
        <v>328</v>
      </c>
      <c r="C25" s="415" t="s">
        <v>329</v>
      </c>
      <c r="D25" s="411"/>
    </row>
    <row r="26" spans="2:5" ht="12" x14ac:dyDescent="0.2">
      <c r="B26" s="416" t="s">
        <v>330</v>
      </c>
      <c r="C26" s="415" t="s">
        <v>331</v>
      </c>
      <c r="D26" s="411">
        <v>0</v>
      </c>
    </row>
    <row r="27" spans="2:5" ht="12" x14ac:dyDescent="0.2">
      <c r="B27" s="416" t="s">
        <v>332</v>
      </c>
      <c r="C27" s="415" t="s">
        <v>333</v>
      </c>
      <c r="D27" s="411">
        <v>0</v>
      </c>
    </row>
    <row r="28" spans="2:5" ht="12" x14ac:dyDescent="0.2">
      <c r="B28" s="416" t="s">
        <v>34</v>
      </c>
      <c r="C28" s="415" t="s">
        <v>334</v>
      </c>
      <c r="D28" s="411">
        <v>0</v>
      </c>
    </row>
    <row r="29" spans="2:5" ht="12" x14ac:dyDescent="0.2">
      <c r="B29" s="416" t="s">
        <v>34</v>
      </c>
      <c r="C29" s="415" t="s">
        <v>40</v>
      </c>
      <c r="D29" s="411">
        <v>418665</v>
      </c>
    </row>
    <row r="30" spans="2:5" ht="12" x14ac:dyDescent="0.2">
      <c r="B30" s="416" t="s">
        <v>245</v>
      </c>
      <c r="C30" s="415" t="s">
        <v>41</v>
      </c>
      <c r="D30" s="411"/>
    </row>
    <row r="31" spans="2:5" ht="12" x14ac:dyDescent="0.2">
      <c r="B31" s="416" t="s">
        <v>335</v>
      </c>
      <c r="C31" s="415" t="s">
        <v>336</v>
      </c>
      <c r="D31" s="411">
        <v>0</v>
      </c>
    </row>
    <row r="32" spans="2:5" ht="12" x14ac:dyDescent="0.2">
      <c r="B32" s="416" t="s">
        <v>337</v>
      </c>
      <c r="C32" s="415" t="s">
        <v>338</v>
      </c>
      <c r="D32" s="411">
        <v>0</v>
      </c>
    </row>
    <row r="33" spans="2:4" ht="12" x14ac:dyDescent="0.2">
      <c r="B33" s="416" t="s">
        <v>246</v>
      </c>
      <c r="C33" s="415" t="s">
        <v>42</v>
      </c>
      <c r="D33" s="411"/>
    </row>
    <row r="34" spans="2:4" ht="12" x14ac:dyDescent="0.2">
      <c r="B34" s="416" t="s">
        <v>247</v>
      </c>
      <c r="C34" s="415" t="s">
        <v>43</v>
      </c>
      <c r="D34" s="411">
        <v>1929108</v>
      </c>
    </row>
    <row r="35" spans="2:4" ht="12" x14ac:dyDescent="0.2">
      <c r="B35" s="416" t="s">
        <v>248</v>
      </c>
      <c r="C35" s="415" t="s">
        <v>267</v>
      </c>
      <c r="D35" s="411">
        <v>0</v>
      </c>
    </row>
    <row r="36" spans="2:4" ht="12" x14ac:dyDescent="0.2">
      <c r="B36" s="416" t="s">
        <v>339</v>
      </c>
      <c r="C36" s="415" t="s">
        <v>340</v>
      </c>
      <c r="D36" s="411">
        <v>0</v>
      </c>
    </row>
    <row r="37" spans="2:4" ht="12" x14ac:dyDescent="0.2">
      <c r="B37" s="416" t="s">
        <v>249</v>
      </c>
      <c r="C37" s="415" t="s">
        <v>158</v>
      </c>
      <c r="D37" s="411">
        <v>733739</v>
      </c>
    </row>
    <row r="38" spans="2:4" ht="12" x14ac:dyDescent="0.2">
      <c r="B38" s="416" t="s">
        <v>250</v>
      </c>
      <c r="C38" s="415" t="s">
        <v>44</v>
      </c>
      <c r="D38" s="411"/>
    </row>
    <row r="39" spans="2:4" ht="12" x14ac:dyDescent="0.2">
      <c r="B39" s="416" t="s">
        <v>251</v>
      </c>
      <c r="C39" s="415" t="s">
        <v>45</v>
      </c>
      <c r="D39" s="411">
        <v>0</v>
      </c>
    </row>
    <row r="40" spans="2:4" ht="12" x14ac:dyDescent="0.2">
      <c r="B40" s="416" t="s">
        <v>252</v>
      </c>
      <c r="C40" s="415" t="s">
        <v>639</v>
      </c>
      <c r="D40" s="411"/>
    </row>
    <row r="41" spans="2:4" ht="12" x14ac:dyDescent="0.2">
      <c r="B41" s="416" t="s">
        <v>640</v>
      </c>
      <c r="C41" s="415" t="s">
        <v>641</v>
      </c>
      <c r="D41" s="411">
        <v>3802</v>
      </c>
    </row>
    <row r="42" spans="2:4" ht="12" x14ac:dyDescent="0.2">
      <c r="B42" s="416" t="s">
        <v>642</v>
      </c>
      <c r="C42" s="415" t="s">
        <v>643</v>
      </c>
      <c r="D42" s="411"/>
    </row>
    <row r="43" spans="2:4" ht="12" x14ac:dyDescent="0.2">
      <c r="B43" s="416" t="s">
        <v>644</v>
      </c>
      <c r="C43" s="415" t="s">
        <v>645</v>
      </c>
      <c r="D43" s="411">
        <v>3802</v>
      </c>
    </row>
    <row r="44" spans="2:4" ht="12" x14ac:dyDescent="0.2">
      <c r="B44" s="416" t="s">
        <v>646</v>
      </c>
      <c r="C44" s="415" t="s">
        <v>647</v>
      </c>
      <c r="D44" s="411"/>
    </row>
    <row r="45" spans="2:4" ht="12" x14ac:dyDescent="0.2">
      <c r="B45" s="416" t="s">
        <v>648</v>
      </c>
      <c r="C45" s="415" t="s">
        <v>649</v>
      </c>
      <c r="D45" s="411">
        <v>0</v>
      </c>
    </row>
    <row r="46" spans="2:4" ht="12" x14ac:dyDescent="0.2">
      <c r="B46" s="416" t="s">
        <v>34</v>
      </c>
      <c r="C46" s="415" t="s">
        <v>46</v>
      </c>
      <c r="D46" s="411">
        <v>2670452</v>
      </c>
    </row>
    <row r="47" spans="2:4" ht="12" x14ac:dyDescent="0.2">
      <c r="B47" s="416" t="s">
        <v>253</v>
      </c>
      <c r="C47" s="415" t="s">
        <v>183</v>
      </c>
      <c r="D47" s="411"/>
    </row>
    <row r="48" spans="2:4" ht="12" x14ac:dyDescent="0.2">
      <c r="B48" s="416" t="s">
        <v>341</v>
      </c>
      <c r="C48" s="415" t="s">
        <v>342</v>
      </c>
      <c r="D48" s="411"/>
    </row>
    <row r="49" spans="2:4" ht="12" x14ac:dyDescent="0.2">
      <c r="B49" s="416" t="s">
        <v>343</v>
      </c>
      <c r="C49" s="415" t="s">
        <v>344</v>
      </c>
      <c r="D49" s="411">
        <v>0</v>
      </c>
    </row>
    <row r="50" spans="2:4" ht="12" x14ac:dyDescent="0.2">
      <c r="B50" s="416" t="s">
        <v>345</v>
      </c>
      <c r="C50" s="415" t="s">
        <v>346</v>
      </c>
      <c r="D50" s="411">
        <v>0</v>
      </c>
    </row>
    <row r="51" spans="2:4" ht="12" x14ac:dyDescent="0.2">
      <c r="B51" s="416" t="s">
        <v>34</v>
      </c>
      <c r="C51" s="415" t="s">
        <v>347</v>
      </c>
      <c r="D51" s="411">
        <v>0</v>
      </c>
    </row>
    <row r="52" spans="2:4" ht="12" x14ac:dyDescent="0.2">
      <c r="B52" s="416" t="s">
        <v>348</v>
      </c>
      <c r="C52" s="415" t="s">
        <v>349</v>
      </c>
      <c r="D52" s="411"/>
    </row>
    <row r="53" spans="2:4" ht="12" x14ac:dyDescent="0.2">
      <c r="B53" s="416" t="s">
        <v>350</v>
      </c>
      <c r="C53" s="415" t="s">
        <v>351</v>
      </c>
      <c r="D53" s="411">
        <v>0</v>
      </c>
    </row>
    <row r="54" spans="2:4" ht="12" x14ac:dyDescent="0.2">
      <c r="B54" s="416" t="s">
        <v>352</v>
      </c>
      <c r="C54" s="415" t="s">
        <v>353</v>
      </c>
      <c r="D54" s="411">
        <v>0</v>
      </c>
    </row>
    <row r="55" spans="2:4" ht="12" x14ac:dyDescent="0.2">
      <c r="B55" s="416" t="s">
        <v>34</v>
      </c>
      <c r="C55" s="415" t="s">
        <v>354</v>
      </c>
      <c r="D55" s="411">
        <v>0</v>
      </c>
    </row>
    <row r="56" spans="2:4" ht="12" x14ac:dyDescent="0.2">
      <c r="B56" s="416" t="s">
        <v>254</v>
      </c>
      <c r="C56" s="415" t="s">
        <v>184</v>
      </c>
      <c r="D56" s="411"/>
    </row>
    <row r="57" spans="2:4" ht="12" x14ac:dyDescent="0.2">
      <c r="B57" s="416" t="s">
        <v>255</v>
      </c>
      <c r="C57" s="415" t="s">
        <v>185</v>
      </c>
      <c r="D57" s="411">
        <v>550000</v>
      </c>
    </row>
    <row r="58" spans="2:4" ht="12" x14ac:dyDescent="0.2">
      <c r="B58" s="416" t="s">
        <v>355</v>
      </c>
      <c r="C58" s="415" t="s">
        <v>421</v>
      </c>
      <c r="D58" s="411">
        <v>925000</v>
      </c>
    </row>
    <row r="59" spans="2:4" ht="12" x14ac:dyDescent="0.2">
      <c r="B59" s="416" t="s">
        <v>34</v>
      </c>
      <c r="C59" s="415" t="s">
        <v>186</v>
      </c>
      <c r="D59" s="411">
        <v>1475000</v>
      </c>
    </row>
    <row r="60" spans="2:4" ht="12" x14ac:dyDescent="0.2">
      <c r="B60" s="416" t="s">
        <v>34</v>
      </c>
      <c r="C60" s="415" t="s">
        <v>187</v>
      </c>
      <c r="D60" s="411">
        <v>1475000</v>
      </c>
    </row>
    <row r="61" spans="2:4" ht="12" x14ac:dyDescent="0.2">
      <c r="B61" s="416" t="s">
        <v>34</v>
      </c>
      <c r="C61" s="415" t="s">
        <v>47</v>
      </c>
      <c r="D61" s="411">
        <v>4564117</v>
      </c>
    </row>
    <row r="62" spans="2:4" ht="12" x14ac:dyDescent="0.2">
      <c r="B62" s="416" t="s">
        <v>34</v>
      </c>
      <c r="C62" s="415" t="s">
        <v>34</v>
      </c>
      <c r="D62" s="411"/>
    </row>
    <row r="63" spans="2:4" ht="12" x14ac:dyDescent="0.2">
      <c r="B63" s="416" t="s">
        <v>256</v>
      </c>
      <c r="C63" s="415" t="s">
        <v>48</v>
      </c>
      <c r="D63" s="411"/>
    </row>
    <row r="64" spans="2:4" ht="12" x14ac:dyDescent="0.2">
      <c r="B64" s="416" t="s">
        <v>257</v>
      </c>
      <c r="C64" s="415" t="s">
        <v>49</v>
      </c>
      <c r="D64" s="411"/>
    </row>
    <row r="65" spans="2:4" ht="12" x14ac:dyDescent="0.2">
      <c r="B65" s="416" t="s">
        <v>258</v>
      </c>
      <c r="C65" s="415" t="s">
        <v>50</v>
      </c>
      <c r="D65" s="411"/>
    </row>
    <row r="66" spans="2:4" ht="12" x14ac:dyDescent="0.2">
      <c r="B66" s="416" t="s">
        <v>259</v>
      </c>
      <c r="C66" s="415" t="s">
        <v>51</v>
      </c>
      <c r="D66" s="411">
        <v>0</v>
      </c>
    </row>
    <row r="67" spans="2:4" ht="12" x14ac:dyDescent="0.2">
      <c r="B67" s="416" t="s">
        <v>260</v>
      </c>
      <c r="C67" s="415" t="s">
        <v>52</v>
      </c>
      <c r="D67" s="411">
        <v>0</v>
      </c>
    </row>
    <row r="68" spans="2:4" ht="12" x14ac:dyDescent="0.2">
      <c r="B68" s="416" t="s">
        <v>356</v>
      </c>
      <c r="C68" s="415" t="s">
        <v>357</v>
      </c>
      <c r="D68" s="411">
        <v>0</v>
      </c>
    </row>
    <row r="69" spans="2:4" ht="12" x14ac:dyDescent="0.2">
      <c r="B69" s="416" t="s">
        <v>358</v>
      </c>
      <c r="C69" s="415" t="s">
        <v>359</v>
      </c>
      <c r="D69" s="411">
        <v>0</v>
      </c>
    </row>
    <row r="70" spans="2:4" ht="12" x14ac:dyDescent="0.2">
      <c r="B70" s="416" t="s">
        <v>34</v>
      </c>
      <c r="C70" s="415" t="s">
        <v>53</v>
      </c>
      <c r="D70" s="411">
        <v>0</v>
      </c>
    </row>
    <row r="71" spans="2:4" ht="12" x14ac:dyDescent="0.2">
      <c r="B71" s="416" t="s">
        <v>360</v>
      </c>
      <c r="C71" s="415" t="s">
        <v>361</v>
      </c>
      <c r="D71" s="411">
        <v>27500</v>
      </c>
    </row>
    <row r="72" spans="2:4" ht="12" x14ac:dyDescent="0.2">
      <c r="B72" s="416" t="s">
        <v>362</v>
      </c>
      <c r="C72" s="415" t="s">
        <v>363</v>
      </c>
      <c r="D72" s="411"/>
    </row>
    <row r="73" spans="2:4" ht="12" x14ac:dyDescent="0.2">
      <c r="B73" s="416" t="s">
        <v>364</v>
      </c>
      <c r="C73" s="415" t="s">
        <v>365</v>
      </c>
      <c r="D73" s="411">
        <v>0</v>
      </c>
    </row>
    <row r="74" spans="2:4" ht="12" x14ac:dyDescent="0.2">
      <c r="B74" s="416" t="s">
        <v>366</v>
      </c>
      <c r="C74" s="415" t="s">
        <v>367</v>
      </c>
      <c r="D74" s="411">
        <v>0</v>
      </c>
    </row>
    <row r="75" spans="2:4" ht="12" x14ac:dyDescent="0.2">
      <c r="B75" s="416" t="s">
        <v>34</v>
      </c>
      <c r="C75" s="415" t="s">
        <v>368</v>
      </c>
      <c r="D75" s="411">
        <v>0</v>
      </c>
    </row>
    <row r="76" spans="2:4" ht="12" x14ac:dyDescent="0.2">
      <c r="B76" s="416" t="s">
        <v>369</v>
      </c>
      <c r="C76" s="415" t="s">
        <v>370</v>
      </c>
      <c r="D76" s="411">
        <v>0</v>
      </c>
    </row>
    <row r="77" spans="2:4" ht="12" x14ac:dyDescent="0.2">
      <c r="B77" s="416" t="s">
        <v>371</v>
      </c>
      <c r="C77" s="415" t="s">
        <v>372</v>
      </c>
      <c r="D77" s="411">
        <v>0</v>
      </c>
    </row>
    <row r="78" spans="2:4" ht="12" x14ac:dyDescent="0.2">
      <c r="B78" s="416" t="s">
        <v>373</v>
      </c>
      <c r="C78" s="415" t="s">
        <v>374</v>
      </c>
      <c r="D78" s="411">
        <v>0</v>
      </c>
    </row>
    <row r="79" spans="2:4" ht="12" x14ac:dyDescent="0.2">
      <c r="B79" s="416" t="s">
        <v>375</v>
      </c>
      <c r="C79" s="415" t="s">
        <v>376</v>
      </c>
      <c r="D79" s="411">
        <v>0</v>
      </c>
    </row>
    <row r="80" spans="2:4" ht="12" x14ac:dyDescent="0.2">
      <c r="B80" s="416" t="s">
        <v>377</v>
      </c>
      <c r="C80" s="415" t="s">
        <v>378</v>
      </c>
      <c r="D80" s="411">
        <v>0</v>
      </c>
    </row>
    <row r="81" spans="2:4" ht="12" x14ac:dyDescent="0.2">
      <c r="B81" s="416" t="s">
        <v>379</v>
      </c>
      <c r="C81" s="415" t="s">
        <v>380</v>
      </c>
      <c r="D81" s="411"/>
    </row>
    <row r="82" spans="2:4" ht="12" x14ac:dyDescent="0.2">
      <c r="B82" s="416" t="s">
        <v>381</v>
      </c>
      <c r="C82" s="415" t="s">
        <v>382</v>
      </c>
      <c r="D82" s="411">
        <v>0</v>
      </c>
    </row>
    <row r="83" spans="2:4" ht="12" x14ac:dyDescent="0.2">
      <c r="B83" s="416" t="s">
        <v>383</v>
      </c>
      <c r="C83" s="415" t="s">
        <v>384</v>
      </c>
      <c r="D83" s="411">
        <v>0</v>
      </c>
    </row>
    <row r="84" spans="2:4" ht="12" x14ac:dyDescent="0.2">
      <c r="B84" s="416" t="s">
        <v>34</v>
      </c>
      <c r="C84" s="415" t="s">
        <v>385</v>
      </c>
      <c r="D84" s="411">
        <v>0</v>
      </c>
    </row>
    <row r="85" spans="2:4" ht="12" x14ac:dyDescent="0.2">
      <c r="B85" s="416" t="s">
        <v>386</v>
      </c>
      <c r="C85" s="415" t="s">
        <v>387</v>
      </c>
      <c r="D85" s="411">
        <v>0</v>
      </c>
    </row>
    <row r="86" spans="2:4" ht="12" x14ac:dyDescent="0.2">
      <c r="B86" s="416" t="s">
        <v>388</v>
      </c>
      <c r="C86" s="415" t="s">
        <v>650</v>
      </c>
      <c r="D86" s="411">
        <v>0</v>
      </c>
    </row>
    <row r="87" spans="2:4" ht="12" x14ac:dyDescent="0.2">
      <c r="B87" s="416" t="s">
        <v>230</v>
      </c>
      <c r="C87" s="415" t="s">
        <v>400</v>
      </c>
      <c r="D87" s="411">
        <v>-9015</v>
      </c>
    </row>
    <row r="88" spans="2:4" ht="12" x14ac:dyDescent="0.2">
      <c r="B88" s="416" t="s">
        <v>231</v>
      </c>
      <c r="C88" s="415" t="s">
        <v>189</v>
      </c>
      <c r="D88" s="411">
        <v>0</v>
      </c>
    </row>
    <row r="89" spans="2:4" ht="12" x14ac:dyDescent="0.2">
      <c r="B89" s="416" t="s">
        <v>34</v>
      </c>
      <c r="C89" s="415" t="s">
        <v>54</v>
      </c>
      <c r="D89" s="411">
        <v>18485</v>
      </c>
    </row>
    <row r="90" spans="2:4" ht="12" x14ac:dyDescent="0.2">
      <c r="B90" s="416" t="s">
        <v>389</v>
      </c>
      <c r="C90" s="415" t="s">
        <v>390</v>
      </c>
      <c r="D90" s="411"/>
    </row>
    <row r="91" spans="2:4" ht="12" x14ac:dyDescent="0.2">
      <c r="B91" s="416" t="s">
        <v>391</v>
      </c>
      <c r="C91" s="415" t="s">
        <v>392</v>
      </c>
      <c r="D91" s="411">
        <v>0</v>
      </c>
    </row>
    <row r="92" spans="2:4" ht="12" x14ac:dyDescent="0.2">
      <c r="B92" s="416" t="s">
        <v>393</v>
      </c>
      <c r="C92" s="415" t="s">
        <v>394</v>
      </c>
      <c r="D92" s="411">
        <v>0</v>
      </c>
    </row>
    <row r="93" spans="2:4" ht="12" x14ac:dyDescent="0.2">
      <c r="B93" s="416" t="s">
        <v>34</v>
      </c>
      <c r="C93" s="415" t="s">
        <v>395</v>
      </c>
      <c r="D93" s="411">
        <v>0</v>
      </c>
    </row>
    <row r="94" spans="2:4" ht="12" x14ac:dyDescent="0.2">
      <c r="B94" s="416" t="s">
        <v>34</v>
      </c>
      <c r="C94" s="415" t="s">
        <v>55</v>
      </c>
      <c r="D94" s="411">
        <v>18485</v>
      </c>
    </row>
    <row r="95" spans="2:4" ht="12" x14ac:dyDescent="0.2">
      <c r="B95" s="416" t="s">
        <v>34</v>
      </c>
      <c r="C95" s="415" t="s">
        <v>34</v>
      </c>
      <c r="D95" s="411"/>
    </row>
    <row r="96" spans="2:4" ht="12" x14ac:dyDescent="0.2">
      <c r="B96" s="416" t="s">
        <v>34</v>
      </c>
      <c r="C96" s="415" t="s">
        <v>56</v>
      </c>
      <c r="D96" s="411">
        <v>4545632</v>
      </c>
    </row>
    <row r="97" spans="2:4" ht="12" x14ac:dyDescent="0.2">
      <c r="B97" s="416" t="s">
        <v>34</v>
      </c>
      <c r="C97" s="415" t="s">
        <v>34</v>
      </c>
      <c r="D97" s="411"/>
    </row>
    <row r="98" spans="2:4" ht="12" x14ac:dyDescent="0.2">
      <c r="B98" s="416" t="s">
        <v>261</v>
      </c>
      <c r="C98" s="415" t="s">
        <v>57</v>
      </c>
      <c r="D98" s="411"/>
    </row>
    <row r="99" spans="2:4" ht="12" x14ac:dyDescent="0.2">
      <c r="B99" s="416" t="s">
        <v>262</v>
      </c>
      <c r="C99" s="415" t="s">
        <v>58</v>
      </c>
      <c r="D99" s="411"/>
    </row>
    <row r="100" spans="2:4" ht="12" x14ac:dyDescent="0.2">
      <c r="B100" s="416" t="s">
        <v>263</v>
      </c>
      <c r="C100" s="415" t="s">
        <v>59</v>
      </c>
      <c r="D100" s="411">
        <v>2787722</v>
      </c>
    </row>
    <row r="101" spans="2:4" ht="12" x14ac:dyDescent="0.2">
      <c r="B101" s="416" t="s">
        <v>264</v>
      </c>
      <c r="C101" s="415" t="s">
        <v>60</v>
      </c>
      <c r="D101" s="411">
        <v>1061845</v>
      </c>
    </row>
    <row r="102" spans="2:4" ht="12" x14ac:dyDescent="0.2">
      <c r="B102" s="416" t="s">
        <v>396</v>
      </c>
      <c r="C102" s="415" t="s">
        <v>696</v>
      </c>
      <c r="D102" s="411">
        <v>10241</v>
      </c>
    </row>
    <row r="103" spans="2:4" ht="12" x14ac:dyDescent="0.2">
      <c r="B103" s="416" t="s">
        <v>697</v>
      </c>
      <c r="C103" s="415" t="s">
        <v>698</v>
      </c>
      <c r="D103" s="411">
        <v>9383</v>
      </c>
    </row>
    <row r="104" spans="2:4" ht="12" x14ac:dyDescent="0.2">
      <c r="B104" s="416" t="s">
        <v>699</v>
      </c>
      <c r="C104" s="415" t="s">
        <v>700</v>
      </c>
      <c r="D104" s="411">
        <v>0</v>
      </c>
    </row>
    <row r="105" spans="2:4" ht="12" x14ac:dyDescent="0.2">
      <c r="B105" s="416" t="s">
        <v>701</v>
      </c>
      <c r="C105" s="415" t="s">
        <v>702</v>
      </c>
      <c r="D105" s="411">
        <v>0</v>
      </c>
    </row>
    <row r="106" spans="2:4" ht="12" x14ac:dyDescent="0.2">
      <c r="B106" s="416" t="s">
        <v>34</v>
      </c>
      <c r="C106" s="415" t="s">
        <v>61</v>
      </c>
      <c r="D106" s="411">
        <v>3869191</v>
      </c>
    </row>
    <row r="107" spans="2:4" ht="12" x14ac:dyDescent="0.2">
      <c r="B107" s="416" t="s">
        <v>265</v>
      </c>
      <c r="C107" s="415" t="s">
        <v>149</v>
      </c>
      <c r="D107" s="411">
        <v>0</v>
      </c>
    </row>
    <row r="108" spans="2:4" ht="12" x14ac:dyDescent="0.2">
      <c r="B108" s="416" t="s">
        <v>266</v>
      </c>
      <c r="C108" s="415" t="s">
        <v>62</v>
      </c>
      <c r="D108" s="411">
        <v>676441</v>
      </c>
    </row>
    <row r="109" spans="2:4" ht="12" x14ac:dyDescent="0.2">
      <c r="B109" s="416" t="s">
        <v>397</v>
      </c>
      <c r="C109" s="415" t="s">
        <v>398</v>
      </c>
      <c r="D109" s="411">
        <v>0</v>
      </c>
    </row>
    <row r="110" spans="2:4" ht="12" x14ac:dyDescent="0.2">
      <c r="B110" s="416" t="s">
        <v>34</v>
      </c>
      <c r="C110" s="415" t="s">
        <v>63</v>
      </c>
      <c r="D110" s="411">
        <v>4545632</v>
      </c>
    </row>
    <row r="111" spans="2:4" ht="12" thickBot="1" x14ac:dyDescent="0.25">
      <c r="B111" s="397"/>
      <c r="C111" s="399"/>
      <c r="D111" s="398"/>
    </row>
    <row r="112" spans="2:4" ht="12" thickTop="1" x14ac:dyDescent="0.2"/>
  </sheetData>
  <phoneticPr fontId="0" type="noConversion"/>
  <pageMargins left="0.21" right="0.36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SOFP</vt:lpstr>
      <vt:lpstr>Inc &amp; Exp</vt:lpstr>
      <vt:lpstr>Op Stat.</vt:lpstr>
      <vt:lpstr>Notes</vt:lpstr>
      <vt:lpstr>Investments</vt:lpstr>
      <vt:lpstr>Member Accounts</vt:lpstr>
      <vt:lpstr>MYOB P_L Tax Calc</vt:lpstr>
      <vt:lpstr>Cap Gains Tax</vt:lpstr>
      <vt:lpstr>MYOB B_S</vt:lpstr>
      <vt:lpstr>Tax Prov</vt:lpstr>
      <vt:lpstr>Financial Info</vt:lpstr>
      <vt:lpstr>Tax losses</vt:lpstr>
      <vt:lpstr>Allocation</vt:lpstr>
      <vt:lpstr>Gen Ledger</vt:lpstr>
      <vt:lpstr>'Cap Gains Tax'!Print_Area</vt:lpstr>
      <vt:lpstr>'MYOB B_S'!Print_Area</vt:lpstr>
      <vt:lpstr>'Tax Prov'!Print_Area</vt:lpstr>
    </vt:vector>
  </TitlesOfParts>
  <Company>Storm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</dc:creator>
  <cp:lastModifiedBy>Simon</cp:lastModifiedBy>
  <cp:lastPrinted>2020-10-16T07:25:39Z</cp:lastPrinted>
  <dcterms:created xsi:type="dcterms:W3CDTF">2002-03-31T22:25:50Z</dcterms:created>
  <dcterms:modified xsi:type="dcterms:W3CDTF">2022-11-23T06:24:14Z</dcterms:modified>
</cp:coreProperties>
</file>