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GisellaD’Orio–GreenF\Downloads\"/>
    </mc:Choice>
  </mc:AlternateContent>
  <xr:revisionPtr revIDLastSave="0" documentId="13_ncr:1_{D1BC1119-8249-41F8-8500-E0091853F01D}" xr6:coauthVersionLast="46" xr6:coauthVersionMax="46" xr10:uidLastSave="{00000000-0000-0000-0000-000000000000}"/>
  <bookViews>
    <workbookView xWindow="26295" yWindow="45" windowWidth="18585" windowHeight="20910" activeTab="1" xr2:uid="{00000000-000D-0000-FFFF-FFFF00000000}"/>
  </bookViews>
  <sheets>
    <sheet name="MOLENDINAR ST Reno" sheetId="1" r:id="rId1"/>
    <sheet name="GORDON ST Reno" sheetId="2" r:id="rId2"/>
    <sheet name="Invoices" sheetId="3" r:id="rId3"/>
  </sheets>
  <externalReferences>
    <externalReference r:id="rId4"/>
  </externalReferences>
  <definedNames>
    <definedName name="Bank1" localSheetId="1">#REF!</definedName>
    <definedName name="Bank1">#REF!</definedName>
    <definedName name="Depreciation" localSheetId="1">'GORDON ST Reno'!#REF!</definedName>
    <definedName name="Depreciation">'MOLENDINAR ST Reno'!$C$1</definedName>
    <definedName name="Index" localSheetId="1">#REF!</definedName>
    <definedName name="Index">#REF!</definedName>
    <definedName name="Name">[1]HOME!$F$7</definedName>
    <definedName name="Year" localSheetId="1">[1]HOME!#REF!</definedName>
    <definedName name="Year">[1]HOME!#REF!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1" i="2" l="1"/>
  <c r="B32" i="2"/>
  <c r="B33" i="2"/>
  <c r="B34" i="2"/>
  <c r="M75" i="2"/>
  <c r="G36" i="2"/>
  <c r="G37" i="2" s="1"/>
  <c r="G38" i="2" s="1"/>
  <c r="G39" i="2" s="1"/>
  <c r="G40" i="2" s="1"/>
  <c r="G41" i="2" s="1"/>
  <c r="G42" i="2" s="1"/>
  <c r="G43" i="2" s="1"/>
  <c r="G44" i="2" s="1"/>
  <c r="G45" i="2" s="1"/>
  <c r="G46" i="2" s="1"/>
  <c r="G47" i="2" s="1"/>
  <c r="G48" i="2" s="1"/>
  <c r="G49" i="2" s="1"/>
  <c r="G50" i="2" s="1"/>
  <c r="G51" i="2" s="1"/>
  <c r="G52" i="2" s="1"/>
  <c r="G53" i="2" s="1"/>
  <c r="G54" i="2" s="1"/>
  <c r="G55" i="2" s="1"/>
  <c r="G56" i="2" s="1"/>
  <c r="G57" i="2" s="1"/>
  <c r="G58" i="2" s="1"/>
  <c r="G59" i="2" s="1"/>
  <c r="G60" i="2" s="1"/>
  <c r="G61" i="2" s="1"/>
  <c r="G62" i="2" s="1"/>
  <c r="G63" i="2" s="1"/>
  <c r="G64" i="2" s="1"/>
  <c r="G65" i="2" s="1"/>
  <c r="G66" i="2" s="1"/>
  <c r="G67" i="2" s="1"/>
  <c r="G68" i="2" s="1"/>
  <c r="G69" i="2" s="1"/>
  <c r="G70" i="2" s="1"/>
  <c r="G71" i="2" s="1"/>
  <c r="G72" i="2" s="1"/>
  <c r="G73" i="2" s="1"/>
  <c r="G74" i="2" s="1"/>
  <c r="G75" i="2" s="1"/>
  <c r="J35" i="2"/>
  <c r="B35" i="2" s="1"/>
  <c r="M25" i="2"/>
  <c r="J25" i="2"/>
  <c r="K25" i="2" s="1"/>
  <c r="L25" i="2" s="1"/>
  <c r="M24" i="2"/>
  <c r="J24" i="2"/>
  <c r="K24" i="2" s="1"/>
  <c r="L24" i="2" s="1"/>
  <c r="M23" i="2"/>
  <c r="J23" i="2"/>
  <c r="K23" i="2" s="1"/>
  <c r="L23" i="2" s="1"/>
  <c r="M22" i="2"/>
  <c r="J22" i="2"/>
  <c r="K22" i="2" s="1"/>
  <c r="L22" i="2" s="1"/>
  <c r="M21" i="2"/>
  <c r="J21" i="2"/>
  <c r="K21" i="2" s="1"/>
  <c r="L21" i="2" s="1"/>
  <c r="M20" i="2"/>
  <c r="J20" i="2"/>
  <c r="K20" i="2" s="1"/>
  <c r="L20" i="2" s="1"/>
  <c r="M17" i="2"/>
  <c r="J17" i="2"/>
  <c r="K17" i="2" s="1"/>
  <c r="L17" i="2" s="1"/>
  <c r="M16" i="2"/>
  <c r="J16" i="2"/>
  <c r="K16" i="2" s="1"/>
  <c r="L16" i="2" s="1"/>
  <c r="M15" i="2"/>
  <c r="J15" i="2"/>
  <c r="K15" i="2" s="1"/>
  <c r="L15" i="2" s="1"/>
  <c r="M14" i="2"/>
  <c r="J14" i="2"/>
  <c r="K14" i="2" s="1"/>
  <c r="L14" i="2" s="1"/>
  <c r="M10" i="2"/>
  <c r="J10" i="2" s="1"/>
  <c r="K10" i="2" s="1"/>
  <c r="L10" i="2" s="1"/>
  <c r="M9" i="2"/>
  <c r="J9" i="2" s="1"/>
  <c r="K9" i="2" s="1"/>
  <c r="L9" i="2" s="1"/>
  <c r="M8" i="2"/>
  <c r="J8" i="2" s="1"/>
  <c r="K8" i="2" s="1"/>
  <c r="L8" i="2" s="1"/>
  <c r="M7" i="2"/>
  <c r="J7" i="2" s="1"/>
  <c r="K7" i="2" s="1"/>
  <c r="L7" i="2" s="1"/>
  <c r="M6" i="2"/>
  <c r="J6" i="2" s="1"/>
  <c r="D71" i="2"/>
  <c r="K6" i="2" l="1"/>
  <c r="J28" i="2"/>
  <c r="L35" i="2"/>
  <c r="K35" i="2"/>
  <c r="H36" i="2" s="1"/>
  <c r="J36" i="2" l="1"/>
  <c r="L6" i="2"/>
  <c r="K29" i="2"/>
  <c r="S32" i="1"/>
  <c r="P32" i="1" s="1"/>
  <c r="Q32" i="1" s="1"/>
  <c r="N33" i="1" s="1"/>
  <c r="M33" i="1"/>
  <c r="S25" i="1"/>
  <c r="P25" i="1"/>
  <c r="Q25" i="1" s="1"/>
  <c r="R25" i="1" s="1"/>
  <c r="S24" i="1"/>
  <c r="P24" i="1"/>
  <c r="Q24" i="1" s="1"/>
  <c r="R24" i="1" s="1"/>
  <c r="S23" i="1"/>
  <c r="P23" i="1"/>
  <c r="Q23" i="1" s="1"/>
  <c r="R23" i="1" s="1"/>
  <c r="S22" i="1"/>
  <c r="P22" i="1"/>
  <c r="Q22" i="1" s="1"/>
  <c r="R22" i="1" s="1"/>
  <c r="S21" i="1"/>
  <c r="P21" i="1"/>
  <c r="Q21" i="1" s="1"/>
  <c r="R21" i="1" s="1"/>
  <c r="S20" i="1"/>
  <c r="P20" i="1"/>
  <c r="Q20" i="1" s="1"/>
  <c r="R20" i="1" s="1"/>
  <c r="S17" i="1"/>
  <c r="P17" i="1"/>
  <c r="Q17" i="1" s="1"/>
  <c r="R17" i="1" s="1"/>
  <c r="S16" i="1"/>
  <c r="P16" i="1"/>
  <c r="Q16" i="1" s="1"/>
  <c r="R16" i="1" s="1"/>
  <c r="S15" i="1"/>
  <c r="P15" i="1"/>
  <c r="Q15" i="1" s="1"/>
  <c r="R15" i="1" s="1"/>
  <c r="S14" i="1"/>
  <c r="P14" i="1"/>
  <c r="Q14" i="1" s="1"/>
  <c r="R14" i="1" s="1"/>
  <c r="S10" i="1"/>
  <c r="P10" i="1" s="1"/>
  <c r="Q10" i="1" s="1"/>
  <c r="R10" i="1" s="1"/>
  <c r="S9" i="1"/>
  <c r="P9" i="1" s="1"/>
  <c r="Q9" i="1" s="1"/>
  <c r="R9" i="1" s="1"/>
  <c r="S8" i="1"/>
  <c r="P8" i="1" s="1"/>
  <c r="Q8" i="1" s="1"/>
  <c r="R8" i="1" s="1"/>
  <c r="S7" i="1"/>
  <c r="P7" i="1" s="1"/>
  <c r="Q7" i="1" s="1"/>
  <c r="R7" i="1" s="1"/>
  <c r="S6" i="1"/>
  <c r="P6" i="1" s="1"/>
  <c r="P28" i="1" s="1"/>
  <c r="L36" i="2" l="1"/>
  <c r="B36" i="2"/>
  <c r="K36" i="2"/>
  <c r="H37" i="2" s="1"/>
  <c r="P33" i="1"/>
  <c r="R33" i="1" s="1"/>
  <c r="S72" i="1"/>
  <c r="R32" i="1"/>
  <c r="Q6" i="1"/>
  <c r="D32" i="1"/>
  <c r="G25" i="1"/>
  <c r="H25" i="1" s="1"/>
  <c r="I25" i="1" s="1"/>
  <c r="G24" i="1"/>
  <c r="H24" i="1" s="1"/>
  <c r="I24" i="1" s="1"/>
  <c r="G23" i="1"/>
  <c r="H23" i="1" s="1"/>
  <c r="I23" i="1" s="1"/>
  <c r="G22" i="1"/>
  <c r="H22" i="1" s="1"/>
  <c r="I22" i="1" s="1"/>
  <c r="G21" i="1"/>
  <c r="H21" i="1" s="1"/>
  <c r="I21" i="1" s="1"/>
  <c r="G20" i="1"/>
  <c r="H20" i="1" s="1"/>
  <c r="I20" i="1" s="1"/>
  <c r="G17" i="1"/>
  <c r="H17" i="1" s="1"/>
  <c r="I17" i="1" s="1"/>
  <c r="G16" i="1"/>
  <c r="H16" i="1" s="1"/>
  <c r="I16" i="1" s="1"/>
  <c r="G15" i="1"/>
  <c r="H15" i="1" s="1"/>
  <c r="I15" i="1" s="1"/>
  <c r="G14" i="1"/>
  <c r="H14" i="1" s="1"/>
  <c r="I14" i="1" s="1"/>
  <c r="J25" i="1"/>
  <c r="J37" i="2" l="1"/>
  <c r="Q33" i="1"/>
  <c r="N34" i="1" s="1"/>
  <c r="P34" i="1" s="1"/>
  <c r="Q34" i="1" s="1"/>
  <c r="N35" i="1" s="1"/>
  <c r="P35" i="1" s="1"/>
  <c r="Q35" i="1" s="1"/>
  <c r="N36" i="1" s="1"/>
  <c r="R6" i="1"/>
  <c r="Q29" i="1"/>
  <c r="G31" i="1"/>
  <c r="D34" i="1"/>
  <c r="D61" i="1"/>
  <c r="D62" i="1"/>
  <c r="D64" i="1"/>
  <c r="D66" i="1"/>
  <c r="D68" i="1"/>
  <c r="D70" i="1"/>
  <c r="D37" i="1"/>
  <c r="D41" i="1"/>
  <c r="D45" i="1"/>
  <c r="D49" i="1"/>
  <c r="D53" i="1"/>
  <c r="D57" i="1"/>
  <c r="D33" i="1"/>
  <c r="D63" i="1"/>
  <c r="D65" i="1"/>
  <c r="D67" i="1"/>
  <c r="D69" i="1"/>
  <c r="D35" i="1"/>
  <c r="D39" i="1"/>
  <c r="D43" i="1"/>
  <c r="D47" i="1"/>
  <c r="D51" i="1"/>
  <c r="D55" i="1"/>
  <c r="D59" i="1"/>
  <c r="D36" i="1"/>
  <c r="D44" i="1"/>
  <c r="D52" i="1"/>
  <c r="D60" i="1"/>
  <c r="D38" i="1"/>
  <c r="D42" i="1"/>
  <c r="D46" i="1"/>
  <c r="D50" i="1"/>
  <c r="D54" i="1"/>
  <c r="D58" i="1"/>
  <c r="D40" i="1"/>
  <c r="D48" i="1"/>
  <c r="D56" i="1"/>
  <c r="J9" i="1"/>
  <c r="G9" i="1" s="1"/>
  <c r="H9" i="1" s="1"/>
  <c r="I9" i="1" s="1"/>
  <c r="J14" i="1"/>
  <c r="J20" i="1"/>
  <c r="J24" i="1"/>
  <c r="J6" i="1"/>
  <c r="G6" i="1" s="1"/>
  <c r="J10" i="1"/>
  <c r="G10" i="1" s="1"/>
  <c r="H10" i="1" s="1"/>
  <c r="I10" i="1" s="1"/>
  <c r="J17" i="1"/>
  <c r="J23" i="1"/>
  <c r="J7" i="1"/>
  <c r="G7" i="1" s="1"/>
  <c r="H7" i="1" s="1"/>
  <c r="I7" i="1" s="1"/>
  <c r="J16" i="1"/>
  <c r="J22" i="1"/>
  <c r="J8" i="1"/>
  <c r="G8" i="1" s="1"/>
  <c r="H8" i="1" s="1"/>
  <c r="I8" i="1" s="1"/>
  <c r="J15" i="1"/>
  <c r="J21" i="1"/>
  <c r="L37" i="2" l="1"/>
  <c r="B37" i="2"/>
  <c r="K37" i="2"/>
  <c r="H38" i="2" s="1"/>
  <c r="J38" i="2" s="1"/>
  <c r="R34" i="1"/>
  <c r="P36" i="1"/>
  <c r="Q36" i="1" s="1"/>
  <c r="N37" i="1" s="1"/>
  <c r="R35" i="1"/>
  <c r="H31" i="1"/>
  <c r="E32" i="1" s="1"/>
  <c r="G32" i="1" s="1"/>
  <c r="B32" i="1" s="1"/>
  <c r="G28" i="1"/>
  <c r="H6" i="1"/>
  <c r="H29" i="1" s="1"/>
  <c r="K38" i="2" l="1"/>
  <c r="H39" i="2" s="1"/>
  <c r="J39" i="2" s="1"/>
  <c r="B38" i="2"/>
  <c r="L38" i="2"/>
  <c r="R36" i="1"/>
  <c r="P37" i="1"/>
  <c r="Q37" i="1" s="1"/>
  <c r="N38" i="1" s="1"/>
  <c r="I31" i="1"/>
  <c r="I32" i="1"/>
  <c r="I6" i="1"/>
  <c r="K39" i="2" l="1"/>
  <c r="H40" i="2" s="1"/>
  <c r="J40" i="2" s="1"/>
  <c r="B40" i="2" s="1"/>
  <c r="B39" i="2"/>
  <c r="L39" i="2"/>
  <c r="P38" i="1"/>
  <c r="Q38" i="1" s="1"/>
  <c r="N39" i="1" s="1"/>
  <c r="R37" i="1"/>
  <c r="H32" i="1"/>
  <c r="E33" i="1" s="1"/>
  <c r="G33" i="1" s="1"/>
  <c r="B33" i="1" s="1"/>
  <c r="L40" i="2" l="1"/>
  <c r="K40" i="2"/>
  <c r="H41" i="2" s="1"/>
  <c r="R38" i="1"/>
  <c r="P39" i="1"/>
  <c r="H33" i="1"/>
  <c r="E34" i="1" s="1"/>
  <c r="G34" i="1" s="1"/>
  <c r="B34" i="1" s="1"/>
  <c r="I33" i="1"/>
  <c r="J41" i="2" l="1"/>
  <c r="R39" i="1"/>
  <c r="Q39" i="1"/>
  <c r="N40" i="1" s="1"/>
  <c r="H34" i="1"/>
  <c r="L41" i="2" l="1"/>
  <c r="B41" i="2"/>
  <c r="K41" i="2"/>
  <c r="H42" i="2" s="1"/>
  <c r="J42" i="2" s="1"/>
  <c r="P40" i="1"/>
  <c r="R40" i="1" s="1"/>
  <c r="E35" i="1"/>
  <c r="G35" i="1" s="1"/>
  <c r="B35" i="1" s="1"/>
  <c r="I34" i="1"/>
  <c r="K42" i="2" l="1"/>
  <c r="H43" i="2" s="1"/>
  <c r="B42" i="2"/>
  <c r="L42" i="2"/>
  <c r="J43" i="2"/>
  <c r="Q40" i="1"/>
  <c r="N41" i="1" s="1"/>
  <c r="I35" i="1"/>
  <c r="H35" i="1"/>
  <c r="E36" i="1" s="1"/>
  <c r="G36" i="1" s="1"/>
  <c r="B36" i="1" s="1"/>
  <c r="K43" i="2" l="1"/>
  <c r="H44" i="2" s="1"/>
  <c r="J44" i="2" s="1"/>
  <c r="B43" i="2"/>
  <c r="L43" i="2"/>
  <c r="P41" i="1"/>
  <c r="R41" i="1" s="1"/>
  <c r="H36" i="1"/>
  <c r="E37" i="1" s="1"/>
  <c r="G37" i="1" s="1"/>
  <c r="B37" i="1" s="1"/>
  <c r="K44" i="2" l="1"/>
  <c r="H45" i="2" s="1"/>
  <c r="B44" i="2"/>
  <c r="L44" i="2"/>
  <c r="J45" i="2"/>
  <c r="B45" i="2" s="1"/>
  <c r="K45" i="2"/>
  <c r="H46" i="2" s="1"/>
  <c r="Q41" i="1"/>
  <c r="N42" i="1" s="1"/>
  <c r="P42" i="1" s="1"/>
  <c r="Q42" i="1" s="1"/>
  <c r="N43" i="1" s="1"/>
  <c r="H37" i="1"/>
  <c r="E38" i="1" s="1"/>
  <c r="G38" i="1" s="1"/>
  <c r="B38" i="1" s="1"/>
  <c r="I36" i="1"/>
  <c r="L45" i="2" l="1"/>
  <c r="J46" i="2"/>
  <c r="B46" i="2" s="1"/>
  <c r="R42" i="1"/>
  <c r="P43" i="1"/>
  <c r="I37" i="1"/>
  <c r="L46" i="2" l="1"/>
  <c r="K46" i="2"/>
  <c r="H47" i="2" s="1"/>
  <c r="R43" i="1"/>
  <c r="Q43" i="1"/>
  <c r="N44" i="1" s="1"/>
  <c r="H38" i="1"/>
  <c r="E39" i="1" s="1"/>
  <c r="G39" i="1" s="1"/>
  <c r="B39" i="1" s="1"/>
  <c r="I38" i="1"/>
  <c r="J47" i="2" l="1"/>
  <c r="P44" i="1"/>
  <c r="R44" i="1" s="1"/>
  <c r="I39" i="1"/>
  <c r="L47" i="2" l="1"/>
  <c r="B47" i="2"/>
  <c r="K47" i="2"/>
  <c r="H48" i="2" s="1"/>
  <c r="Q44" i="1"/>
  <c r="N45" i="1" s="1"/>
  <c r="H39" i="1"/>
  <c r="E40" i="1" s="1"/>
  <c r="G40" i="1" s="1"/>
  <c r="B40" i="1" s="1"/>
  <c r="J48" i="2" l="1"/>
  <c r="P45" i="1"/>
  <c r="R45" i="1" s="1"/>
  <c r="I40" i="1"/>
  <c r="H40" i="1"/>
  <c r="E41" i="1" s="1"/>
  <c r="G41" i="1" s="1"/>
  <c r="B41" i="1" s="1"/>
  <c r="L48" i="2" l="1"/>
  <c r="B48" i="2"/>
  <c r="K48" i="2"/>
  <c r="H49" i="2" s="1"/>
  <c r="Q45" i="1"/>
  <c r="N46" i="1" s="1"/>
  <c r="P46" i="1" s="1"/>
  <c r="Q46" i="1" s="1"/>
  <c r="N47" i="1" s="1"/>
  <c r="I41" i="1"/>
  <c r="H41" i="1"/>
  <c r="E42" i="1" s="1"/>
  <c r="G42" i="1" s="1"/>
  <c r="B42" i="1" s="1"/>
  <c r="J49" i="2" l="1"/>
  <c r="K49" i="2"/>
  <c r="H50" i="2" s="1"/>
  <c r="P47" i="1"/>
  <c r="Q47" i="1" s="1"/>
  <c r="N48" i="1" s="1"/>
  <c r="R46" i="1"/>
  <c r="I42" i="1"/>
  <c r="H42" i="1"/>
  <c r="E43" i="1" s="1"/>
  <c r="G43" i="1" s="1"/>
  <c r="B43" i="1" s="1"/>
  <c r="L49" i="2" l="1"/>
  <c r="B49" i="2"/>
  <c r="J50" i="2"/>
  <c r="R47" i="1"/>
  <c r="P48" i="1"/>
  <c r="Q48" i="1" s="1"/>
  <c r="N49" i="1" s="1"/>
  <c r="I43" i="1"/>
  <c r="H43" i="1"/>
  <c r="E44" i="1" s="1"/>
  <c r="G44" i="1" s="1"/>
  <c r="B44" i="1" s="1"/>
  <c r="K50" i="2" l="1"/>
  <c r="H51" i="2" s="1"/>
  <c r="B50" i="2"/>
  <c r="L50" i="2"/>
  <c r="J51" i="2"/>
  <c r="B51" i="2" s="1"/>
  <c r="L51" i="2"/>
  <c r="R48" i="1"/>
  <c r="P49" i="1"/>
  <c r="Q49" i="1" s="1"/>
  <c r="N50" i="1" s="1"/>
  <c r="I44" i="1"/>
  <c r="H44" i="1"/>
  <c r="E45" i="1" s="1"/>
  <c r="G45" i="1" s="1"/>
  <c r="B45" i="1" s="1"/>
  <c r="K51" i="2" l="1"/>
  <c r="H52" i="2" s="1"/>
  <c r="J52" i="2"/>
  <c r="P50" i="1"/>
  <c r="Q50" i="1" s="1"/>
  <c r="N51" i="1" s="1"/>
  <c r="R49" i="1"/>
  <c r="I45" i="1"/>
  <c r="H45" i="1"/>
  <c r="E46" i="1" s="1"/>
  <c r="G46" i="1" s="1"/>
  <c r="B46" i="1" s="1"/>
  <c r="L52" i="2" l="1"/>
  <c r="B52" i="2"/>
  <c r="K52" i="2"/>
  <c r="H53" i="2" s="1"/>
  <c r="P51" i="1"/>
  <c r="Q51" i="1" s="1"/>
  <c r="N52" i="1" s="1"/>
  <c r="R50" i="1"/>
  <c r="H46" i="1"/>
  <c r="E47" i="1" s="1"/>
  <c r="G47" i="1" s="1"/>
  <c r="B47" i="1" s="1"/>
  <c r="J53" i="2" l="1"/>
  <c r="R51" i="1"/>
  <c r="P52" i="1"/>
  <c r="Q52" i="1" s="1"/>
  <c r="N53" i="1" s="1"/>
  <c r="H47" i="1"/>
  <c r="E48" i="1" s="1"/>
  <c r="G48" i="1" s="1"/>
  <c r="B48" i="1" s="1"/>
  <c r="I46" i="1"/>
  <c r="L53" i="2" l="1"/>
  <c r="B53" i="2"/>
  <c r="K53" i="2"/>
  <c r="H54" i="2" s="1"/>
  <c r="J54" i="2" s="1"/>
  <c r="R52" i="1"/>
  <c r="P53" i="1"/>
  <c r="Q53" i="1" s="1"/>
  <c r="N54" i="1" s="1"/>
  <c r="H48" i="1"/>
  <c r="E49" i="1" s="1"/>
  <c r="G49" i="1" s="1"/>
  <c r="B49" i="1" s="1"/>
  <c r="I47" i="1"/>
  <c r="K54" i="2" l="1"/>
  <c r="H55" i="2" s="1"/>
  <c r="B54" i="2"/>
  <c r="L54" i="2"/>
  <c r="J55" i="2"/>
  <c r="L55" i="2"/>
  <c r="R53" i="1"/>
  <c r="P54" i="1"/>
  <c r="Q54" i="1" s="1"/>
  <c r="N55" i="1" s="1"/>
  <c r="H49" i="1"/>
  <c r="E50" i="1" s="1"/>
  <c r="G50" i="1" s="1"/>
  <c r="B50" i="1" s="1"/>
  <c r="I48" i="1"/>
  <c r="K55" i="2" l="1"/>
  <c r="H56" i="2" s="1"/>
  <c r="B55" i="2"/>
  <c r="J56" i="2"/>
  <c r="R54" i="1"/>
  <c r="P55" i="1"/>
  <c r="Q55" i="1" s="1"/>
  <c r="N56" i="1" s="1"/>
  <c r="H50" i="1"/>
  <c r="E51" i="1" s="1"/>
  <c r="G51" i="1" s="1"/>
  <c r="B51" i="1" s="1"/>
  <c r="I49" i="1"/>
  <c r="L56" i="2" l="1"/>
  <c r="B56" i="2"/>
  <c r="K56" i="2"/>
  <c r="H57" i="2" s="1"/>
  <c r="R55" i="1"/>
  <c r="P56" i="1"/>
  <c r="Q56" i="1" s="1"/>
  <c r="N57" i="1" s="1"/>
  <c r="H51" i="1"/>
  <c r="E52" i="1" s="1"/>
  <c r="G52" i="1" s="1"/>
  <c r="B52" i="1" s="1"/>
  <c r="I50" i="1"/>
  <c r="J57" i="2" l="1"/>
  <c r="R56" i="1"/>
  <c r="P57" i="1"/>
  <c r="Q57" i="1" s="1"/>
  <c r="N58" i="1" s="1"/>
  <c r="H52" i="1"/>
  <c r="E53" i="1" s="1"/>
  <c r="G53" i="1" s="1"/>
  <c r="B53" i="1" s="1"/>
  <c r="I51" i="1"/>
  <c r="L57" i="2" l="1"/>
  <c r="B57" i="2"/>
  <c r="K57" i="2"/>
  <c r="H58" i="2" s="1"/>
  <c r="P58" i="1"/>
  <c r="Q58" i="1" s="1"/>
  <c r="N59" i="1" s="1"/>
  <c r="R57" i="1"/>
  <c r="H53" i="1"/>
  <c r="E54" i="1" s="1"/>
  <c r="G54" i="1" s="1"/>
  <c r="B54" i="1" s="1"/>
  <c r="I52" i="1"/>
  <c r="J58" i="2" l="1"/>
  <c r="R58" i="1"/>
  <c r="P59" i="1"/>
  <c r="H54" i="1"/>
  <c r="E55" i="1" s="1"/>
  <c r="G55" i="1" s="1"/>
  <c r="B55" i="1" s="1"/>
  <c r="I53" i="1"/>
  <c r="L58" i="2" l="1"/>
  <c r="B58" i="2"/>
  <c r="K58" i="2"/>
  <c r="H59" i="2" s="1"/>
  <c r="R59" i="1"/>
  <c r="Q59" i="1"/>
  <c r="N60" i="1" s="1"/>
  <c r="H55" i="1"/>
  <c r="E56" i="1" s="1"/>
  <c r="G56" i="1" s="1"/>
  <c r="B56" i="1" s="1"/>
  <c r="I54" i="1"/>
  <c r="J59" i="2" l="1"/>
  <c r="P60" i="1"/>
  <c r="R60" i="1" s="1"/>
  <c r="H56" i="1"/>
  <c r="E57" i="1" s="1"/>
  <c r="G57" i="1" s="1"/>
  <c r="B57" i="1" s="1"/>
  <c r="I55" i="1"/>
  <c r="L59" i="2" l="1"/>
  <c r="B59" i="2"/>
  <c r="K59" i="2"/>
  <c r="H60" i="2" s="1"/>
  <c r="J60" i="2"/>
  <c r="Q60" i="1"/>
  <c r="N61" i="1" s="1"/>
  <c r="H57" i="1"/>
  <c r="E58" i="1" s="1"/>
  <c r="G58" i="1" s="1"/>
  <c r="B58" i="1" s="1"/>
  <c r="I56" i="1"/>
  <c r="K60" i="2" l="1"/>
  <c r="H61" i="2" s="1"/>
  <c r="J61" i="2" s="1"/>
  <c r="B60" i="2"/>
  <c r="L60" i="2"/>
  <c r="P61" i="1"/>
  <c r="R61" i="1" s="1"/>
  <c r="H58" i="1"/>
  <c r="E59" i="1" s="1"/>
  <c r="G59" i="1" s="1"/>
  <c r="B59" i="1" s="1"/>
  <c r="I57" i="1"/>
  <c r="B61" i="2" l="1"/>
  <c r="L61" i="2"/>
  <c r="K61" i="2"/>
  <c r="H62" i="2" s="1"/>
  <c r="J62" i="2"/>
  <c r="Q61" i="1"/>
  <c r="N62" i="1" s="1"/>
  <c r="H59" i="1"/>
  <c r="E60" i="1" s="1"/>
  <c r="G60" i="1" s="1"/>
  <c r="B60" i="1" s="1"/>
  <c r="I58" i="1"/>
  <c r="L62" i="2" l="1"/>
  <c r="B62" i="2"/>
  <c r="K62" i="2"/>
  <c r="H63" i="2" s="1"/>
  <c r="P62" i="1"/>
  <c r="R62" i="1" s="1"/>
  <c r="H60" i="1"/>
  <c r="E61" i="1" s="1"/>
  <c r="G61" i="1" s="1"/>
  <c r="B61" i="1" s="1"/>
  <c r="I59" i="1"/>
  <c r="J63" i="2" l="1"/>
  <c r="K63" i="2"/>
  <c r="H64" i="2" s="1"/>
  <c r="Q62" i="1"/>
  <c r="N63" i="1" s="1"/>
  <c r="H61" i="1"/>
  <c r="E62" i="1" s="1"/>
  <c r="G62" i="1" s="1"/>
  <c r="B62" i="1" s="1"/>
  <c r="I60" i="1"/>
  <c r="L63" i="2" l="1"/>
  <c r="B63" i="2"/>
  <c r="J64" i="2"/>
  <c r="P63" i="1"/>
  <c r="R63" i="1" s="1"/>
  <c r="H62" i="1"/>
  <c r="E63" i="1" s="1"/>
  <c r="G63" i="1" s="1"/>
  <c r="B63" i="1" s="1"/>
  <c r="I61" i="1"/>
  <c r="K64" i="2" l="1"/>
  <c r="H65" i="2" s="1"/>
  <c r="B64" i="2"/>
  <c r="J65" i="2"/>
  <c r="B65" i="2" s="1"/>
  <c r="K65" i="2"/>
  <c r="H66" i="2" s="1"/>
  <c r="L64" i="2"/>
  <c r="L65" i="2" s="1"/>
  <c r="Q63" i="1"/>
  <c r="N64" i="1" s="1"/>
  <c r="P64" i="1" s="1"/>
  <c r="H63" i="1"/>
  <c r="E64" i="1" s="1"/>
  <c r="G64" i="1" s="1"/>
  <c r="B64" i="1" s="1"/>
  <c r="I62" i="1"/>
  <c r="J66" i="2" l="1"/>
  <c r="Q64" i="1"/>
  <c r="N65" i="1" s="1"/>
  <c r="P65" i="1" s="1"/>
  <c r="Q65" i="1" s="1"/>
  <c r="N66" i="1" s="1"/>
  <c r="R64" i="1"/>
  <c r="H64" i="1"/>
  <c r="E65" i="1" s="1"/>
  <c r="G65" i="1" s="1"/>
  <c r="B65" i="1" s="1"/>
  <c r="I63" i="1"/>
  <c r="I64" i="1" s="1"/>
  <c r="L66" i="2" l="1"/>
  <c r="B66" i="2"/>
  <c r="K66" i="2"/>
  <c r="H67" i="2" s="1"/>
  <c r="P66" i="1"/>
  <c r="Q66" i="1" s="1"/>
  <c r="N67" i="1" s="1"/>
  <c r="R65" i="1"/>
  <c r="H65" i="1"/>
  <c r="E66" i="1" s="1"/>
  <c r="G66" i="1" s="1"/>
  <c r="B66" i="1" s="1"/>
  <c r="I65" i="1"/>
  <c r="J67" i="2" l="1"/>
  <c r="P67" i="1"/>
  <c r="Q67" i="1" s="1"/>
  <c r="N68" i="1" s="1"/>
  <c r="R66" i="1"/>
  <c r="H66" i="1"/>
  <c r="E67" i="1" s="1"/>
  <c r="G67" i="1" s="1"/>
  <c r="B67" i="1" s="1"/>
  <c r="I66" i="1"/>
  <c r="L67" i="2" l="1"/>
  <c r="B67" i="2"/>
  <c r="K67" i="2"/>
  <c r="H68" i="2" s="1"/>
  <c r="R67" i="1"/>
  <c r="P68" i="1"/>
  <c r="Q68" i="1" s="1"/>
  <c r="N69" i="1" s="1"/>
  <c r="H67" i="1"/>
  <c r="E68" i="1" s="1"/>
  <c r="G68" i="1" s="1"/>
  <c r="I67" i="1"/>
  <c r="J68" i="2" l="1"/>
  <c r="B68" i="1"/>
  <c r="R68" i="1"/>
  <c r="P69" i="1"/>
  <c r="Q69" i="1" s="1"/>
  <c r="N70" i="1" s="1"/>
  <c r="I68" i="1"/>
  <c r="H68" i="1"/>
  <c r="E69" i="1" s="1"/>
  <c r="G69" i="1" s="1"/>
  <c r="B69" i="1" s="1"/>
  <c r="L68" i="2" l="1"/>
  <c r="B68" i="2"/>
  <c r="K68" i="2"/>
  <c r="H69" i="2" s="1"/>
  <c r="R69" i="1"/>
  <c r="P70" i="1"/>
  <c r="Q70" i="1"/>
  <c r="N71" i="1" s="1"/>
  <c r="I69" i="1"/>
  <c r="H69" i="1"/>
  <c r="E70" i="1" s="1"/>
  <c r="G70" i="1" s="1"/>
  <c r="B70" i="1" s="1"/>
  <c r="J69" i="2" l="1"/>
  <c r="K69" i="2"/>
  <c r="H70" i="2" s="1"/>
  <c r="R70" i="1"/>
  <c r="P71" i="1"/>
  <c r="B71" i="1" s="1"/>
  <c r="I70" i="1"/>
  <c r="H70" i="1"/>
  <c r="L69" i="2" l="1"/>
  <c r="B69" i="2"/>
  <c r="J70" i="2"/>
  <c r="L70" i="2" s="1"/>
  <c r="R71" i="1"/>
  <c r="Q71" i="1"/>
  <c r="N72" i="1" s="1"/>
  <c r="K70" i="2" l="1"/>
  <c r="H71" i="2" s="1"/>
  <c r="B70" i="2"/>
  <c r="J71" i="2"/>
  <c r="B71" i="2" s="1"/>
  <c r="K71" i="2"/>
  <c r="H72" i="2" s="1"/>
  <c r="L71" i="2"/>
  <c r="P72" i="1"/>
  <c r="B72" i="1" s="1"/>
  <c r="J72" i="2" l="1"/>
  <c r="B72" i="2" s="1"/>
  <c r="R72" i="1"/>
  <c r="Q72" i="1"/>
  <c r="L72" i="2" l="1"/>
  <c r="K72" i="2"/>
  <c r="H73" i="2" s="1"/>
  <c r="B73" i="1"/>
  <c r="J73" i="2" l="1"/>
  <c r="L73" i="2" l="1"/>
  <c r="B73" i="2"/>
  <c r="K73" i="2"/>
  <c r="H74" i="2" s="1"/>
  <c r="J74" i="2"/>
  <c r="K74" i="2" l="1"/>
  <c r="H75" i="2" s="1"/>
  <c r="B74" i="2"/>
  <c r="L74" i="2"/>
  <c r="J75" i="2"/>
  <c r="B75" i="2" s="1"/>
  <c r="K75" i="2"/>
  <c r="L7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6" authorId="0" shapeId="0" xr:uid="{00000000-0006-0000-0000-000001000000}">
      <text>
        <r>
          <rPr>
            <b/>
            <sz val="8"/>
            <color indexed="81"/>
            <rFont val="Tahoma"/>
            <family val="2"/>
          </rPr>
          <t>Asset Description</t>
        </r>
      </text>
    </comment>
    <comment ref="D6" authorId="0" shapeId="0" xr:uid="{00000000-0006-0000-0000-000002000000}">
      <text>
        <r>
          <rPr>
            <b/>
            <sz val="8"/>
            <color indexed="81"/>
            <rFont val="Tahoma"/>
            <family val="2"/>
          </rPr>
          <t>Cost of Asset when purchased</t>
        </r>
      </text>
    </comment>
    <comment ref="F6" authorId="0" shapeId="0" xr:uid="{00000000-0006-0000-0000-000003000000}">
      <text>
        <r>
          <rPr>
            <b/>
            <sz val="8"/>
            <color indexed="81"/>
            <rFont val="Tahoma"/>
            <family val="2"/>
          </rPr>
          <t>Depreciation Rate used on Depreciation Report, or associated ATO Ruling</t>
        </r>
      </text>
    </comment>
    <comment ref="J6" authorId="0" shapeId="0" xr:uid="{00000000-0006-0000-0000-000004000000}">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 ref="L6" authorId="0" shapeId="0" xr:uid="{00000000-0006-0000-0000-000005000000}">
      <text>
        <r>
          <rPr>
            <b/>
            <sz val="8"/>
            <color indexed="81"/>
            <rFont val="Tahoma"/>
            <family val="2"/>
          </rPr>
          <t>Asset Description</t>
        </r>
      </text>
    </comment>
    <comment ref="M6" authorId="0" shapeId="0" xr:uid="{00000000-0006-0000-0000-000006000000}">
      <text>
        <r>
          <rPr>
            <b/>
            <sz val="8"/>
            <color indexed="81"/>
            <rFont val="Tahoma"/>
            <family val="2"/>
          </rPr>
          <t>Cost of Asset when purchased</t>
        </r>
      </text>
    </comment>
    <comment ref="O6" authorId="0" shapeId="0" xr:uid="{00000000-0006-0000-0000-000007000000}">
      <text>
        <r>
          <rPr>
            <b/>
            <sz val="8"/>
            <color indexed="81"/>
            <rFont val="Tahoma"/>
            <family val="2"/>
          </rPr>
          <t>Depreciation Rate used on Depreciation Report, or associated ATO Ruling</t>
        </r>
      </text>
    </comment>
    <comment ref="S6" authorId="0" shapeId="0" xr:uid="{00000000-0006-0000-0000-000008000000}">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6" authorId="0" shapeId="0" xr:uid="{00000000-0006-0000-0100-000001000000}">
      <text>
        <r>
          <rPr>
            <b/>
            <sz val="8"/>
            <color indexed="81"/>
            <rFont val="Tahoma"/>
            <family val="2"/>
          </rPr>
          <t>Asset Description</t>
        </r>
      </text>
    </comment>
    <comment ref="F6" authorId="0" shapeId="0" xr:uid="{D7B81D46-3AFE-48B4-80ED-07D44F42BA62}">
      <text>
        <r>
          <rPr>
            <b/>
            <sz val="8"/>
            <color indexed="81"/>
            <rFont val="Tahoma"/>
            <family val="2"/>
          </rPr>
          <t>Asset Description</t>
        </r>
      </text>
    </comment>
    <comment ref="G6" authorId="0" shapeId="0" xr:uid="{0707721F-F5ED-4038-AC4B-5DB9A300FC66}">
      <text>
        <r>
          <rPr>
            <b/>
            <sz val="8"/>
            <color indexed="81"/>
            <rFont val="Tahoma"/>
            <family val="2"/>
          </rPr>
          <t>Cost of Asset when purchased</t>
        </r>
      </text>
    </comment>
    <comment ref="I6" authorId="0" shapeId="0" xr:uid="{B4CF43A9-F40B-498A-9A96-8C48D66A4B2C}">
      <text>
        <r>
          <rPr>
            <b/>
            <sz val="8"/>
            <color indexed="81"/>
            <rFont val="Tahoma"/>
            <family val="2"/>
          </rPr>
          <t>Depreciation Rate used on Depreciation Report, or associated ATO Ruling</t>
        </r>
      </text>
    </comment>
    <comment ref="M6" authorId="0" shapeId="0" xr:uid="{8766B506-563E-41E1-964E-6428ECBFF8B1}">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List>
</comments>
</file>

<file path=xl/sharedStrings.xml><?xml version="1.0" encoding="utf-8"?>
<sst xmlns="http://schemas.openxmlformats.org/spreadsheetml/2006/main" count="66" uniqueCount="27">
  <si>
    <t>Cost</t>
  </si>
  <si>
    <t>OWDV</t>
  </si>
  <si>
    <t>Rate</t>
  </si>
  <si>
    <t>DEPN</t>
  </si>
  <si>
    <t>CWDV</t>
  </si>
  <si>
    <t>Days of Depn</t>
  </si>
  <si>
    <t>Accum Depn</t>
  </si>
  <si>
    <t>Diminishing Value</t>
  </si>
  <si>
    <t>100% Write Off</t>
  </si>
  <si>
    <t>Low Value Pool</t>
  </si>
  <si>
    <t>Capital Works Schedule</t>
  </si>
  <si>
    <t xml:space="preserve">year ended </t>
  </si>
  <si>
    <t>ANNUAL DEPN</t>
  </si>
  <si>
    <t>FY</t>
  </si>
  <si>
    <t>Year</t>
  </si>
  <si>
    <t>Construction Date:</t>
  </si>
  <si>
    <t>Total</t>
  </si>
  <si>
    <t>&lt;&lt; D3.1</t>
  </si>
  <si>
    <t>Mahoney Family SP</t>
  </si>
  <si>
    <r>
      <t xml:space="preserve">no claim </t>
    </r>
    <r>
      <rPr>
        <i/>
        <sz val="11"/>
        <color rgb="FFFF0000"/>
        <rFont val="Calibri"/>
        <family val="2"/>
        <scheme val="minor"/>
      </rPr>
      <t>D3.3</t>
    </r>
  </si>
  <si>
    <t>2013 RENOVATIONS - MOLENDINAR</t>
  </si>
  <si>
    <t>2015 SECURITY SCREENS - MOLENDINAR</t>
  </si>
  <si>
    <t>&lt;&lt; D4.1</t>
  </si>
  <si>
    <t>BMT Report</t>
  </si>
  <si>
    <t>D1</t>
  </si>
  <si>
    <t>Bathroom Renovation</t>
  </si>
  <si>
    <t>S12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</si>
</sst>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quot;$&quot;* #,##0_-;\-&quot;$&quot;* #,##0_-;_-&quot;$&quot;* &quot;-&quot;??_-;_-@_-"/>
  </numFmts>
  <fonts count="13"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b/>
      <sz val="11"/>
      <color indexed="8"/>
      <name val="Calibri"/>
      <family val="2"/>
    </font>
    <font>
      <sz val="11"/>
      <color indexed="8"/>
      <name val="Calibri"/>
      <family val="2"/>
    </font>
    <font>
      <b/>
      <sz val="8"/>
      <color indexed="81"/>
      <name val="Tahoma"/>
      <family val="2"/>
    </font>
    <font>
      <sz val="10"/>
      <name val="Arial"/>
      <family val="2"/>
    </font>
    <font>
      <u/>
      <sz val="11"/>
      <color indexed="12"/>
      <name val="Calibri"/>
      <family val="2"/>
    </font>
    <font>
      <b/>
      <sz val="11"/>
      <color rgb="FFFF0000"/>
      <name val="Calibri"/>
      <family val="2"/>
    </font>
    <font>
      <i/>
      <sz val="11"/>
      <color theme="1"/>
      <name val="Calibri"/>
      <family val="2"/>
      <scheme val="minor"/>
    </font>
    <font>
      <i/>
      <sz val="11"/>
      <color rgb="FFFF0000"/>
      <name val="Calibri"/>
      <family val="2"/>
      <scheme val="minor"/>
    </font>
    <font>
      <b/>
      <sz val="11"/>
      <color rgb="FFFF0000"/>
      <name val="Calibri"/>
      <family val="2"/>
      <scheme val="minor"/>
    </font>
  </fonts>
  <fills count="6">
    <fill>
      <patternFill patternType="none"/>
    </fill>
    <fill>
      <patternFill patternType="gray125"/>
    </fill>
    <fill>
      <patternFill patternType="solid">
        <fgColor rgb="FFF2F2F2"/>
      </patternFill>
    </fill>
    <fill>
      <patternFill patternType="solid">
        <fgColor theme="9" tint="0.59999389629810485"/>
        <bgColor indexed="65"/>
      </patternFill>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n">
        <color rgb="FF7F7F7F"/>
      </left>
      <right style="thin">
        <color rgb="FF7F7F7F"/>
      </right>
      <top style="thin">
        <color rgb="FF7F7F7F"/>
      </top>
      <bottom style="thin">
        <color rgb="FF7F7F7F"/>
      </bottom>
      <diagonal/>
    </border>
    <border>
      <left/>
      <right/>
      <top style="thin">
        <color rgb="FF7F7F7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top/>
      <bottom style="thin">
        <color indexed="64"/>
      </bottom>
      <diagonal/>
    </border>
  </borders>
  <cellStyleXfs count="15">
    <xf numFmtId="0" fontId="0" fillId="0" borderId="0"/>
    <xf numFmtId="43" fontId="5" fillId="0" borderId="0" applyFont="0" applyFill="0" applyBorder="0" applyAlignment="0" applyProtection="0"/>
    <xf numFmtId="44" fontId="1" fillId="0" borderId="0" applyFont="0" applyFill="0" applyBorder="0" applyAlignment="0" applyProtection="0"/>
    <xf numFmtId="9" fontId="5" fillId="0" borderId="0" applyFont="0" applyFill="0" applyBorder="0" applyAlignment="0" applyProtection="0"/>
    <xf numFmtId="0" fontId="2" fillId="2" borderId="1" applyNumberFormat="0" applyAlignment="0" applyProtection="0"/>
    <xf numFmtId="0" fontId="1" fillId="3" borderId="0" applyNumberFormat="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7" fillId="0" borderId="0" applyFont="0" applyFill="0" applyBorder="0" applyAlignment="0" applyProtection="0"/>
    <xf numFmtId="44" fontId="5" fillId="0" borderId="0" applyFont="0" applyFill="0" applyBorder="0" applyAlignment="0" applyProtection="0"/>
    <xf numFmtId="0" fontId="8" fillId="0" borderId="0" applyNumberFormat="0" applyFill="0" applyBorder="0" applyAlignment="0" applyProtection="0"/>
    <xf numFmtId="0" fontId="7" fillId="0" borderId="0"/>
    <xf numFmtId="9" fontId="5" fillId="0" borderId="0" applyFont="0" applyFill="0" applyBorder="0" applyAlignment="0" applyProtection="0"/>
  </cellStyleXfs>
  <cellXfs count="58">
    <xf numFmtId="0" fontId="0" fillId="0" borderId="0" xfId="0"/>
    <xf numFmtId="0" fontId="4" fillId="0" borderId="0" xfId="0" applyFont="1"/>
    <xf numFmtId="43" fontId="0" fillId="0" borderId="0" xfId="0" applyNumberFormat="1"/>
    <xf numFmtId="43" fontId="5" fillId="0" borderId="0" xfId="1" applyFont="1"/>
    <xf numFmtId="10" fontId="5" fillId="0" borderId="0" xfId="3" applyNumberFormat="1" applyFont="1"/>
    <xf numFmtId="43" fontId="5" fillId="0" borderId="0" xfId="1" applyFont="1" applyFill="1"/>
    <xf numFmtId="0" fontId="0" fillId="0" borderId="0" xfId="0" applyFill="1"/>
    <xf numFmtId="43" fontId="0" fillId="0" borderId="0" xfId="0" applyNumberFormat="1" applyFill="1"/>
    <xf numFmtId="10" fontId="0" fillId="0" borderId="0" xfId="0" applyNumberFormat="1"/>
    <xf numFmtId="0" fontId="0" fillId="0" borderId="0" xfId="0" applyAlignment="1">
      <alignment horizontal="center"/>
    </xf>
    <xf numFmtId="0" fontId="0" fillId="0" borderId="0" xfId="0" applyAlignment="1">
      <alignment horizontal="center" vertical="center"/>
    </xf>
    <xf numFmtId="43" fontId="0" fillId="4" borderId="0" xfId="0" applyNumberFormat="1" applyFill="1"/>
    <xf numFmtId="0" fontId="3" fillId="0" borderId="0" xfId="0" applyFont="1" applyAlignment="1">
      <alignment horizontal="center" vertical="center"/>
    </xf>
    <xf numFmtId="43" fontId="5" fillId="0" borderId="0" xfId="1" applyFont="1" applyFill="1" applyBorder="1"/>
    <xf numFmtId="10" fontId="0" fillId="0" borderId="0" xfId="0" applyNumberFormat="1" applyFill="1" applyBorder="1"/>
    <xf numFmtId="43" fontId="0" fillId="0" borderId="0" xfId="0" applyNumberFormat="1" applyFill="1" applyBorder="1"/>
    <xf numFmtId="0" fontId="0" fillId="0" borderId="0" xfId="0" applyFill="1" applyBorder="1" applyAlignment="1">
      <alignment horizontal="center"/>
    </xf>
    <xf numFmtId="0" fontId="0" fillId="0" borderId="0" xfId="0" applyFont="1"/>
    <xf numFmtId="14" fontId="5" fillId="0" borderId="0" xfId="0" applyNumberFormat="1" applyFont="1"/>
    <xf numFmtId="0" fontId="0" fillId="0" borderId="0" xfId="0" applyAlignment="1">
      <alignment horizontal="left" vertical="center"/>
    </xf>
    <xf numFmtId="0" fontId="5" fillId="0" borderId="0" xfId="0" applyFont="1" applyAlignment="1">
      <alignment horizontal="left"/>
    </xf>
    <xf numFmtId="14" fontId="0" fillId="0" borderId="0" xfId="0" applyNumberForma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1" fillId="3" borderId="4" xfId="5" applyBorder="1"/>
    <xf numFmtId="164" fontId="5" fillId="0" borderId="0" xfId="2" applyNumberFormat="1" applyFont="1" applyFill="1" applyBorder="1"/>
    <xf numFmtId="164" fontId="5" fillId="0" borderId="0" xfId="2" applyNumberFormat="1" applyFont="1"/>
    <xf numFmtId="44" fontId="0" fillId="0" borderId="0" xfId="0" applyNumberFormat="1"/>
    <xf numFmtId="43" fontId="9" fillId="0" borderId="0" xfId="1" applyFont="1" applyAlignment="1">
      <alignment horizontal="left"/>
    </xf>
    <xf numFmtId="0" fontId="0" fillId="0" borderId="0" xfId="0" applyAlignment="1">
      <alignment horizontal="center" vertical="center"/>
    </xf>
    <xf numFmtId="0" fontId="0" fillId="0" borderId="0" xfId="0" applyAlignment="1">
      <alignment horizontal="center"/>
    </xf>
    <xf numFmtId="0" fontId="0" fillId="3" borderId="3" xfId="5" applyFont="1" applyBorder="1"/>
    <xf numFmtId="14" fontId="0" fillId="0" borderId="0" xfId="0" applyNumberFormat="1" applyAlignment="1">
      <alignment horizontal="center"/>
    </xf>
    <xf numFmtId="43" fontId="10" fillId="4" borderId="0" xfId="0" applyNumberFormat="1" applyFont="1" applyFill="1"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xf>
    <xf numFmtId="0" fontId="12" fillId="0" borderId="0" xfId="0" applyFont="1" applyAlignment="1">
      <alignment horizontal="center"/>
    </xf>
    <xf numFmtId="43" fontId="0" fillId="0" borderId="0" xfId="1" applyFont="1"/>
    <xf numFmtId="0" fontId="0" fillId="0" borderId="0" xfId="0" applyBorder="1" applyAlignment="1">
      <alignment vertical="center"/>
    </xf>
    <xf numFmtId="0" fontId="0" fillId="0" borderId="0" xfId="0" applyBorder="1"/>
    <xf numFmtId="0" fontId="4" fillId="5" borderId="0" xfId="0" applyFont="1" applyFill="1"/>
    <xf numFmtId="0" fontId="0" fillId="5" borderId="0" xfId="0" applyFill="1"/>
    <xf numFmtId="0" fontId="0" fillId="5" borderId="0" xfId="0" applyFill="1" applyAlignment="1">
      <alignment horizontal="center" vertical="center"/>
    </xf>
    <xf numFmtId="0" fontId="3" fillId="5" borderId="7"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Border="1" applyAlignment="1">
      <alignment horizontal="center" vertical="center"/>
    </xf>
    <xf numFmtId="0" fontId="2" fillId="2" borderId="3" xfId="4" applyBorder="1" applyAlignment="1">
      <alignment horizontal="center"/>
    </xf>
    <xf numFmtId="0" fontId="2" fillId="2" borderId="4" xfId="4" applyBorder="1" applyAlignment="1">
      <alignment horizontal="center"/>
    </xf>
    <xf numFmtId="0" fontId="0" fillId="0" borderId="0" xfId="0" applyAlignment="1">
      <alignment horizontal="center" vertical="center"/>
    </xf>
    <xf numFmtId="0" fontId="0" fillId="0" borderId="2" xfId="0" applyBorder="1" applyAlignment="1">
      <alignment horizontal="center"/>
    </xf>
    <xf numFmtId="0" fontId="0" fillId="0" borderId="0" xfId="0" applyAlignment="1">
      <alignment horizontal="center"/>
    </xf>
    <xf numFmtId="0" fontId="2" fillId="2" borderId="5" xfId="4" applyBorder="1" applyAlignment="1">
      <alignment horizontal="center"/>
    </xf>
    <xf numFmtId="0" fontId="2" fillId="2" borderId="6" xfId="4" applyBorder="1" applyAlignment="1">
      <alignment horizontal="center"/>
    </xf>
    <xf numFmtId="0" fontId="0" fillId="0" borderId="0" xfId="0" applyBorder="1" applyAlignment="1">
      <alignment horizontal="center"/>
    </xf>
  </cellXfs>
  <cellStyles count="15">
    <cellStyle name="40% - Accent6" xfId="5" builtinId="51"/>
    <cellStyle name="Calculation" xfId="4" builtinId="22"/>
    <cellStyle name="Comma" xfId="1" builtinId="3"/>
    <cellStyle name="Comma 2" xfId="6" xr:uid="{00000000-0005-0000-0000-000003000000}"/>
    <cellStyle name="Comma 3" xfId="7" xr:uid="{00000000-0005-0000-0000-000004000000}"/>
    <cellStyle name="Comma 3 2" xfId="8" xr:uid="{00000000-0005-0000-0000-000005000000}"/>
    <cellStyle name="Comma 4" xfId="9" xr:uid="{00000000-0005-0000-0000-000006000000}"/>
    <cellStyle name="Currency" xfId="2" builtinId="4"/>
    <cellStyle name="Currency 2" xfId="10" xr:uid="{00000000-0005-0000-0000-000008000000}"/>
    <cellStyle name="Currency 3" xfId="11" xr:uid="{00000000-0005-0000-0000-000009000000}"/>
    <cellStyle name="Hyperlink_A SMSF WORKBOOK" xfId="12" xr:uid="{00000000-0005-0000-0000-00000A000000}"/>
    <cellStyle name="Normal" xfId="0" builtinId="0"/>
    <cellStyle name="Normal 2" xfId="13" xr:uid="{00000000-0005-0000-0000-00000C000000}"/>
    <cellStyle name="Percent" xfId="3" builtinId="5"/>
    <cellStyle name="Percent 2" xfId="14" xr:uid="{00000000-0005-0000-0000-00000E000000}"/>
  </cellStyles>
  <dxfs count="13">
    <dxf>
      <numFmt numFmtId="35" formatCode="_-* #,##0.00_-;\-* #,##0.00_-;_-* &quot;-&quot;??_-;_-@_-"/>
    </dxf>
    <dxf>
      <fill>
        <patternFill patternType="solid">
          <fgColor indexed="64"/>
          <bgColor theme="0" tint="-4.9989318521683403E-2"/>
        </patternFill>
      </fill>
      <border diagonalUp="0" diagonalDown="0" outline="0">
        <left/>
        <right/>
        <top/>
        <bottom/>
      </border>
    </dxf>
    <dxf>
      <numFmt numFmtId="35" formatCode="_-* #,##0.00_-;\-* #,##0.00_-;_-* &quot;-&quot;??_-;_-@_-"/>
      <fill>
        <patternFill patternType="solid">
          <fgColor indexed="64"/>
          <bgColor theme="0" tint="-0.499984740745262"/>
        </patternFill>
      </fill>
    </dxf>
    <dxf>
      <alignment horizontal="center" vertical="center" textRotation="0" wrapText="0" indent="0" justifyLastLine="0" shrinkToFit="0" readingOrder="0"/>
    </dxf>
    <dxf>
      <fill>
        <patternFill patternType="solid">
          <fgColor indexed="64"/>
          <bgColor theme="0" tint="-4.9989318521683403E-2"/>
        </patternFill>
      </fill>
      <alignment horizontal="center" vertical="center" textRotation="0" wrapText="0" indent="0" justifyLastLine="0" shrinkToFit="0" readingOrder="0"/>
    </dxf>
    <dxf>
      <fill>
        <patternFill patternType="solid">
          <fgColor indexed="64"/>
          <bgColor theme="0" tint="-0.14999847407452621"/>
        </patternFill>
      </fill>
    </dxf>
    <dxf>
      <alignment horizontal="center" vertical="center" textRotation="0" wrapText="0" indent="0" justifyLastLine="0" shrinkToFit="0" readingOrder="0"/>
    </dxf>
    <dxf>
      <alignment horizontal="center" vertical="center" textRotation="0" wrapText="0" indent="0" justifyLastLine="0" shrinkToFit="0" readingOrder="0"/>
    </dxf>
    <dxf>
      <numFmt numFmtId="35" formatCode="_-* #,##0.00_-;\-* #,##0.00_-;_-* &quot;-&quot;??_-;_-@_-"/>
      <fill>
        <patternFill patternType="solid">
          <fgColor indexed="64"/>
          <bgColor theme="0" tint="-0.14999847407452621"/>
        </patternFill>
      </fill>
    </dxf>
    <dxf>
      <fill>
        <patternFill patternType="solid">
          <fgColor indexed="64"/>
          <bgColor theme="0" tint="-0.14999847407452621"/>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12</xdr:col>
      <xdr:colOff>199093</xdr:colOff>
      <xdr:row>44</xdr:row>
      <xdr:rowOff>132289</xdr:rowOff>
    </xdr:to>
    <xdr:pic>
      <xdr:nvPicPr>
        <xdr:cNvPr id="2" name="Picture 1">
          <a:extLst>
            <a:ext uri="{FF2B5EF4-FFF2-40B4-BE49-F238E27FC236}">
              <a16:creationId xmlns:a16="http://schemas.microsoft.com/office/drawing/2014/main" id="{74C65A1A-6B95-44EF-B493-8DD1A284F3EB}"/>
            </a:ext>
          </a:extLst>
        </xdr:cNvPr>
        <xdr:cNvPicPr>
          <a:picLocks noChangeAspect="1"/>
        </xdr:cNvPicPr>
      </xdr:nvPicPr>
      <xdr:blipFill>
        <a:blip xmlns:r="http://schemas.openxmlformats.org/officeDocument/2006/relationships" r:embed="rId1"/>
        <a:stretch>
          <a:fillRect/>
        </a:stretch>
      </xdr:blipFill>
      <xdr:spPr>
        <a:xfrm>
          <a:off x="57150" y="28575"/>
          <a:ext cx="7457143" cy="8485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eenfrogsuper.sharepoint.com/Data/Records/clients/mortimer%20family%20superannuation%20fund/2014/a%20smsf%20workbook%20-%20mortimer%202014_r107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DEX"/>
      <sheetName val="CF NOTES"/>
      <sheetName val="REVIEW NOTES FOR ADVISOR"/>
      <sheetName val="REVIEW"/>
      <sheetName val="QUERIES"/>
      <sheetName val="D1 BORROW COSTS"/>
      <sheetName val="D3 DEPRECIATION"/>
      <sheetName val="GST Rec"/>
      <sheetName val="I1 TAX REC"/>
      <sheetName val="I2 CGT REC"/>
      <sheetName val="H1 IAS BAS SUMMARY"/>
      <sheetName val="L1 LOAN REC"/>
      <sheetName val="Warrant Loan Rec"/>
      <sheetName val="M CAP REVIEW"/>
      <sheetName val="N1 PENSION REVIEW"/>
      <sheetName val="Q3 DIST RECON"/>
      <sheetName val="S1 RENTAL SUMMARY"/>
      <sheetName val="M 501 Rollins"/>
      <sheetName val="M 502 Rollins"/>
      <sheetName val="G PROPERTY PURCHASE REC"/>
      <sheetName val="U INSURANCE"/>
      <sheetName val="S4 Rent"/>
    </sheetNames>
    <sheetDataSet>
      <sheetData sheetId="0">
        <row r="7">
          <cell r="F7" t="str">
            <v>Mortimer Family SF</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1:B73" headerRowCount="0" totalsRowCount="1">
  <tableColumns count="2">
    <tableColumn id="1" xr3:uid="{00000000-0010-0000-0000-000001000000}" name="Column1" totalsRowLabel="Total" headerRowDxfId="12" dataDxfId="11" totalsRowDxfId="10"/>
    <tableColumn id="2" xr3:uid="{00000000-0010-0000-0000-000002000000}" name="Column2" totalsRowFunction="sum" headerRowDxfId="9" totalsRowDxfId="8">
      <calculatedColumnFormula>G31</calculatedColumnFormula>
    </tableColumn>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3" displayName="Table13" ref="A31:C75" headerRowCount="0" totalsRowShown="0">
  <tableColumns count="3">
    <tableColumn id="1" xr3:uid="{00000000-0010-0000-0100-000001000000}" name="Column1" headerRowDxfId="7" dataDxfId="6" totalsRowDxfId="3"/>
    <tableColumn id="2" xr3:uid="{00000000-0010-0000-0100-000002000000}" name="Column2" headerRowDxfId="5" dataDxfId="0" totalsRowDxfId="2">
      <calculatedColumnFormula>D31+ROUND(J31,0)</calculatedColumnFormula>
    </tableColumn>
    <tableColumn id="3" xr3:uid="{00000000-0010-0000-0100-000003000000}" name="Column3" dataDxfId="4" totalsRowDxfId="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73"/>
  <sheetViews>
    <sheetView workbookViewId="0">
      <selection activeCell="L1" sqref="L1:T72"/>
    </sheetView>
  </sheetViews>
  <sheetFormatPr defaultRowHeight="15" x14ac:dyDescent="0.25"/>
  <cols>
    <col min="1" max="1" width="11" style="10" customWidth="1"/>
    <col min="2" max="2" width="12.28515625" customWidth="1"/>
    <col min="3" max="3" width="11" customWidth="1"/>
    <col min="4" max="4" width="12.140625" customWidth="1"/>
    <col min="5" max="5" width="12" customWidth="1"/>
    <col min="7" max="7" width="10.5703125" bestFit="1" customWidth="1"/>
    <col min="8" max="8" width="11.5703125" customWidth="1"/>
    <col min="9" max="9" width="10.42578125" customWidth="1"/>
    <col min="10" max="10" width="9.140625" style="9"/>
    <col min="11" max="11" width="4" customWidth="1"/>
    <col min="12" max="12" width="11.85546875" customWidth="1"/>
    <col min="14" max="14" width="11.7109375" customWidth="1"/>
    <col min="17" max="17" width="11.7109375" customWidth="1"/>
    <col min="18" max="18" width="10.85546875" customWidth="1"/>
    <col min="20" max="20" width="3.85546875" customWidth="1"/>
    <col min="21" max="21" width="9.5703125" style="36" customWidth="1"/>
    <col min="22" max="22" width="13.42578125" customWidth="1"/>
    <col min="23" max="24" width="10.5703125" bestFit="1" customWidth="1"/>
  </cols>
  <sheetData>
    <row r="1" spans="1:22" x14ac:dyDescent="0.25">
      <c r="A1" s="32" t="s">
        <v>18</v>
      </c>
      <c r="B1" s="25"/>
      <c r="C1" s="55" t="s">
        <v>10</v>
      </c>
      <c r="D1" s="56"/>
      <c r="E1" s="56"/>
      <c r="F1" s="56"/>
      <c r="G1" s="56"/>
      <c r="H1" s="56"/>
      <c r="I1" s="56"/>
      <c r="J1" s="56"/>
      <c r="K1" s="56"/>
      <c r="L1" s="55" t="s">
        <v>10</v>
      </c>
      <c r="M1" s="56"/>
      <c r="N1" s="56"/>
      <c r="O1" s="56"/>
      <c r="P1" s="56"/>
      <c r="Q1" s="56"/>
      <c r="R1" s="56"/>
      <c r="S1" s="56"/>
      <c r="T1" s="56"/>
      <c r="U1" s="50" t="s">
        <v>10</v>
      </c>
      <c r="V1" s="51"/>
    </row>
    <row r="2" spans="1:22" x14ac:dyDescent="0.25">
      <c r="A2" s="19" t="s">
        <v>15</v>
      </c>
      <c r="B2" s="17"/>
      <c r="C2" s="33">
        <v>41455</v>
      </c>
      <c r="D2" s="52" t="s">
        <v>20</v>
      </c>
      <c r="E2" s="52"/>
      <c r="F2" s="52"/>
      <c r="G2" s="52"/>
      <c r="H2" s="52"/>
      <c r="I2" s="52"/>
      <c r="J2" s="52"/>
      <c r="K2" s="53"/>
      <c r="L2" s="33">
        <v>42116</v>
      </c>
      <c r="M2" s="52" t="s">
        <v>21</v>
      </c>
      <c r="N2" s="52"/>
      <c r="O2" s="52"/>
      <c r="P2" s="52"/>
      <c r="Q2" s="52"/>
      <c r="R2" s="52"/>
      <c r="S2" s="52"/>
      <c r="T2" s="53"/>
      <c r="U2" s="49" t="s">
        <v>23</v>
      </c>
      <c r="V2" s="49"/>
    </row>
    <row r="3" spans="1:22" x14ac:dyDescent="0.25">
      <c r="A3" s="20" t="s">
        <v>11</v>
      </c>
      <c r="B3" s="18"/>
      <c r="C3" s="21">
        <v>42185</v>
      </c>
      <c r="D3" s="52"/>
      <c r="E3" s="52"/>
      <c r="F3" s="52"/>
      <c r="G3" s="52"/>
      <c r="H3" s="52"/>
      <c r="I3" s="52"/>
      <c r="J3" s="52"/>
      <c r="K3" s="54"/>
      <c r="L3" s="21">
        <v>42185</v>
      </c>
      <c r="M3" s="52"/>
      <c r="N3" s="52"/>
      <c r="O3" s="52"/>
      <c r="P3" s="52"/>
      <c r="Q3" s="52"/>
      <c r="R3" s="52"/>
      <c r="S3" s="52"/>
      <c r="T3" s="57"/>
      <c r="U3" s="49"/>
      <c r="V3" s="49"/>
    </row>
    <row r="4" spans="1:22" ht="30" x14ac:dyDescent="0.25">
      <c r="A4" s="12" t="s">
        <v>13</v>
      </c>
      <c r="B4" s="22" t="s">
        <v>12</v>
      </c>
      <c r="C4" s="12" t="s">
        <v>14</v>
      </c>
      <c r="D4" s="23" t="s">
        <v>0</v>
      </c>
      <c r="E4" s="23" t="s">
        <v>1</v>
      </c>
      <c r="F4" s="23" t="s">
        <v>2</v>
      </c>
      <c r="G4" s="23" t="s">
        <v>3</v>
      </c>
      <c r="H4" s="23" t="s">
        <v>4</v>
      </c>
      <c r="I4" s="24" t="s">
        <v>6</v>
      </c>
      <c r="J4" s="24" t="s">
        <v>5</v>
      </c>
      <c r="K4" s="54"/>
      <c r="L4" s="12" t="s">
        <v>14</v>
      </c>
      <c r="M4" s="23" t="s">
        <v>0</v>
      </c>
      <c r="N4" s="23" t="s">
        <v>1</v>
      </c>
      <c r="O4" s="23" t="s">
        <v>2</v>
      </c>
      <c r="P4" s="23" t="s">
        <v>3</v>
      </c>
      <c r="Q4" s="23" t="s">
        <v>4</v>
      </c>
      <c r="R4" s="24" t="s">
        <v>6</v>
      </c>
      <c r="S4" s="24" t="s">
        <v>5</v>
      </c>
      <c r="T4" s="57"/>
      <c r="U4" s="12" t="s">
        <v>14</v>
      </c>
      <c r="V4" s="23" t="s">
        <v>3</v>
      </c>
    </row>
    <row r="5" spans="1:22" ht="15" hidden="1" customHeight="1" x14ac:dyDescent="0.25">
      <c r="C5" s="1" t="s">
        <v>7</v>
      </c>
      <c r="D5" s="1"/>
      <c r="K5" s="54"/>
      <c r="L5" s="1" t="s">
        <v>7</v>
      </c>
      <c r="M5" s="1"/>
      <c r="S5" s="31"/>
      <c r="T5" s="57"/>
    </row>
    <row r="6" spans="1:22" ht="15" hidden="1" customHeight="1" x14ac:dyDescent="0.25">
      <c r="D6" s="2"/>
      <c r="E6" s="3">
        <v>0</v>
      </c>
      <c r="F6" s="4"/>
      <c r="G6" s="5" t="e">
        <f>IF(E6&gt;0,E6*F6,#REF!*F6*((J6/365)))</f>
        <v>#REF!</v>
      </c>
      <c r="H6" s="2" t="e">
        <f>IF(E6&gt;0,E6-G6,#REF!-G6)</f>
        <v>#REF!</v>
      </c>
      <c r="I6" s="2" t="e">
        <f>D6-H6</f>
        <v>#REF!</v>
      </c>
      <c r="J6" s="9" t="e">
        <f>DAYS360(#REF!,B$3)</f>
        <v>#REF!</v>
      </c>
      <c r="K6" s="54"/>
      <c r="M6" s="2"/>
      <c r="N6" s="3">
        <v>0</v>
      </c>
      <c r="O6" s="4"/>
      <c r="P6" s="5" t="e">
        <f>IF(N6&gt;0,N6*O6,#REF!*O6*((S6/365)))</f>
        <v>#REF!</v>
      </c>
      <c r="Q6" s="2" t="e">
        <f>IF(N6&gt;0,N6-P6,#REF!-P6)</f>
        <v>#REF!</v>
      </c>
      <c r="R6" s="2" t="e">
        <f>M6-Q6</f>
        <v>#REF!</v>
      </c>
      <c r="S6" s="31" t="e">
        <f>DAYS360(#REF!,K$3)</f>
        <v>#REF!</v>
      </c>
      <c r="T6" s="57"/>
    </row>
    <row r="7" spans="1:22" ht="15" hidden="1" customHeight="1" x14ac:dyDescent="0.25">
      <c r="D7" s="2"/>
      <c r="E7" s="3">
        <v>0</v>
      </c>
      <c r="F7" s="4"/>
      <c r="G7" s="5" t="e">
        <f>IF(E7&gt;0,E7*F7,#REF!*F7*((J7/365)))</f>
        <v>#REF!</v>
      </c>
      <c r="H7" s="2" t="e">
        <f>IF(E7&gt;0,E7-G7,#REF!-G7)</f>
        <v>#REF!</v>
      </c>
      <c r="I7" s="2" t="e">
        <f>D7-H7</f>
        <v>#REF!</v>
      </c>
      <c r="J7" s="9" t="e">
        <f>DAYS360(#REF!,B$3)</f>
        <v>#REF!</v>
      </c>
      <c r="K7" s="54"/>
      <c r="M7" s="2"/>
      <c r="N7" s="3">
        <v>0</v>
      </c>
      <c r="O7" s="4"/>
      <c r="P7" s="5" t="e">
        <f>IF(N7&gt;0,N7*O7,#REF!*O7*((S7/365)))</f>
        <v>#REF!</v>
      </c>
      <c r="Q7" s="2" t="e">
        <f>IF(N7&gt;0,N7-P7,#REF!-P7)</f>
        <v>#REF!</v>
      </c>
      <c r="R7" s="2" t="e">
        <f>M7-Q7</f>
        <v>#REF!</v>
      </c>
      <c r="S7" s="31" t="e">
        <f>DAYS360(#REF!,K$3)</f>
        <v>#REF!</v>
      </c>
      <c r="T7" s="57"/>
    </row>
    <row r="8" spans="1:22" ht="15" hidden="1" customHeight="1" x14ac:dyDescent="0.25">
      <c r="D8" s="2"/>
      <c r="E8" s="3">
        <v>0</v>
      </c>
      <c r="F8" s="4"/>
      <c r="G8" s="5" t="e">
        <f>IF(E8&gt;0,E8*F8,#REF!*F8*((J8/365)))</f>
        <v>#REF!</v>
      </c>
      <c r="H8" s="2" t="e">
        <f>IF(E8&gt;0,E8-G8,#REF!-G8)</f>
        <v>#REF!</v>
      </c>
      <c r="I8" s="2" t="e">
        <f>D8-H8</f>
        <v>#REF!</v>
      </c>
      <c r="J8" s="9" t="e">
        <f>DAYS360(#REF!,B$3)</f>
        <v>#REF!</v>
      </c>
      <c r="K8" s="54"/>
      <c r="M8" s="2"/>
      <c r="N8" s="3">
        <v>0</v>
      </c>
      <c r="O8" s="4"/>
      <c r="P8" s="5" t="e">
        <f>IF(N8&gt;0,N8*O8,#REF!*O8*((S8/365)))</f>
        <v>#REF!</v>
      </c>
      <c r="Q8" s="2" t="e">
        <f>IF(N8&gt;0,N8-P8,#REF!-P8)</f>
        <v>#REF!</v>
      </c>
      <c r="R8" s="2" t="e">
        <f>M8-Q8</f>
        <v>#REF!</v>
      </c>
      <c r="S8" s="31" t="e">
        <f>DAYS360(#REF!,K$3)</f>
        <v>#REF!</v>
      </c>
      <c r="T8" s="57"/>
    </row>
    <row r="9" spans="1:22" ht="15" hidden="1" customHeight="1" x14ac:dyDescent="0.25">
      <c r="D9" s="2"/>
      <c r="E9" s="3">
        <v>0</v>
      </c>
      <c r="F9" s="4"/>
      <c r="G9" s="5" t="e">
        <f>IF(E9&gt;0,E9*F9,#REF!*F9*((J9/365)))</f>
        <v>#REF!</v>
      </c>
      <c r="H9" s="2" t="e">
        <f>IF(E9&gt;0,E9-G9,#REF!-G9)</f>
        <v>#REF!</v>
      </c>
      <c r="I9" s="2" t="e">
        <f>D9-H9</f>
        <v>#REF!</v>
      </c>
      <c r="J9" s="9" t="e">
        <f>DAYS360(#REF!,B$3)</f>
        <v>#REF!</v>
      </c>
      <c r="K9" s="54"/>
      <c r="M9" s="2"/>
      <c r="N9" s="3">
        <v>0</v>
      </c>
      <c r="O9" s="4"/>
      <c r="P9" s="5" t="e">
        <f>IF(N9&gt;0,N9*O9,#REF!*O9*((S9/365)))</f>
        <v>#REF!</v>
      </c>
      <c r="Q9" s="2" t="e">
        <f>IF(N9&gt;0,N9-P9,#REF!-P9)</f>
        <v>#REF!</v>
      </c>
      <c r="R9" s="2" t="e">
        <f>M9-Q9</f>
        <v>#REF!</v>
      </c>
      <c r="S9" s="31" t="e">
        <f>DAYS360(#REF!,K$3)</f>
        <v>#REF!</v>
      </c>
      <c r="T9" s="57"/>
    </row>
    <row r="10" spans="1:22" ht="15" hidden="1" customHeight="1" x14ac:dyDescent="0.25">
      <c r="D10" s="2"/>
      <c r="E10" s="3">
        <v>0</v>
      </c>
      <c r="F10" s="4"/>
      <c r="G10" s="5" t="e">
        <f>IF(E10&gt;0,E10*F10,#REF!*F10*((J10/365)))</f>
        <v>#REF!</v>
      </c>
      <c r="H10" s="2" t="e">
        <f>IF(E10&gt;0,E10-G10,#REF!-G10)</f>
        <v>#REF!</v>
      </c>
      <c r="I10" s="2" t="e">
        <f>D10-H10</f>
        <v>#REF!</v>
      </c>
      <c r="J10" s="9" t="e">
        <f>DAYS360(#REF!,B$3)</f>
        <v>#REF!</v>
      </c>
      <c r="K10" s="54"/>
      <c r="M10" s="2"/>
      <c r="N10" s="3">
        <v>0</v>
      </c>
      <c r="O10" s="4"/>
      <c r="P10" s="5" t="e">
        <f>IF(N10&gt;0,N10*O10,#REF!*O10*((S10/365)))</f>
        <v>#REF!</v>
      </c>
      <c r="Q10" s="2" t="e">
        <f>IF(N10&gt;0,N10-P10,#REF!-P10)</f>
        <v>#REF!</v>
      </c>
      <c r="R10" s="2" t="e">
        <f>M10-Q10</f>
        <v>#REF!</v>
      </c>
      <c r="S10" s="31" t="e">
        <f>DAYS360(#REF!,K$3)</f>
        <v>#REF!</v>
      </c>
      <c r="T10" s="57"/>
    </row>
    <row r="11" spans="1:22" ht="15" hidden="1" customHeight="1" x14ac:dyDescent="0.25">
      <c r="E11" s="3"/>
      <c r="F11" s="4"/>
      <c r="G11" s="6"/>
      <c r="H11" s="2"/>
      <c r="K11" s="54"/>
      <c r="N11" s="3"/>
      <c r="O11" s="4"/>
      <c r="P11" s="6"/>
      <c r="Q11" s="2"/>
      <c r="S11" s="31"/>
      <c r="T11" s="57"/>
    </row>
    <row r="12" spans="1:22" ht="15" hidden="1" customHeight="1" x14ac:dyDescent="0.25">
      <c r="E12" s="3"/>
      <c r="F12" s="4"/>
      <c r="G12" s="6"/>
      <c r="H12" s="2"/>
      <c r="K12" s="54"/>
      <c r="N12" s="3"/>
      <c r="O12" s="4"/>
      <c r="P12" s="6"/>
      <c r="Q12" s="2"/>
      <c r="S12" s="31"/>
      <c r="T12" s="57"/>
    </row>
    <row r="13" spans="1:22" ht="15" hidden="1" customHeight="1" x14ac:dyDescent="0.25">
      <c r="C13" s="1" t="s">
        <v>8</v>
      </c>
      <c r="D13" s="1"/>
      <c r="E13" s="3"/>
      <c r="F13" s="4"/>
      <c r="G13" s="6"/>
      <c r="H13" s="2"/>
      <c r="K13" s="54"/>
      <c r="L13" s="1" t="s">
        <v>8</v>
      </c>
      <c r="M13" s="1"/>
      <c r="N13" s="3"/>
      <c r="O13" s="4"/>
      <c r="P13" s="6"/>
      <c r="Q13" s="2"/>
      <c r="S13" s="31"/>
      <c r="T13" s="57"/>
    </row>
    <row r="14" spans="1:22" ht="15" hidden="1" customHeight="1" x14ac:dyDescent="0.25">
      <c r="D14" s="2"/>
      <c r="E14" s="3">
        <v>0</v>
      </c>
      <c r="F14" s="4"/>
      <c r="G14" s="7" t="e">
        <f>#REF!*F14</f>
        <v>#REF!</v>
      </c>
      <c r="H14" s="2" t="e">
        <f>IF(E14&gt;0,E14-G14,#REF!-G14)</f>
        <v>#REF!</v>
      </c>
      <c r="I14" s="2" t="e">
        <f>D14-H14</f>
        <v>#REF!</v>
      </c>
      <c r="J14" s="9" t="e">
        <f>DAYS360(#REF!,B$3)</f>
        <v>#REF!</v>
      </c>
      <c r="K14" s="54"/>
      <c r="M14" s="2"/>
      <c r="N14" s="3">
        <v>0</v>
      </c>
      <c r="O14" s="4"/>
      <c r="P14" s="7" t="e">
        <f>#REF!*O14</f>
        <v>#REF!</v>
      </c>
      <c r="Q14" s="2" t="e">
        <f>IF(N14&gt;0,N14-P14,#REF!-P14)</f>
        <v>#REF!</v>
      </c>
      <c r="R14" s="2" t="e">
        <f>M14-Q14</f>
        <v>#REF!</v>
      </c>
      <c r="S14" s="31" t="e">
        <f>DAYS360(#REF!,K$3)</f>
        <v>#REF!</v>
      </c>
      <c r="T14" s="57"/>
    </row>
    <row r="15" spans="1:22" ht="15" hidden="1" customHeight="1" x14ac:dyDescent="0.25">
      <c r="D15" s="2"/>
      <c r="E15" s="3">
        <v>0</v>
      </c>
      <c r="F15" s="4"/>
      <c r="G15" s="7" t="e">
        <f>#REF!*F15</f>
        <v>#REF!</v>
      </c>
      <c r="H15" s="2" t="e">
        <f>IF(E15&gt;0,E15-G15,#REF!-G15)</f>
        <v>#REF!</v>
      </c>
      <c r="I15" s="2" t="e">
        <f>D15-H15</f>
        <v>#REF!</v>
      </c>
      <c r="J15" s="9" t="e">
        <f>DAYS360(#REF!,B$3)</f>
        <v>#REF!</v>
      </c>
      <c r="K15" s="54"/>
      <c r="M15" s="2"/>
      <c r="N15" s="3">
        <v>0</v>
      </c>
      <c r="O15" s="4"/>
      <c r="P15" s="7" t="e">
        <f>#REF!*O15</f>
        <v>#REF!</v>
      </c>
      <c r="Q15" s="2" t="e">
        <f>IF(N15&gt;0,N15-P15,#REF!-P15)</f>
        <v>#REF!</v>
      </c>
      <c r="R15" s="2" t="e">
        <f>M15-Q15</f>
        <v>#REF!</v>
      </c>
      <c r="S15" s="31" t="e">
        <f>DAYS360(#REF!,K$3)</f>
        <v>#REF!</v>
      </c>
      <c r="T15" s="57"/>
    </row>
    <row r="16" spans="1:22" ht="15" hidden="1" customHeight="1" x14ac:dyDescent="0.25">
      <c r="D16" s="2"/>
      <c r="E16" s="3">
        <v>0</v>
      </c>
      <c r="F16" s="4"/>
      <c r="G16" s="7" t="e">
        <f>#REF!*F16</f>
        <v>#REF!</v>
      </c>
      <c r="H16" s="2" t="e">
        <f>IF(E16&gt;0,E16-G16,#REF!-G16)</f>
        <v>#REF!</v>
      </c>
      <c r="I16" s="2" t="e">
        <f>D16-H16</f>
        <v>#REF!</v>
      </c>
      <c r="J16" s="9" t="e">
        <f>DAYS360(#REF!,B$3)</f>
        <v>#REF!</v>
      </c>
      <c r="K16" s="54"/>
      <c r="M16" s="2"/>
      <c r="N16" s="3">
        <v>0</v>
      </c>
      <c r="O16" s="4"/>
      <c r="P16" s="7" t="e">
        <f>#REF!*O16</f>
        <v>#REF!</v>
      </c>
      <c r="Q16" s="2" t="e">
        <f>IF(N16&gt;0,N16-P16,#REF!-P16)</f>
        <v>#REF!</v>
      </c>
      <c r="R16" s="2" t="e">
        <f>M16-Q16</f>
        <v>#REF!</v>
      </c>
      <c r="S16" s="31" t="e">
        <f>DAYS360(#REF!,K$3)</f>
        <v>#REF!</v>
      </c>
      <c r="T16" s="57"/>
    </row>
    <row r="17" spans="1:22" ht="15" hidden="1" customHeight="1" x14ac:dyDescent="0.25">
      <c r="D17" s="2"/>
      <c r="E17" s="3">
        <v>0</v>
      </c>
      <c r="F17" s="4"/>
      <c r="G17" s="7" t="e">
        <f>#REF!*F17</f>
        <v>#REF!</v>
      </c>
      <c r="H17" s="2" t="e">
        <f>IF(E17&gt;0,E17-G17,#REF!-G17)</f>
        <v>#REF!</v>
      </c>
      <c r="I17" s="2" t="e">
        <f>D17-H17</f>
        <v>#REF!</v>
      </c>
      <c r="J17" s="9" t="e">
        <f>DAYS360(#REF!,B$3)</f>
        <v>#REF!</v>
      </c>
      <c r="K17" s="54"/>
      <c r="M17" s="2"/>
      <c r="N17" s="3">
        <v>0</v>
      </c>
      <c r="O17" s="4"/>
      <c r="P17" s="7" t="e">
        <f>#REF!*O17</f>
        <v>#REF!</v>
      </c>
      <c r="Q17" s="2" t="e">
        <f>IF(N17&gt;0,N17-P17,#REF!-P17)</f>
        <v>#REF!</v>
      </c>
      <c r="R17" s="2" t="e">
        <f>M17-Q17</f>
        <v>#REF!</v>
      </c>
      <c r="S17" s="31" t="e">
        <f>DAYS360(#REF!,K$3)</f>
        <v>#REF!</v>
      </c>
      <c r="T17" s="57"/>
    </row>
    <row r="18" spans="1:22" ht="15" hidden="1" customHeight="1" x14ac:dyDescent="0.25">
      <c r="E18" s="3"/>
      <c r="F18" s="4"/>
      <c r="H18" s="2"/>
      <c r="K18" s="54"/>
      <c r="N18" s="3"/>
      <c r="O18" s="4"/>
      <c r="Q18" s="2"/>
      <c r="S18" s="31"/>
      <c r="T18" s="57"/>
    </row>
    <row r="19" spans="1:22" ht="15" hidden="1" customHeight="1" x14ac:dyDescent="0.25">
      <c r="C19" s="1" t="s">
        <v>9</v>
      </c>
      <c r="D19" s="1"/>
      <c r="E19" s="3"/>
      <c r="F19" s="4"/>
      <c r="H19" s="2"/>
      <c r="K19" s="54"/>
      <c r="L19" s="1" t="s">
        <v>9</v>
      </c>
      <c r="M19" s="1"/>
      <c r="N19" s="3"/>
      <c r="O19" s="4"/>
      <c r="Q19" s="2"/>
      <c r="S19" s="31"/>
      <c r="T19" s="57"/>
    </row>
    <row r="20" spans="1:22" ht="15" hidden="1" customHeight="1" x14ac:dyDescent="0.25">
      <c r="D20" s="2"/>
      <c r="E20" s="3">
        <v>0</v>
      </c>
      <c r="F20" s="4">
        <v>0.375</v>
      </c>
      <c r="G20" s="3" t="e">
        <f>IF(E20&gt;0,E20*F20,#REF!*F20/2)</f>
        <v>#REF!</v>
      </c>
      <c r="H20" s="2" t="e">
        <f>IF(E20&gt;0,E20-G20,#REF!-G20)</f>
        <v>#REF!</v>
      </c>
      <c r="I20" s="2" t="e">
        <f t="shared" ref="I20:I25" si="0">D20-H20</f>
        <v>#REF!</v>
      </c>
      <c r="J20" s="9" t="e">
        <f>DAYS360(#REF!,B$3)</f>
        <v>#REF!</v>
      </c>
      <c r="K20" s="54"/>
      <c r="M20" s="2"/>
      <c r="N20" s="3">
        <v>0</v>
      </c>
      <c r="O20" s="4">
        <v>0.375</v>
      </c>
      <c r="P20" s="3" t="e">
        <f>IF(N20&gt;0,N20*O20,#REF!*O20/2)</f>
        <v>#REF!</v>
      </c>
      <c r="Q20" s="2" t="e">
        <f>IF(N20&gt;0,N20-P20,#REF!-P20)</f>
        <v>#REF!</v>
      </c>
      <c r="R20" s="2" t="e">
        <f t="shared" ref="R20:R25" si="1">M20-Q20</f>
        <v>#REF!</v>
      </c>
      <c r="S20" s="31" t="e">
        <f>DAYS360(#REF!,K$3)</f>
        <v>#REF!</v>
      </c>
      <c r="T20" s="57"/>
    </row>
    <row r="21" spans="1:22" ht="15" hidden="1" customHeight="1" x14ac:dyDescent="0.25">
      <c r="D21" s="2"/>
      <c r="E21" s="3">
        <v>0</v>
      </c>
      <c r="F21" s="4">
        <v>0.375</v>
      </c>
      <c r="G21" s="3" t="e">
        <f>IF(E21&gt;0,E21*F21,#REF!*F21/2)</f>
        <v>#REF!</v>
      </c>
      <c r="H21" s="2" t="e">
        <f>IF(E21&gt;0,E21-G21,#REF!-G21)</f>
        <v>#REF!</v>
      </c>
      <c r="I21" s="2" t="e">
        <f t="shared" si="0"/>
        <v>#REF!</v>
      </c>
      <c r="J21" s="9" t="e">
        <f>DAYS360(#REF!,B$3)</f>
        <v>#REF!</v>
      </c>
      <c r="K21" s="54"/>
      <c r="M21" s="2"/>
      <c r="N21" s="3">
        <v>0</v>
      </c>
      <c r="O21" s="4">
        <v>0.375</v>
      </c>
      <c r="P21" s="3" t="e">
        <f>IF(N21&gt;0,N21*O21,#REF!*O21/2)</f>
        <v>#REF!</v>
      </c>
      <c r="Q21" s="2" t="e">
        <f>IF(N21&gt;0,N21-P21,#REF!-P21)</f>
        <v>#REF!</v>
      </c>
      <c r="R21" s="2" t="e">
        <f t="shared" si="1"/>
        <v>#REF!</v>
      </c>
      <c r="S21" s="31" t="e">
        <f>DAYS360(#REF!,K$3)</f>
        <v>#REF!</v>
      </c>
      <c r="T21" s="57"/>
    </row>
    <row r="22" spans="1:22" ht="15" hidden="1" customHeight="1" x14ac:dyDescent="0.25">
      <c r="D22" s="2"/>
      <c r="E22" s="3">
        <v>0</v>
      </c>
      <c r="F22" s="4">
        <v>0.375</v>
      </c>
      <c r="G22" s="3" t="e">
        <f>IF(E22&gt;0,E22*F22,#REF!*F22/2)</f>
        <v>#REF!</v>
      </c>
      <c r="H22" s="2" t="e">
        <f>IF(E22&gt;0,E22-G22,#REF!-G22)</f>
        <v>#REF!</v>
      </c>
      <c r="I22" s="2" t="e">
        <f t="shared" si="0"/>
        <v>#REF!</v>
      </c>
      <c r="J22" s="9" t="e">
        <f>DAYS360(#REF!,B$3)</f>
        <v>#REF!</v>
      </c>
      <c r="K22" s="54"/>
      <c r="M22" s="2"/>
      <c r="N22" s="3">
        <v>0</v>
      </c>
      <c r="O22" s="4">
        <v>0.375</v>
      </c>
      <c r="P22" s="3" t="e">
        <f>IF(N22&gt;0,N22*O22,#REF!*O22/2)</f>
        <v>#REF!</v>
      </c>
      <c r="Q22" s="2" t="e">
        <f>IF(N22&gt;0,N22-P22,#REF!-P22)</f>
        <v>#REF!</v>
      </c>
      <c r="R22" s="2" t="e">
        <f t="shared" si="1"/>
        <v>#REF!</v>
      </c>
      <c r="S22" s="31" t="e">
        <f>DAYS360(#REF!,K$3)</f>
        <v>#REF!</v>
      </c>
      <c r="T22" s="57"/>
    </row>
    <row r="23" spans="1:22" ht="15" hidden="1" customHeight="1" x14ac:dyDescent="0.25">
      <c r="D23" s="2"/>
      <c r="E23" s="3">
        <v>0</v>
      </c>
      <c r="F23" s="4">
        <v>0.375</v>
      </c>
      <c r="G23" s="3" t="e">
        <f>IF(E23&gt;0,E23*F23,#REF!*F23/2)</f>
        <v>#REF!</v>
      </c>
      <c r="H23" s="2" t="e">
        <f>IF(E23&gt;0,E23-G23,#REF!-G23)</f>
        <v>#REF!</v>
      </c>
      <c r="I23" s="2" t="e">
        <f t="shared" si="0"/>
        <v>#REF!</v>
      </c>
      <c r="J23" s="9" t="e">
        <f>DAYS360(#REF!,B$3)</f>
        <v>#REF!</v>
      </c>
      <c r="K23" s="54"/>
      <c r="M23" s="2"/>
      <c r="N23" s="3">
        <v>0</v>
      </c>
      <c r="O23" s="4">
        <v>0.375</v>
      </c>
      <c r="P23" s="3" t="e">
        <f>IF(N23&gt;0,N23*O23,#REF!*O23/2)</f>
        <v>#REF!</v>
      </c>
      <c r="Q23" s="2" t="e">
        <f>IF(N23&gt;0,N23-P23,#REF!-P23)</f>
        <v>#REF!</v>
      </c>
      <c r="R23" s="2" t="e">
        <f t="shared" si="1"/>
        <v>#REF!</v>
      </c>
      <c r="S23" s="31" t="e">
        <f>DAYS360(#REF!,K$3)</f>
        <v>#REF!</v>
      </c>
      <c r="T23" s="57"/>
    </row>
    <row r="24" spans="1:22" ht="15" hidden="1" customHeight="1" x14ac:dyDescent="0.25">
      <c r="D24" s="2"/>
      <c r="E24" s="3">
        <v>0</v>
      </c>
      <c r="F24" s="4">
        <v>0.375</v>
      </c>
      <c r="G24" s="3" t="e">
        <f>IF(E24&gt;0,E24*F24,#REF!*F24/2)</f>
        <v>#REF!</v>
      </c>
      <c r="H24" s="2" t="e">
        <f>IF(E24&gt;0,E24-G24,#REF!-G24)</f>
        <v>#REF!</v>
      </c>
      <c r="I24" s="2" t="e">
        <f t="shared" si="0"/>
        <v>#REF!</v>
      </c>
      <c r="J24" s="9" t="e">
        <f>DAYS360(#REF!,B$3)</f>
        <v>#REF!</v>
      </c>
      <c r="K24" s="54"/>
      <c r="M24" s="2"/>
      <c r="N24" s="3">
        <v>0</v>
      </c>
      <c r="O24" s="4">
        <v>0.375</v>
      </c>
      <c r="P24" s="3" t="e">
        <f>IF(N24&gt;0,N24*O24,#REF!*O24/2)</f>
        <v>#REF!</v>
      </c>
      <c r="Q24" s="2" t="e">
        <f>IF(N24&gt;0,N24-P24,#REF!-P24)</f>
        <v>#REF!</v>
      </c>
      <c r="R24" s="2" t="e">
        <f t="shared" si="1"/>
        <v>#REF!</v>
      </c>
      <c r="S24" s="31" t="e">
        <f>DAYS360(#REF!,K$3)</f>
        <v>#REF!</v>
      </c>
      <c r="T24" s="57"/>
    </row>
    <row r="25" spans="1:22" ht="15" hidden="1" customHeight="1" x14ac:dyDescent="0.25">
      <c r="D25" s="2"/>
      <c r="E25" s="3">
        <v>0</v>
      </c>
      <c r="F25" s="4">
        <v>0.375</v>
      </c>
      <c r="G25" s="3" t="e">
        <f>IF(E25&gt;0,E25*F25,#REF!*F25/2)</f>
        <v>#REF!</v>
      </c>
      <c r="H25" s="2" t="e">
        <f>IF(E25&gt;0,E25-G25,#REF!-G25)</f>
        <v>#REF!</v>
      </c>
      <c r="I25" s="2" t="e">
        <f t="shared" si="0"/>
        <v>#REF!</v>
      </c>
      <c r="J25" s="9" t="e">
        <f>DAYS360(#REF!,B$3)</f>
        <v>#REF!</v>
      </c>
      <c r="K25" s="54"/>
      <c r="M25" s="2"/>
      <c r="N25" s="3">
        <v>0</v>
      </c>
      <c r="O25" s="4">
        <v>0.375</v>
      </c>
      <c r="P25" s="3" t="e">
        <f>IF(N25&gt;0,N25*O25,#REF!*O25/2)</f>
        <v>#REF!</v>
      </c>
      <c r="Q25" s="2" t="e">
        <f>IF(N25&gt;0,N25-P25,#REF!-P25)</f>
        <v>#REF!</v>
      </c>
      <c r="R25" s="2" t="e">
        <f t="shared" si="1"/>
        <v>#REF!</v>
      </c>
      <c r="S25" s="31" t="e">
        <f>DAYS360(#REF!,K$3)</f>
        <v>#REF!</v>
      </c>
      <c r="T25" s="57"/>
    </row>
    <row r="26" spans="1:22" ht="15" hidden="1" customHeight="1" x14ac:dyDescent="0.25">
      <c r="E26" s="3"/>
      <c r="F26" s="4"/>
      <c r="G26" s="3"/>
      <c r="H26" s="2"/>
      <c r="K26" s="54"/>
      <c r="N26" s="3"/>
      <c r="O26" s="4"/>
      <c r="P26" s="3"/>
      <c r="Q26" s="2"/>
      <c r="S26" s="31"/>
      <c r="T26" s="57"/>
    </row>
    <row r="27" spans="1:22" ht="15" hidden="1" customHeight="1" x14ac:dyDescent="0.25">
      <c r="K27" s="54"/>
      <c r="S27" s="31"/>
      <c r="T27" s="57"/>
    </row>
    <row r="28" spans="1:22" ht="15" hidden="1" customHeight="1" x14ac:dyDescent="0.25">
      <c r="G28" s="2" t="e">
        <f>SUM(G6:G27)</f>
        <v>#REF!</v>
      </c>
      <c r="K28" s="54"/>
      <c r="P28" s="2" t="e">
        <f>SUM(P6:P27)</f>
        <v>#REF!</v>
      </c>
      <c r="S28" s="31"/>
      <c r="T28" s="57"/>
    </row>
    <row r="29" spans="1:22" ht="15" hidden="1" customHeight="1" x14ac:dyDescent="0.25">
      <c r="H29" s="2" t="e">
        <f>SUM(H6:H28)</f>
        <v>#REF!</v>
      </c>
      <c r="K29" s="54"/>
      <c r="Q29" s="2" t="e">
        <f>SUM(Q6:Q28)</f>
        <v>#REF!</v>
      </c>
      <c r="S29" s="31"/>
      <c r="T29" s="57"/>
    </row>
    <row r="30" spans="1:22" ht="15" hidden="1" customHeight="1" x14ac:dyDescent="0.25">
      <c r="K30" s="54"/>
      <c r="S30" s="31"/>
      <c r="T30" s="57"/>
    </row>
    <row r="31" spans="1:22" x14ac:dyDescent="0.25">
      <c r="A31" s="10">
        <v>2014</v>
      </c>
      <c r="B31" s="34" t="s">
        <v>19</v>
      </c>
      <c r="C31" s="9">
        <v>1</v>
      </c>
      <c r="D31" s="27">
        <v>10753.5</v>
      </c>
      <c r="E31" s="29" t="s">
        <v>17</v>
      </c>
      <c r="F31" s="8">
        <v>2.5000000000000001E-2</v>
      </c>
      <c r="G31" s="2">
        <f>(D31*F31*(J31/365))</f>
        <v>268.83750000000003</v>
      </c>
      <c r="H31" s="2">
        <f>(D31-G31)</f>
        <v>10484.6625</v>
      </c>
      <c r="I31" s="2">
        <f>G31</f>
        <v>268.83750000000003</v>
      </c>
      <c r="J31" s="9">
        <v>365</v>
      </c>
      <c r="K31" s="54"/>
      <c r="T31" s="57"/>
      <c r="U31" s="39" t="s">
        <v>24</v>
      </c>
    </row>
    <row r="32" spans="1:22" x14ac:dyDescent="0.25">
      <c r="A32" s="10">
        <v>2015</v>
      </c>
      <c r="B32" s="7">
        <f>G31+G32+P32+V32</f>
        <v>2776.4348630136988</v>
      </c>
      <c r="C32" s="9">
        <v>2</v>
      </c>
      <c r="D32" s="26">
        <f>D31</f>
        <v>10753.5</v>
      </c>
      <c r="E32" s="13">
        <f>H31</f>
        <v>10484.6625</v>
      </c>
      <c r="F32" s="14">
        <v>2.5000000000000001E-2</v>
      </c>
      <c r="G32" s="15">
        <f t="shared" ref="G32:G70" si="2">IF(E32&gt;0,D32*F32*(J32/365))</f>
        <v>268.83750000000003</v>
      </c>
      <c r="H32" s="15">
        <f t="shared" ref="H32:H70" si="3">IF(E32&gt;0,E32-G32)</f>
        <v>10215.825000000001</v>
      </c>
      <c r="I32" s="15">
        <f>G31+G32</f>
        <v>537.67500000000007</v>
      </c>
      <c r="J32" s="16">
        <v>365</v>
      </c>
      <c r="K32" s="54"/>
      <c r="L32" s="31">
        <v>0</v>
      </c>
      <c r="M32" s="27">
        <v>784.2</v>
      </c>
      <c r="N32" s="29" t="s">
        <v>22</v>
      </c>
      <c r="O32" s="8">
        <v>2.5000000000000001E-2</v>
      </c>
      <c r="P32" s="2">
        <f>(M32*O32*(S32/365))</f>
        <v>3.7598630136986309</v>
      </c>
      <c r="Q32" s="2">
        <f>(M32-P32)</f>
        <v>780.44013698630147</v>
      </c>
      <c r="R32" s="2">
        <f>P32</f>
        <v>3.7598630136986309</v>
      </c>
      <c r="S32" s="31">
        <f>30+31+9</f>
        <v>70</v>
      </c>
      <c r="T32" s="57"/>
      <c r="U32" s="36">
        <v>5</v>
      </c>
      <c r="V32" s="40">
        <v>2235</v>
      </c>
    </row>
    <row r="33" spans="1:24" x14ac:dyDescent="0.25">
      <c r="A33" s="10">
        <v>2016</v>
      </c>
      <c r="B33" s="11">
        <f>G33+P33+V33</f>
        <v>2523.4425000000001</v>
      </c>
      <c r="C33" s="9">
        <v>3</v>
      </c>
      <c r="D33" s="27">
        <f t="shared" ref="D33:D70" si="4">$D$32</f>
        <v>10753.5</v>
      </c>
      <c r="E33" s="3">
        <f t="shared" ref="E33" si="5">H32</f>
        <v>10215.825000000001</v>
      </c>
      <c r="F33" s="8">
        <v>2.5000000000000001E-2</v>
      </c>
      <c r="G33" s="2">
        <f t="shared" si="2"/>
        <v>268.83750000000003</v>
      </c>
      <c r="H33" s="2">
        <f t="shared" si="3"/>
        <v>9946.9875000000011</v>
      </c>
      <c r="I33" s="2">
        <f t="shared" ref="I33:I70" si="6">I32+G33</f>
        <v>806.51250000000005</v>
      </c>
      <c r="J33" s="9">
        <v>365</v>
      </c>
      <c r="K33" s="54"/>
      <c r="L33" s="31">
        <v>1</v>
      </c>
      <c r="M33" s="26">
        <f>M32</f>
        <v>784.2</v>
      </c>
      <c r="N33" s="13">
        <f>Q32</f>
        <v>780.44013698630147</v>
      </c>
      <c r="O33" s="14">
        <v>2.5000000000000001E-2</v>
      </c>
      <c r="P33" s="15">
        <f>IF(N33&gt;0,M33*O33*(S33/365))</f>
        <v>19.605000000000004</v>
      </c>
      <c r="Q33" s="15">
        <f t="shared" ref="Q33:Q71" si="7">IF(N33&gt;0,N33-P33)</f>
        <v>760.83513698630145</v>
      </c>
      <c r="R33" s="15">
        <f>P32+P33</f>
        <v>23.364863013698635</v>
      </c>
      <c r="S33" s="16">
        <v>365</v>
      </c>
      <c r="T33" s="57"/>
      <c r="U33" s="36">
        <v>6</v>
      </c>
      <c r="V33" s="40">
        <v>2235</v>
      </c>
    </row>
    <row r="34" spans="1:24" x14ac:dyDescent="0.25">
      <c r="A34" s="10">
        <v>2017</v>
      </c>
      <c r="B34" s="11">
        <f t="shared" ref="B34:B72" si="8">G34+P34+V34</f>
        <v>2523.4425000000001</v>
      </c>
      <c r="C34" s="9">
        <v>4</v>
      </c>
      <c r="D34" s="27">
        <f>$D$32</f>
        <v>10753.5</v>
      </c>
      <c r="E34" s="3">
        <f t="shared" ref="E34:E60" si="9">H33</f>
        <v>9946.9875000000011</v>
      </c>
      <c r="F34" s="8">
        <v>2.5000000000000001E-2</v>
      </c>
      <c r="G34" s="2">
        <f t="shared" si="2"/>
        <v>268.83750000000003</v>
      </c>
      <c r="H34" s="2">
        <f t="shared" si="3"/>
        <v>9678.1500000000015</v>
      </c>
      <c r="I34" s="2">
        <f t="shared" si="6"/>
        <v>1075.3500000000001</v>
      </c>
      <c r="J34" s="9">
        <v>365</v>
      </c>
      <c r="K34" s="54"/>
      <c r="L34" s="31">
        <v>2</v>
      </c>
      <c r="M34" s="27">
        <v>784.2</v>
      </c>
      <c r="N34" s="3">
        <f t="shared" ref="N34:N71" si="10">Q33</f>
        <v>760.83513698630145</v>
      </c>
      <c r="O34" s="8">
        <v>2.5000000000000001E-2</v>
      </c>
      <c r="P34" s="2">
        <f t="shared" ref="P34:P71" si="11">IF(N34&gt;0,M34*O34*(S34/365))</f>
        <v>19.605000000000004</v>
      </c>
      <c r="Q34" s="2">
        <f t="shared" si="7"/>
        <v>741.23013698630143</v>
      </c>
      <c r="R34" s="2">
        <f t="shared" ref="R34:R71" si="12">R33+P34</f>
        <v>42.969863013698642</v>
      </c>
      <c r="S34" s="31">
        <v>365</v>
      </c>
      <c r="T34" s="57"/>
      <c r="U34" s="36">
        <v>7</v>
      </c>
      <c r="V34" s="40">
        <v>2235</v>
      </c>
    </row>
    <row r="35" spans="1:24" x14ac:dyDescent="0.25">
      <c r="A35" s="10">
        <v>2018</v>
      </c>
      <c r="B35" s="11">
        <f t="shared" si="8"/>
        <v>2523.4425000000001</v>
      </c>
      <c r="C35" s="9">
        <v>5</v>
      </c>
      <c r="D35" s="27">
        <f t="shared" si="4"/>
        <v>10753.5</v>
      </c>
      <c r="E35" s="3">
        <f t="shared" si="9"/>
        <v>9678.1500000000015</v>
      </c>
      <c r="F35" s="8">
        <v>2.5000000000000001E-2</v>
      </c>
      <c r="G35" s="2">
        <f t="shared" si="2"/>
        <v>268.83750000000003</v>
      </c>
      <c r="H35" s="2">
        <f t="shared" si="3"/>
        <v>9409.3125000000018</v>
      </c>
      <c r="I35" s="2">
        <f t="shared" si="6"/>
        <v>1344.1875000000002</v>
      </c>
      <c r="J35" s="9">
        <v>365</v>
      </c>
      <c r="K35" s="54"/>
      <c r="L35" s="31">
        <v>3</v>
      </c>
      <c r="M35" s="27">
        <v>784.2</v>
      </c>
      <c r="N35" s="3">
        <f t="shared" si="10"/>
        <v>741.23013698630143</v>
      </c>
      <c r="O35" s="8">
        <v>2.5000000000000001E-2</v>
      </c>
      <c r="P35" s="2">
        <f t="shared" si="11"/>
        <v>19.605000000000004</v>
      </c>
      <c r="Q35" s="2">
        <f t="shared" si="7"/>
        <v>721.62513698630141</v>
      </c>
      <c r="R35" s="2">
        <f t="shared" si="12"/>
        <v>62.574863013698646</v>
      </c>
      <c r="S35" s="31">
        <v>365</v>
      </c>
      <c r="T35" s="57"/>
      <c r="U35" s="36">
        <v>8</v>
      </c>
      <c r="V35" s="40">
        <v>2235</v>
      </c>
    </row>
    <row r="36" spans="1:24" x14ac:dyDescent="0.25">
      <c r="A36" s="10">
        <v>2019</v>
      </c>
      <c r="B36" s="11">
        <f t="shared" si="8"/>
        <v>2523.4425000000001</v>
      </c>
      <c r="C36" s="9">
        <v>6</v>
      </c>
      <c r="D36" s="27">
        <f t="shared" si="4"/>
        <v>10753.5</v>
      </c>
      <c r="E36" s="3">
        <f t="shared" si="9"/>
        <v>9409.3125000000018</v>
      </c>
      <c r="F36" s="8">
        <v>2.5000000000000001E-2</v>
      </c>
      <c r="G36" s="2">
        <f t="shared" si="2"/>
        <v>268.83750000000003</v>
      </c>
      <c r="H36" s="2">
        <f t="shared" si="3"/>
        <v>9140.4750000000022</v>
      </c>
      <c r="I36" s="2">
        <f t="shared" si="6"/>
        <v>1613.0250000000003</v>
      </c>
      <c r="J36" s="9">
        <v>365</v>
      </c>
      <c r="K36" s="54"/>
      <c r="L36" s="31">
        <v>4</v>
      </c>
      <c r="M36" s="27">
        <v>784.2</v>
      </c>
      <c r="N36" s="3">
        <f t="shared" si="10"/>
        <v>721.62513698630141</v>
      </c>
      <c r="O36" s="8">
        <v>2.5000000000000001E-2</v>
      </c>
      <c r="P36" s="2">
        <f t="shared" si="11"/>
        <v>19.605000000000004</v>
      </c>
      <c r="Q36" s="2">
        <f t="shared" si="7"/>
        <v>702.0201369863014</v>
      </c>
      <c r="R36" s="2">
        <f t="shared" si="12"/>
        <v>82.17986301369865</v>
      </c>
      <c r="S36" s="31">
        <v>365</v>
      </c>
      <c r="T36" s="57"/>
      <c r="U36" s="36">
        <v>9</v>
      </c>
      <c r="V36" s="40">
        <v>2235</v>
      </c>
    </row>
    <row r="37" spans="1:24" x14ac:dyDescent="0.25">
      <c r="A37" s="10">
        <v>2020</v>
      </c>
      <c r="B37" s="11">
        <f t="shared" si="8"/>
        <v>2523.4425000000001</v>
      </c>
      <c r="C37" s="9">
        <v>7</v>
      </c>
      <c r="D37" s="27">
        <f t="shared" si="4"/>
        <v>10753.5</v>
      </c>
      <c r="E37" s="3">
        <f t="shared" si="9"/>
        <v>9140.4750000000022</v>
      </c>
      <c r="F37" s="8">
        <v>2.5000000000000001E-2</v>
      </c>
      <c r="G37" s="2">
        <f t="shared" si="2"/>
        <v>268.83750000000003</v>
      </c>
      <c r="H37" s="2">
        <f t="shared" si="3"/>
        <v>8871.6375000000025</v>
      </c>
      <c r="I37" s="2">
        <f t="shared" si="6"/>
        <v>1881.8625000000004</v>
      </c>
      <c r="J37" s="9">
        <v>365</v>
      </c>
      <c r="K37" s="54"/>
      <c r="L37" s="31">
        <v>5</v>
      </c>
      <c r="M37" s="27">
        <v>784.2</v>
      </c>
      <c r="N37" s="3">
        <f t="shared" si="10"/>
        <v>702.0201369863014</v>
      </c>
      <c r="O37" s="8">
        <v>2.5000000000000001E-2</v>
      </c>
      <c r="P37" s="2">
        <f t="shared" si="11"/>
        <v>19.605000000000004</v>
      </c>
      <c r="Q37" s="2">
        <f t="shared" si="7"/>
        <v>682.41513698630138</v>
      </c>
      <c r="R37" s="2">
        <f t="shared" si="12"/>
        <v>101.78486301369865</v>
      </c>
      <c r="S37" s="31">
        <v>365</v>
      </c>
      <c r="T37" s="57"/>
      <c r="U37" s="36">
        <v>10</v>
      </c>
      <c r="V37" s="40">
        <v>2235</v>
      </c>
    </row>
    <row r="38" spans="1:24" x14ac:dyDescent="0.25">
      <c r="A38" s="10">
        <v>2021</v>
      </c>
      <c r="B38" s="11">
        <f t="shared" si="8"/>
        <v>2523.4425000000001</v>
      </c>
      <c r="C38" s="9">
        <v>8</v>
      </c>
      <c r="D38" s="27">
        <f t="shared" si="4"/>
        <v>10753.5</v>
      </c>
      <c r="E38" s="3">
        <f t="shared" si="9"/>
        <v>8871.6375000000025</v>
      </c>
      <c r="F38" s="8">
        <v>2.5000000000000001E-2</v>
      </c>
      <c r="G38" s="2">
        <f t="shared" si="2"/>
        <v>268.83750000000003</v>
      </c>
      <c r="H38" s="2">
        <f t="shared" si="3"/>
        <v>8602.8000000000029</v>
      </c>
      <c r="I38" s="2">
        <f t="shared" si="6"/>
        <v>2150.7000000000003</v>
      </c>
      <c r="J38" s="9">
        <v>365</v>
      </c>
      <c r="K38" s="54"/>
      <c r="L38" s="31">
        <v>6</v>
      </c>
      <c r="M38" s="27">
        <v>784.2</v>
      </c>
      <c r="N38" s="3">
        <f t="shared" si="10"/>
        <v>682.41513698630138</v>
      </c>
      <c r="O38" s="8">
        <v>2.5000000000000001E-2</v>
      </c>
      <c r="P38" s="2">
        <f t="shared" si="11"/>
        <v>19.605000000000004</v>
      </c>
      <c r="Q38" s="2">
        <f t="shared" si="7"/>
        <v>662.81013698630136</v>
      </c>
      <c r="R38" s="2">
        <f t="shared" si="12"/>
        <v>121.38986301369866</v>
      </c>
      <c r="S38" s="31">
        <v>365</v>
      </c>
      <c r="T38" s="57"/>
      <c r="U38" s="36">
        <v>11</v>
      </c>
      <c r="V38" s="40">
        <v>2235</v>
      </c>
      <c r="X38" s="2"/>
    </row>
    <row r="39" spans="1:24" x14ac:dyDescent="0.25">
      <c r="A39" s="10">
        <v>2022</v>
      </c>
      <c r="B39" s="11">
        <f t="shared" si="8"/>
        <v>2523.4425000000001</v>
      </c>
      <c r="C39" s="9">
        <v>9</v>
      </c>
      <c r="D39" s="27">
        <f t="shared" si="4"/>
        <v>10753.5</v>
      </c>
      <c r="E39" s="3">
        <f t="shared" si="9"/>
        <v>8602.8000000000029</v>
      </c>
      <c r="F39" s="8">
        <v>2.5000000000000001E-2</v>
      </c>
      <c r="G39" s="2">
        <f t="shared" si="2"/>
        <v>268.83750000000003</v>
      </c>
      <c r="H39" s="2">
        <f t="shared" si="3"/>
        <v>8333.9625000000033</v>
      </c>
      <c r="I39" s="2">
        <f t="shared" si="6"/>
        <v>2419.5375000000004</v>
      </c>
      <c r="J39" s="9">
        <v>365</v>
      </c>
      <c r="K39" s="54"/>
      <c r="L39" s="31">
        <v>7</v>
      </c>
      <c r="M39" s="27">
        <v>784.2</v>
      </c>
      <c r="N39" s="3">
        <f t="shared" si="10"/>
        <v>662.81013698630136</v>
      </c>
      <c r="O39" s="8">
        <v>2.5000000000000001E-2</v>
      </c>
      <c r="P39" s="2">
        <f t="shared" si="11"/>
        <v>19.605000000000004</v>
      </c>
      <c r="Q39" s="2">
        <f t="shared" si="7"/>
        <v>643.20513698630134</v>
      </c>
      <c r="R39" s="2">
        <f t="shared" si="12"/>
        <v>140.99486301369865</v>
      </c>
      <c r="S39" s="31">
        <v>365</v>
      </c>
      <c r="T39" s="57"/>
      <c r="U39" s="36">
        <v>12</v>
      </c>
      <c r="V39" s="40">
        <v>2235</v>
      </c>
      <c r="X39" s="2"/>
    </row>
    <row r="40" spans="1:24" x14ac:dyDescent="0.25">
      <c r="A40" s="10">
        <v>2023</v>
      </c>
      <c r="B40" s="11">
        <f t="shared" si="8"/>
        <v>2523.4425000000001</v>
      </c>
      <c r="C40" s="9">
        <v>10</v>
      </c>
      <c r="D40" s="27">
        <f t="shared" si="4"/>
        <v>10753.5</v>
      </c>
      <c r="E40" s="3">
        <f t="shared" si="9"/>
        <v>8333.9625000000033</v>
      </c>
      <c r="F40" s="8">
        <v>2.5000000000000001E-2</v>
      </c>
      <c r="G40" s="2">
        <f t="shared" si="2"/>
        <v>268.83750000000003</v>
      </c>
      <c r="H40" s="2">
        <f t="shared" si="3"/>
        <v>8065.1250000000036</v>
      </c>
      <c r="I40" s="2">
        <f t="shared" si="6"/>
        <v>2688.3750000000005</v>
      </c>
      <c r="J40" s="9">
        <v>365</v>
      </c>
      <c r="K40" s="54"/>
      <c r="L40" s="31">
        <v>8</v>
      </c>
      <c r="M40" s="27">
        <v>784.2</v>
      </c>
      <c r="N40" s="3">
        <f t="shared" si="10"/>
        <v>643.20513698630134</v>
      </c>
      <c r="O40" s="8">
        <v>2.5000000000000001E-2</v>
      </c>
      <c r="P40" s="2">
        <f t="shared" si="11"/>
        <v>19.605000000000004</v>
      </c>
      <c r="Q40" s="2">
        <f t="shared" si="7"/>
        <v>623.60013698630132</v>
      </c>
      <c r="R40" s="2">
        <f t="shared" si="12"/>
        <v>160.59986301369867</v>
      </c>
      <c r="S40" s="31">
        <v>365</v>
      </c>
      <c r="T40" s="57"/>
      <c r="U40" s="36">
        <v>13</v>
      </c>
      <c r="V40" s="40">
        <v>2235</v>
      </c>
      <c r="X40" s="2"/>
    </row>
    <row r="41" spans="1:24" x14ac:dyDescent="0.25">
      <c r="A41" s="10">
        <v>2024</v>
      </c>
      <c r="B41" s="11">
        <f t="shared" si="8"/>
        <v>2523.4425000000001</v>
      </c>
      <c r="C41" s="9">
        <v>11</v>
      </c>
      <c r="D41" s="27">
        <f t="shared" si="4"/>
        <v>10753.5</v>
      </c>
      <c r="E41" s="3">
        <f t="shared" si="9"/>
        <v>8065.1250000000036</v>
      </c>
      <c r="F41" s="8">
        <v>2.5000000000000001E-2</v>
      </c>
      <c r="G41" s="2">
        <f t="shared" si="2"/>
        <v>268.83750000000003</v>
      </c>
      <c r="H41" s="2">
        <f t="shared" si="3"/>
        <v>7796.287500000004</v>
      </c>
      <c r="I41" s="2">
        <f t="shared" si="6"/>
        <v>2957.2125000000005</v>
      </c>
      <c r="J41" s="9">
        <v>365</v>
      </c>
      <c r="K41" s="54"/>
      <c r="L41" s="31">
        <v>9</v>
      </c>
      <c r="M41" s="27">
        <v>784.2</v>
      </c>
      <c r="N41" s="3">
        <f t="shared" si="10"/>
        <v>623.60013698630132</v>
      </c>
      <c r="O41" s="8">
        <v>2.5000000000000001E-2</v>
      </c>
      <c r="P41" s="2">
        <f t="shared" si="11"/>
        <v>19.605000000000004</v>
      </c>
      <c r="Q41" s="2">
        <f t="shared" si="7"/>
        <v>603.9951369863013</v>
      </c>
      <c r="R41" s="2">
        <f t="shared" si="12"/>
        <v>180.20486301369868</v>
      </c>
      <c r="S41" s="31">
        <v>365</v>
      </c>
      <c r="T41" s="57"/>
      <c r="U41" s="36">
        <v>14</v>
      </c>
      <c r="V41" s="40">
        <v>2235</v>
      </c>
      <c r="X41" s="2"/>
    </row>
    <row r="42" spans="1:24" x14ac:dyDescent="0.25">
      <c r="A42" s="10">
        <v>2025</v>
      </c>
      <c r="B42" s="11">
        <f t="shared" si="8"/>
        <v>2523.4425000000001</v>
      </c>
      <c r="C42" s="9">
        <v>12</v>
      </c>
      <c r="D42" s="27">
        <f t="shared" si="4"/>
        <v>10753.5</v>
      </c>
      <c r="E42" s="3">
        <f t="shared" si="9"/>
        <v>7796.287500000004</v>
      </c>
      <c r="F42" s="8">
        <v>2.5000000000000001E-2</v>
      </c>
      <c r="G42" s="2">
        <f t="shared" si="2"/>
        <v>268.83750000000003</v>
      </c>
      <c r="H42" s="2">
        <f t="shared" si="3"/>
        <v>7527.4500000000044</v>
      </c>
      <c r="I42" s="2">
        <f t="shared" si="6"/>
        <v>3226.0500000000006</v>
      </c>
      <c r="J42" s="9">
        <v>365</v>
      </c>
      <c r="K42" s="54"/>
      <c r="L42" s="31">
        <v>10</v>
      </c>
      <c r="M42" s="27">
        <v>784.2</v>
      </c>
      <c r="N42" s="3">
        <f t="shared" si="10"/>
        <v>603.9951369863013</v>
      </c>
      <c r="O42" s="8">
        <v>2.5000000000000001E-2</v>
      </c>
      <c r="P42" s="2">
        <f t="shared" si="11"/>
        <v>19.605000000000004</v>
      </c>
      <c r="Q42" s="2">
        <f t="shared" si="7"/>
        <v>584.39013698630129</v>
      </c>
      <c r="R42" s="2">
        <f t="shared" si="12"/>
        <v>199.8098630136987</v>
      </c>
      <c r="S42" s="31">
        <v>365</v>
      </c>
      <c r="T42" s="57"/>
      <c r="U42" s="36">
        <v>15</v>
      </c>
      <c r="V42" s="40">
        <v>2235</v>
      </c>
      <c r="W42" s="2"/>
      <c r="X42" s="2"/>
    </row>
    <row r="43" spans="1:24" x14ac:dyDescent="0.25">
      <c r="A43" s="10">
        <v>2026</v>
      </c>
      <c r="B43" s="11">
        <f t="shared" si="8"/>
        <v>2523.4425000000001</v>
      </c>
      <c r="C43" s="9">
        <v>13</v>
      </c>
      <c r="D43" s="27">
        <f t="shared" si="4"/>
        <v>10753.5</v>
      </c>
      <c r="E43" s="3">
        <f t="shared" si="9"/>
        <v>7527.4500000000044</v>
      </c>
      <c r="F43" s="8">
        <v>2.5000000000000001E-2</v>
      </c>
      <c r="G43" s="2">
        <f t="shared" si="2"/>
        <v>268.83750000000003</v>
      </c>
      <c r="H43" s="2">
        <f t="shared" si="3"/>
        <v>7258.6125000000047</v>
      </c>
      <c r="I43" s="2">
        <f t="shared" si="6"/>
        <v>3494.8875000000007</v>
      </c>
      <c r="J43" s="9">
        <v>365</v>
      </c>
      <c r="K43" s="54"/>
      <c r="L43" s="31">
        <v>11</v>
      </c>
      <c r="M43" s="27">
        <v>784.2</v>
      </c>
      <c r="N43" s="3">
        <f t="shared" si="10"/>
        <v>584.39013698630129</v>
      </c>
      <c r="O43" s="8">
        <v>2.5000000000000001E-2</v>
      </c>
      <c r="P43" s="2">
        <f t="shared" si="11"/>
        <v>19.605000000000004</v>
      </c>
      <c r="Q43" s="2">
        <f t="shared" si="7"/>
        <v>564.78513698630127</v>
      </c>
      <c r="R43" s="2">
        <f t="shared" si="12"/>
        <v>219.41486301369872</v>
      </c>
      <c r="S43" s="31">
        <v>365</v>
      </c>
      <c r="T43" s="57"/>
      <c r="U43" s="36">
        <v>16</v>
      </c>
      <c r="V43" s="40">
        <v>2235</v>
      </c>
      <c r="X43" s="2"/>
    </row>
    <row r="44" spans="1:24" x14ac:dyDescent="0.25">
      <c r="A44" s="10">
        <v>2027</v>
      </c>
      <c r="B44" s="11">
        <f t="shared" si="8"/>
        <v>2523.4425000000001</v>
      </c>
      <c r="C44" s="9">
        <v>14</v>
      </c>
      <c r="D44" s="27">
        <f t="shared" si="4"/>
        <v>10753.5</v>
      </c>
      <c r="E44" s="3">
        <f t="shared" si="9"/>
        <v>7258.6125000000047</v>
      </c>
      <c r="F44" s="8">
        <v>2.5000000000000001E-2</v>
      </c>
      <c r="G44" s="2">
        <f t="shared" si="2"/>
        <v>268.83750000000003</v>
      </c>
      <c r="H44" s="2">
        <f t="shared" si="3"/>
        <v>6989.7750000000051</v>
      </c>
      <c r="I44" s="2">
        <f t="shared" si="6"/>
        <v>3763.7250000000008</v>
      </c>
      <c r="J44" s="9">
        <v>365</v>
      </c>
      <c r="K44" s="54"/>
      <c r="L44" s="31">
        <v>12</v>
      </c>
      <c r="M44" s="27">
        <v>784.2</v>
      </c>
      <c r="N44" s="3">
        <f t="shared" si="10"/>
        <v>564.78513698630127</v>
      </c>
      <c r="O44" s="8">
        <v>2.5000000000000001E-2</v>
      </c>
      <c r="P44" s="2">
        <f t="shared" si="11"/>
        <v>19.605000000000004</v>
      </c>
      <c r="Q44" s="2">
        <f t="shared" si="7"/>
        <v>545.18013698630125</v>
      </c>
      <c r="R44" s="2">
        <f t="shared" si="12"/>
        <v>239.01986301369874</v>
      </c>
      <c r="S44" s="31">
        <v>365</v>
      </c>
      <c r="T44" s="57"/>
      <c r="U44" s="36">
        <v>17</v>
      </c>
      <c r="V44" s="40">
        <v>2235</v>
      </c>
      <c r="X44" s="2"/>
    </row>
    <row r="45" spans="1:24" x14ac:dyDescent="0.25">
      <c r="A45" s="10">
        <v>2028</v>
      </c>
      <c r="B45" s="11">
        <f t="shared" si="8"/>
        <v>2523.4425000000001</v>
      </c>
      <c r="C45" s="9">
        <v>15</v>
      </c>
      <c r="D45" s="27">
        <f t="shared" si="4"/>
        <v>10753.5</v>
      </c>
      <c r="E45" s="3">
        <f t="shared" si="9"/>
        <v>6989.7750000000051</v>
      </c>
      <c r="F45" s="8">
        <v>2.5000000000000001E-2</v>
      </c>
      <c r="G45" s="2">
        <f t="shared" si="2"/>
        <v>268.83750000000003</v>
      </c>
      <c r="H45" s="2">
        <f t="shared" si="3"/>
        <v>6720.9375000000055</v>
      </c>
      <c r="I45" s="2">
        <f t="shared" si="6"/>
        <v>4032.5625000000009</v>
      </c>
      <c r="J45" s="9">
        <v>365</v>
      </c>
      <c r="K45" s="54"/>
      <c r="L45" s="31">
        <v>13</v>
      </c>
      <c r="M45" s="27">
        <v>784.2</v>
      </c>
      <c r="N45" s="3">
        <f t="shared" si="10"/>
        <v>545.18013698630125</v>
      </c>
      <c r="O45" s="8">
        <v>2.5000000000000001E-2</v>
      </c>
      <c r="P45" s="2">
        <f t="shared" si="11"/>
        <v>19.605000000000004</v>
      </c>
      <c r="Q45" s="2">
        <f t="shared" si="7"/>
        <v>525.57513698630123</v>
      </c>
      <c r="R45" s="2">
        <f t="shared" si="12"/>
        <v>258.62486301369876</v>
      </c>
      <c r="S45" s="31">
        <v>365</v>
      </c>
      <c r="T45" s="57"/>
      <c r="U45" s="36">
        <v>18</v>
      </c>
      <c r="V45" s="40">
        <v>2235</v>
      </c>
      <c r="X45" s="2"/>
    </row>
    <row r="46" spans="1:24" x14ac:dyDescent="0.25">
      <c r="A46" s="10">
        <v>2029</v>
      </c>
      <c r="B46" s="11">
        <f t="shared" si="8"/>
        <v>2523.4425000000001</v>
      </c>
      <c r="C46" s="9">
        <v>16</v>
      </c>
      <c r="D46" s="27">
        <f t="shared" si="4"/>
        <v>10753.5</v>
      </c>
      <c r="E46" s="3">
        <f t="shared" si="9"/>
        <v>6720.9375000000055</v>
      </c>
      <c r="F46" s="8">
        <v>2.5000000000000001E-2</v>
      </c>
      <c r="G46" s="2">
        <f t="shared" si="2"/>
        <v>268.83750000000003</v>
      </c>
      <c r="H46" s="2">
        <f t="shared" si="3"/>
        <v>6452.1000000000058</v>
      </c>
      <c r="I46" s="2">
        <f t="shared" si="6"/>
        <v>4301.4000000000005</v>
      </c>
      <c r="J46" s="9">
        <v>365</v>
      </c>
      <c r="K46" s="54"/>
      <c r="L46" s="31">
        <v>14</v>
      </c>
      <c r="M46" s="27">
        <v>784.2</v>
      </c>
      <c r="N46" s="3">
        <f t="shared" si="10"/>
        <v>525.57513698630123</v>
      </c>
      <c r="O46" s="8">
        <v>2.5000000000000001E-2</v>
      </c>
      <c r="P46" s="2">
        <f t="shared" si="11"/>
        <v>19.605000000000004</v>
      </c>
      <c r="Q46" s="2">
        <f t="shared" si="7"/>
        <v>505.97013698630121</v>
      </c>
      <c r="R46" s="2">
        <f t="shared" si="12"/>
        <v>278.22986301369878</v>
      </c>
      <c r="S46" s="31">
        <v>365</v>
      </c>
      <c r="T46" s="57"/>
      <c r="U46" s="36">
        <v>19</v>
      </c>
      <c r="V46" s="40">
        <v>2235</v>
      </c>
      <c r="X46" s="2"/>
    </row>
    <row r="47" spans="1:24" x14ac:dyDescent="0.25">
      <c r="A47" s="10">
        <v>2030</v>
      </c>
      <c r="B47" s="11">
        <f t="shared" si="8"/>
        <v>2523.4425000000001</v>
      </c>
      <c r="C47" s="9">
        <v>17</v>
      </c>
      <c r="D47" s="27">
        <f t="shared" si="4"/>
        <v>10753.5</v>
      </c>
      <c r="E47" s="3">
        <f t="shared" si="9"/>
        <v>6452.1000000000058</v>
      </c>
      <c r="F47" s="8">
        <v>2.5000000000000001E-2</v>
      </c>
      <c r="G47" s="2">
        <f t="shared" si="2"/>
        <v>268.83750000000003</v>
      </c>
      <c r="H47" s="2">
        <f t="shared" si="3"/>
        <v>6183.2625000000062</v>
      </c>
      <c r="I47" s="2">
        <f t="shared" si="6"/>
        <v>4570.2375000000002</v>
      </c>
      <c r="J47" s="9">
        <v>365</v>
      </c>
      <c r="K47" s="54"/>
      <c r="L47" s="31">
        <v>15</v>
      </c>
      <c r="M47" s="27">
        <v>784.2</v>
      </c>
      <c r="N47" s="3">
        <f t="shared" si="10"/>
        <v>505.97013698630121</v>
      </c>
      <c r="O47" s="8">
        <v>2.5000000000000001E-2</v>
      </c>
      <c r="P47" s="2">
        <f t="shared" si="11"/>
        <v>19.605000000000004</v>
      </c>
      <c r="Q47" s="2">
        <f t="shared" si="7"/>
        <v>486.3651369863012</v>
      </c>
      <c r="R47" s="2">
        <f t="shared" si="12"/>
        <v>297.83486301369879</v>
      </c>
      <c r="S47" s="31">
        <v>365</v>
      </c>
      <c r="T47" s="57"/>
      <c r="U47" s="36">
        <v>20</v>
      </c>
      <c r="V47" s="40">
        <v>2235</v>
      </c>
      <c r="X47" s="2"/>
    </row>
    <row r="48" spans="1:24" x14ac:dyDescent="0.25">
      <c r="A48" s="10">
        <v>2031</v>
      </c>
      <c r="B48" s="11">
        <f t="shared" si="8"/>
        <v>2523.4425000000001</v>
      </c>
      <c r="C48" s="9">
        <v>18</v>
      </c>
      <c r="D48" s="27">
        <f t="shared" si="4"/>
        <v>10753.5</v>
      </c>
      <c r="E48" s="3">
        <f t="shared" si="9"/>
        <v>6183.2625000000062</v>
      </c>
      <c r="F48" s="8">
        <v>2.5000000000000001E-2</v>
      </c>
      <c r="G48" s="2">
        <f t="shared" si="2"/>
        <v>268.83750000000003</v>
      </c>
      <c r="H48" s="2">
        <f t="shared" si="3"/>
        <v>5914.4250000000065</v>
      </c>
      <c r="I48" s="2">
        <f t="shared" si="6"/>
        <v>4839.0749999999998</v>
      </c>
      <c r="J48" s="9">
        <v>365</v>
      </c>
      <c r="K48" s="54"/>
      <c r="L48" s="31">
        <v>16</v>
      </c>
      <c r="M48" s="27">
        <v>784.2</v>
      </c>
      <c r="N48" s="3">
        <f t="shared" si="10"/>
        <v>486.3651369863012</v>
      </c>
      <c r="O48" s="8">
        <v>2.5000000000000001E-2</v>
      </c>
      <c r="P48" s="2">
        <f t="shared" si="11"/>
        <v>19.605000000000004</v>
      </c>
      <c r="Q48" s="2">
        <f t="shared" si="7"/>
        <v>466.76013698630118</v>
      </c>
      <c r="R48" s="2">
        <f t="shared" si="12"/>
        <v>317.43986301369881</v>
      </c>
      <c r="S48" s="31">
        <v>365</v>
      </c>
      <c r="T48" s="57"/>
      <c r="U48" s="36">
        <v>21</v>
      </c>
      <c r="V48" s="40">
        <v>2235</v>
      </c>
      <c r="X48" s="2"/>
    </row>
    <row r="49" spans="1:24" x14ac:dyDescent="0.25">
      <c r="A49" s="10">
        <v>2032</v>
      </c>
      <c r="B49" s="11">
        <f t="shared" si="8"/>
        <v>2523.4425000000001</v>
      </c>
      <c r="C49" s="9">
        <v>19</v>
      </c>
      <c r="D49" s="27">
        <f t="shared" si="4"/>
        <v>10753.5</v>
      </c>
      <c r="E49" s="3">
        <f t="shared" si="9"/>
        <v>5914.4250000000065</v>
      </c>
      <c r="F49" s="8">
        <v>2.5000000000000001E-2</v>
      </c>
      <c r="G49" s="2">
        <f t="shared" si="2"/>
        <v>268.83750000000003</v>
      </c>
      <c r="H49" s="2">
        <f t="shared" si="3"/>
        <v>5645.5875000000069</v>
      </c>
      <c r="I49" s="2">
        <f t="shared" si="6"/>
        <v>5107.9124999999995</v>
      </c>
      <c r="J49" s="9">
        <v>365</v>
      </c>
      <c r="K49" s="54"/>
      <c r="L49" s="31">
        <v>17</v>
      </c>
      <c r="M49" s="27">
        <v>784.2</v>
      </c>
      <c r="N49" s="3">
        <f t="shared" si="10"/>
        <v>466.76013698630118</v>
      </c>
      <c r="O49" s="8">
        <v>2.5000000000000001E-2</v>
      </c>
      <c r="P49" s="2">
        <f t="shared" si="11"/>
        <v>19.605000000000004</v>
      </c>
      <c r="Q49" s="2">
        <f t="shared" si="7"/>
        <v>447.15513698630116</v>
      </c>
      <c r="R49" s="2">
        <f t="shared" si="12"/>
        <v>337.04486301369883</v>
      </c>
      <c r="S49" s="31">
        <v>365</v>
      </c>
      <c r="T49" s="57"/>
      <c r="U49" s="36">
        <v>22</v>
      </c>
      <c r="V49" s="40">
        <v>2235</v>
      </c>
      <c r="X49" s="2"/>
    </row>
    <row r="50" spans="1:24" x14ac:dyDescent="0.25">
      <c r="A50" s="10">
        <v>2033</v>
      </c>
      <c r="B50" s="11">
        <f t="shared" si="8"/>
        <v>2523.4425000000001</v>
      </c>
      <c r="C50" s="9">
        <v>20</v>
      </c>
      <c r="D50" s="27">
        <f t="shared" si="4"/>
        <v>10753.5</v>
      </c>
      <c r="E50" s="3">
        <f t="shared" si="9"/>
        <v>5645.5875000000069</v>
      </c>
      <c r="F50" s="8">
        <v>2.5000000000000001E-2</v>
      </c>
      <c r="G50" s="2">
        <f t="shared" si="2"/>
        <v>268.83750000000003</v>
      </c>
      <c r="H50" s="2">
        <f t="shared" si="3"/>
        <v>5376.7500000000073</v>
      </c>
      <c r="I50" s="2">
        <f t="shared" si="6"/>
        <v>5376.7499999999991</v>
      </c>
      <c r="J50" s="9">
        <v>365</v>
      </c>
      <c r="K50" s="54"/>
      <c r="L50" s="31">
        <v>18</v>
      </c>
      <c r="M50" s="27">
        <v>784.2</v>
      </c>
      <c r="N50" s="3">
        <f t="shared" si="10"/>
        <v>447.15513698630116</v>
      </c>
      <c r="O50" s="8">
        <v>2.5000000000000001E-2</v>
      </c>
      <c r="P50" s="2">
        <f t="shared" si="11"/>
        <v>19.605000000000004</v>
      </c>
      <c r="Q50" s="2">
        <f t="shared" si="7"/>
        <v>427.55013698630114</v>
      </c>
      <c r="R50" s="2">
        <f t="shared" si="12"/>
        <v>356.64986301369885</v>
      </c>
      <c r="S50" s="31">
        <v>365</v>
      </c>
      <c r="T50" s="57"/>
      <c r="U50" s="36">
        <v>23</v>
      </c>
      <c r="V50" s="40">
        <v>2235</v>
      </c>
      <c r="X50" s="2"/>
    </row>
    <row r="51" spans="1:24" x14ac:dyDescent="0.25">
      <c r="A51" s="10">
        <v>2034</v>
      </c>
      <c r="B51" s="11">
        <f t="shared" si="8"/>
        <v>2523.4425000000001</v>
      </c>
      <c r="C51" s="9">
        <v>21</v>
      </c>
      <c r="D51" s="27">
        <f t="shared" si="4"/>
        <v>10753.5</v>
      </c>
      <c r="E51" s="3">
        <f t="shared" si="9"/>
        <v>5376.7500000000073</v>
      </c>
      <c r="F51" s="8">
        <v>2.5000000000000001E-2</v>
      </c>
      <c r="G51" s="2">
        <f t="shared" si="2"/>
        <v>268.83750000000003</v>
      </c>
      <c r="H51" s="2">
        <f t="shared" si="3"/>
        <v>5107.9125000000076</v>
      </c>
      <c r="I51" s="2">
        <f t="shared" si="6"/>
        <v>5645.5874999999987</v>
      </c>
      <c r="J51" s="9">
        <v>365</v>
      </c>
      <c r="K51" s="54"/>
      <c r="L51" s="31">
        <v>19</v>
      </c>
      <c r="M51" s="27">
        <v>784.2</v>
      </c>
      <c r="N51" s="3">
        <f t="shared" si="10"/>
        <v>427.55013698630114</v>
      </c>
      <c r="O51" s="8">
        <v>2.5000000000000001E-2</v>
      </c>
      <c r="P51" s="2">
        <f t="shared" si="11"/>
        <v>19.605000000000004</v>
      </c>
      <c r="Q51" s="2">
        <f t="shared" si="7"/>
        <v>407.94513698630112</v>
      </c>
      <c r="R51" s="2">
        <f t="shared" si="12"/>
        <v>376.25486301369887</v>
      </c>
      <c r="S51" s="31">
        <v>365</v>
      </c>
      <c r="T51" s="57"/>
      <c r="U51" s="36">
        <v>24</v>
      </c>
      <c r="V51" s="40">
        <v>2235</v>
      </c>
      <c r="X51" s="2"/>
    </row>
    <row r="52" spans="1:24" x14ac:dyDescent="0.25">
      <c r="A52" s="10">
        <v>2035</v>
      </c>
      <c r="B52" s="11">
        <f t="shared" si="8"/>
        <v>2523.4425000000001</v>
      </c>
      <c r="C52" s="9">
        <v>22</v>
      </c>
      <c r="D52" s="27">
        <f t="shared" si="4"/>
        <v>10753.5</v>
      </c>
      <c r="E52" s="3">
        <f t="shared" si="9"/>
        <v>5107.9125000000076</v>
      </c>
      <c r="F52" s="8">
        <v>2.5000000000000001E-2</v>
      </c>
      <c r="G52" s="2">
        <f t="shared" si="2"/>
        <v>268.83750000000003</v>
      </c>
      <c r="H52" s="2">
        <f t="shared" si="3"/>
        <v>4839.075000000008</v>
      </c>
      <c r="I52" s="2">
        <f t="shared" si="6"/>
        <v>5914.4249999999984</v>
      </c>
      <c r="J52" s="9">
        <v>365</v>
      </c>
      <c r="K52" s="54"/>
      <c r="L52" s="31">
        <v>20</v>
      </c>
      <c r="M52" s="27">
        <v>784.2</v>
      </c>
      <c r="N52" s="3">
        <f t="shared" si="10"/>
        <v>407.94513698630112</v>
      </c>
      <c r="O52" s="8">
        <v>2.5000000000000001E-2</v>
      </c>
      <c r="P52" s="2">
        <f t="shared" si="11"/>
        <v>19.605000000000004</v>
      </c>
      <c r="Q52" s="2">
        <f t="shared" si="7"/>
        <v>388.3401369863011</v>
      </c>
      <c r="R52" s="2">
        <f t="shared" si="12"/>
        <v>395.85986301369888</v>
      </c>
      <c r="S52" s="31">
        <v>365</v>
      </c>
      <c r="T52" s="57"/>
      <c r="U52" s="36">
        <v>25</v>
      </c>
      <c r="V52" s="40">
        <v>2235</v>
      </c>
      <c r="X52" s="2"/>
    </row>
    <row r="53" spans="1:24" x14ac:dyDescent="0.25">
      <c r="A53" s="10">
        <v>2036</v>
      </c>
      <c r="B53" s="11">
        <f t="shared" si="8"/>
        <v>2523.4425000000001</v>
      </c>
      <c r="C53" s="9">
        <v>23</v>
      </c>
      <c r="D53" s="27">
        <f t="shared" si="4"/>
        <v>10753.5</v>
      </c>
      <c r="E53" s="3">
        <f t="shared" si="9"/>
        <v>4839.075000000008</v>
      </c>
      <c r="F53" s="8">
        <v>2.5000000000000001E-2</v>
      </c>
      <c r="G53" s="2">
        <f t="shared" si="2"/>
        <v>268.83750000000003</v>
      </c>
      <c r="H53" s="2">
        <f t="shared" si="3"/>
        <v>4570.2375000000084</v>
      </c>
      <c r="I53" s="2">
        <f t="shared" si="6"/>
        <v>6183.262499999998</v>
      </c>
      <c r="J53" s="9">
        <v>365</v>
      </c>
      <c r="K53" s="54"/>
      <c r="L53" s="31">
        <v>21</v>
      </c>
      <c r="M53" s="27">
        <v>784.2</v>
      </c>
      <c r="N53" s="3">
        <f t="shared" si="10"/>
        <v>388.3401369863011</v>
      </c>
      <c r="O53" s="8">
        <v>2.5000000000000001E-2</v>
      </c>
      <c r="P53" s="2">
        <f t="shared" si="11"/>
        <v>19.605000000000004</v>
      </c>
      <c r="Q53" s="2">
        <f t="shared" si="7"/>
        <v>368.73513698630109</v>
      </c>
      <c r="R53" s="2">
        <f t="shared" si="12"/>
        <v>415.4648630136989</v>
      </c>
      <c r="S53" s="31">
        <v>365</v>
      </c>
      <c r="T53" s="57"/>
      <c r="U53" s="36">
        <v>26</v>
      </c>
      <c r="V53" s="40">
        <v>2235</v>
      </c>
      <c r="X53" s="2"/>
    </row>
    <row r="54" spans="1:24" x14ac:dyDescent="0.25">
      <c r="A54" s="10">
        <v>2037</v>
      </c>
      <c r="B54" s="11">
        <f t="shared" si="8"/>
        <v>2523.4425000000001</v>
      </c>
      <c r="C54" s="9">
        <v>24</v>
      </c>
      <c r="D54" s="27">
        <f t="shared" si="4"/>
        <v>10753.5</v>
      </c>
      <c r="E54" s="3">
        <f t="shared" si="9"/>
        <v>4570.2375000000084</v>
      </c>
      <c r="F54" s="8">
        <v>2.5000000000000001E-2</v>
      </c>
      <c r="G54" s="2">
        <f t="shared" si="2"/>
        <v>268.83750000000003</v>
      </c>
      <c r="H54" s="2">
        <f t="shared" si="3"/>
        <v>4301.4000000000087</v>
      </c>
      <c r="I54" s="2">
        <f t="shared" si="6"/>
        <v>6452.0999999999976</v>
      </c>
      <c r="J54" s="9">
        <v>365</v>
      </c>
      <c r="K54" s="54"/>
      <c r="L54" s="31">
        <v>22</v>
      </c>
      <c r="M54" s="27">
        <v>784.2</v>
      </c>
      <c r="N54" s="3">
        <f t="shared" si="10"/>
        <v>368.73513698630109</v>
      </c>
      <c r="O54" s="8">
        <v>2.5000000000000001E-2</v>
      </c>
      <c r="P54" s="2">
        <f t="shared" si="11"/>
        <v>19.605000000000004</v>
      </c>
      <c r="Q54" s="2">
        <f t="shared" si="7"/>
        <v>349.13013698630107</v>
      </c>
      <c r="R54" s="2">
        <f t="shared" si="12"/>
        <v>435.06986301369892</v>
      </c>
      <c r="S54" s="31">
        <v>365</v>
      </c>
      <c r="T54" s="57"/>
      <c r="U54" s="36">
        <v>27</v>
      </c>
      <c r="V54" s="40">
        <v>2235</v>
      </c>
      <c r="X54" s="2"/>
    </row>
    <row r="55" spans="1:24" x14ac:dyDescent="0.25">
      <c r="A55" s="10">
        <v>2038</v>
      </c>
      <c r="B55" s="11">
        <f t="shared" si="8"/>
        <v>2523.4425000000001</v>
      </c>
      <c r="C55" s="9">
        <v>25</v>
      </c>
      <c r="D55" s="27">
        <f t="shared" si="4"/>
        <v>10753.5</v>
      </c>
      <c r="E55" s="3">
        <f t="shared" si="9"/>
        <v>4301.4000000000087</v>
      </c>
      <c r="F55" s="8">
        <v>2.5000000000000001E-2</v>
      </c>
      <c r="G55" s="2">
        <f t="shared" si="2"/>
        <v>268.83750000000003</v>
      </c>
      <c r="H55" s="2">
        <f t="shared" si="3"/>
        <v>4032.5625000000086</v>
      </c>
      <c r="I55" s="2">
        <f t="shared" si="6"/>
        <v>6720.9374999999973</v>
      </c>
      <c r="J55" s="9">
        <v>365</v>
      </c>
      <c r="K55" s="54"/>
      <c r="L55" s="31">
        <v>23</v>
      </c>
      <c r="M55" s="27">
        <v>784.2</v>
      </c>
      <c r="N55" s="3">
        <f t="shared" si="10"/>
        <v>349.13013698630107</v>
      </c>
      <c r="O55" s="8">
        <v>2.5000000000000001E-2</v>
      </c>
      <c r="P55" s="2">
        <f t="shared" si="11"/>
        <v>19.605000000000004</v>
      </c>
      <c r="Q55" s="2">
        <f t="shared" si="7"/>
        <v>329.52513698630105</v>
      </c>
      <c r="R55" s="2">
        <f t="shared" si="12"/>
        <v>454.67486301369894</v>
      </c>
      <c r="S55" s="31">
        <v>365</v>
      </c>
      <c r="T55" s="57"/>
      <c r="U55" s="36">
        <v>28</v>
      </c>
      <c r="V55" s="40">
        <v>2235</v>
      </c>
      <c r="X55" s="2"/>
    </row>
    <row r="56" spans="1:24" x14ac:dyDescent="0.25">
      <c r="A56" s="10">
        <v>2039</v>
      </c>
      <c r="B56" s="11">
        <f t="shared" si="8"/>
        <v>2523.4425000000001</v>
      </c>
      <c r="C56" s="9">
        <v>26</v>
      </c>
      <c r="D56" s="27">
        <f t="shared" si="4"/>
        <v>10753.5</v>
      </c>
      <c r="E56" s="3">
        <f t="shared" si="9"/>
        <v>4032.5625000000086</v>
      </c>
      <c r="F56" s="8">
        <v>2.5000000000000001E-2</v>
      </c>
      <c r="G56" s="2">
        <f t="shared" si="2"/>
        <v>268.83750000000003</v>
      </c>
      <c r="H56" s="2">
        <f t="shared" si="3"/>
        <v>3763.7250000000085</v>
      </c>
      <c r="I56" s="2">
        <f t="shared" si="6"/>
        <v>6989.7749999999969</v>
      </c>
      <c r="J56" s="9">
        <v>365</v>
      </c>
      <c r="K56" s="54"/>
      <c r="L56" s="31">
        <v>24</v>
      </c>
      <c r="M56" s="27">
        <v>784.2</v>
      </c>
      <c r="N56" s="3">
        <f t="shared" si="10"/>
        <v>329.52513698630105</v>
      </c>
      <c r="O56" s="8">
        <v>2.5000000000000001E-2</v>
      </c>
      <c r="P56" s="2">
        <f t="shared" si="11"/>
        <v>19.605000000000004</v>
      </c>
      <c r="Q56" s="2">
        <f t="shared" si="7"/>
        <v>309.92013698630103</v>
      </c>
      <c r="R56" s="2">
        <f t="shared" si="12"/>
        <v>474.27986301369896</v>
      </c>
      <c r="S56" s="31">
        <v>365</v>
      </c>
      <c r="T56" s="57"/>
      <c r="U56" s="36">
        <v>29</v>
      </c>
      <c r="V56" s="40">
        <v>2235</v>
      </c>
      <c r="X56" s="2"/>
    </row>
    <row r="57" spans="1:24" x14ac:dyDescent="0.25">
      <c r="A57" s="10">
        <v>2040</v>
      </c>
      <c r="B57" s="11">
        <f t="shared" si="8"/>
        <v>2523.4425000000001</v>
      </c>
      <c r="C57" s="9">
        <v>27</v>
      </c>
      <c r="D57" s="27">
        <f t="shared" si="4"/>
        <v>10753.5</v>
      </c>
      <c r="E57" s="3">
        <f t="shared" si="9"/>
        <v>3763.7250000000085</v>
      </c>
      <c r="F57" s="8">
        <v>2.5000000000000001E-2</v>
      </c>
      <c r="G57" s="2">
        <f t="shared" si="2"/>
        <v>268.83750000000003</v>
      </c>
      <c r="H57" s="2">
        <f t="shared" si="3"/>
        <v>3494.8875000000085</v>
      </c>
      <c r="I57" s="2">
        <f t="shared" si="6"/>
        <v>7258.6124999999965</v>
      </c>
      <c r="J57" s="9">
        <v>365</v>
      </c>
      <c r="K57" s="54"/>
      <c r="L57" s="31">
        <v>25</v>
      </c>
      <c r="M57" s="27">
        <v>784.2</v>
      </c>
      <c r="N57" s="3">
        <f t="shared" si="10"/>
        <v>309.92013698630103</v>
      </c>
      <c r="O57" s="8">
        <v>2.5000000000000001E-2</v>
      </c>
      <c r="P57" s="2">
        <f t="shared" si="11"/>
        <v>19.605000000000004</v>
      </c>
      <c r="Q57" s="2">
        <f t="shared" si="7"/>
        <v>290.31513698630101</v>
      </c>
      <c r="R57" s="2">
        <f t="shared" si="12"/>
        <v>493.88486301369898</v>
      </c>
      <c r="S57" s="31">
        <v>365</v>
      </c>
      <c r="T57" s="57"/>
      <c r="U57" s="36">
        <v>30</v>
      </c>
      <c r="V57" s="40">
        <v>2235</v>
      </c>
      <c r="X57" s="2"/>
    </row>
    <row r="58" spans="1:24" x14ac:dyDescent="0.25">
      <c r="A58" s="10">
        <v>2041</v>
      </c>
      <c r="B58" s="11">
        <f t="shared" si="8"/>
        <v>2523.4425000000001</v>
      </c>
      <c r="C58" s="9">
        <v>28</v>
      </c>
      <c r="D58" s="27">
        <f t="shared" si="4"/>
        <v>10753.5</v>
      </c>
      <c r="E58" s="3">
        <f t="shared" si="9"/>
        <v>3494.8875000000085</v>
      </c>
      <c r="F58" s="8">
        <v>2.5000000000000001E-2</v>
      </c>
      <c r="G58" s="2">
        <f t="shared" si="2"/>
        <v>268.83750000000003</v>
      </c>
      <c r="H58" s="2">
        <f t="shared" si="3"/>
        <v>3226.0500000000084</v>
      </c>
      <c r="I58" s="2">
        <f t="shared" si="6"/>
        <v>7527.4499999999962</v>
      </c>
      <c r="J58" s="9">
        <v>365</v>
      </c>
      <c r="K58" s="54"/>
      <c r="L58" s="31">
        <v>26</v>
      </c>
      <c r="M58" s="27">
        <v>784.2</v>
      </c>
      <c r="N58" s="3">
        <f t="shared" si="10"/>
        <v>290.31513698630101</v>
      </c>
      <c r="O58" s="8">
        <v>2.5000000000000001E-2</v>
      </c>
      <c r="P58" s="2">
        <f t="shared" si="11"/>
        <v>19.605000000000004</v>
      </c>
      <c r="Q58" s="2">
        <f t="shared" si="7"/>
        <v>270.71013698630099</v>
      </c>
      <c r="R58" s="2">
        <f t="shared" si="12"/>
        <v>513.48986301369894</v>
      </c>
      <c r="S58" s="31">
        <v>365</v>
      </c>
      <c r="T58" s="57"/>
      <c r="U58" s="36">
        <v>31</v>
      </c>
      <c r="V58" s="40">
        <v>2235</v>
      </c>
      <c r="X58" s="2"/>
    </row>
    <row r="59" spans="1:24" x14ac:dyDescent="0.25">
      <c r="A59" s="10">
        <v>2042</v>
      </c>
      <c r="B59" s="11">
        <f t="shared" si="8"/>
        <v>2523.4425000000001</v>
      </c>
      <c r="C59" s="9">
        <v>29</v>
      </c>
      <c r="D59" s="27">
        <f t="shared" si="4"/>
        <v>10753.5</v>
      </c>
      <c r="E59" s="3">
        <f t="shared" si="9"/>
        <v>3226.0500000000084</v>
      </c>
      <c r="F59" s="8">
        <v>2.5000000000000001E-2</v>
      </c>
      <c r="G59" s="2">
        <f t="shared" si="2"/>
        <v>268.83750000000003</v>
      </c>
      <c r="H59" s="2">
        <f t="shared" si="3"/>
        <v>2957.2125000000083</v>
      </c>
      <c r="I59" s="2">
        <f t="shared" si="6"/>
        <v>7796.2874999999958</v>
      </c>
      <c r="J59" s="9">
        <v>365</v>
      </c>
      <c r="K59" s="54"/>
      <c r="L59" s="31">
        <v>27</v>
      </c>
      <c r="M59" s="27">
        <v>784.2</v>
      </c>
      <c r="N59" s="3">
        <f t="shared" si="10"/>
        <v>270.71013698630099</v>
      </c>
      <c r="O59" s="8">
        <v>2.5000000000000001E-2</v>
      </c>
      <c r="P59" s="2">
        <f t="shared" si="11"/>
        <v>19.605000000000004</v>
      </c>
      <c r="Q59" s="2">
        <f t="shared" si="7"/>
        <v>251.10513698630098</v>
      </c>
      <c r="R59" s="2">
        <f t="shared" si="12"/>
        <v>533.09486301369896</v>
      </c>
      <c r="S59" s="31">
        <v>365</v>
      </c>
      <c r="T59" s="57"/>
      <c r="U59" s="36">
        <v>32</v>
      </c>
      <c r="V59" s="40">
        <v>2235</v>
      </c>
      <c r="X59" s="2"/>
    </row>
    <row r="60" spans="1:24" x14ac:dyDescent="0.25">
      <c r="A60" s="10">
        <v>2043</v>
      </c>
      <c r="B60" s="11">
        <f t="shared" si="8"/>
        <v>2523.4425000000001</v>
      </c>
      <c r="C60" s="9">
        <v>30</v>
      </c>
      <c r="D60" s="27">
        <f t="shared" si="4"/>
        <v>10753.5</v>
      </c>
      <c r="E60" s="3">
        <f t="shared" si="9"/>
        <v>2957.2125000000083</v>
      </c>
      <c r="F60" s="8">
        <v>2.5000000000000001E-2</v>
      </c>
      <c r="G60" s="2">
        <f t="shared" si="2"/>
        <v>268.83750000000003</v>
      </c>
      <c r="H60" s="2">
        <f t="shared" si="3"/>
        <v>2688.3750000000082</v>
      </c>
      <c r="I60" s="2">
        <f t="shared" si="6"/>
        <v>8065.1249999999955</v>
      </c>
      <c r="J60" s="9">
        <v>365</v>
      </c>
      <c r="K60" s="54"/>
      <c r="L60" s="31">
        <v>28</v>
      </c>
      <c r="M60" s="27">
        <v>784.2</v>
      </c>
      <c r="N60" s="3">
        <f t="shared" si="10"/>
        <v>251.10513698630098</v>
      </c>
      <c r="O60" s="8">
        <v>2.5000000000000001E-2</v>
      </c>
      <c r="P60" s="2">
        <f t="shared" si="11"/>
        <v>19.605000000000004</v>
      </c>
      <c r="Q60" s="2">
        <f t="shared" si="7"/>
        <v>231.50013698630096</v>
      </c>
      <c r="R60" s="2">
        <f t="shared" si="12"/>
        <v>552.69986301369897</v>
      </c>
      <c r="S60" s="31">
        <v>365</v>
      </c>
      <c r="T60" s="57"/>
      <c r="U60" s="36">
        <v>33</v>
      </c>
      <c r="V60" s="40">
        <v>2235</v>
      </c>
      <c r="X60" s="2"/>
    </row>
    <row r="61" spans="1:24" x14ac:dyDescent="0.25">
      <c r="A61" s="10">
        <v>2044</v>
      </c>
      <c r="B61" s="11">
        <f t="shared" si="8"/>
        <v>2523.4425000000001</v>
      </c>
      <c r="C61" s="9">
        <v>31</v>
      </c>
      <c r="D61" s="27">
        <f t="shared" si="4"/>
        <v>10753.5</v>
      </c>
      <c r="E61" s="3">
        <f t="shared" ref="E61:E70" si="13">H60</f>
        <v>2688.3750000000082</v>
      </c>
      <c r="F61" s="8">
        <v>2.5000000000000001E-2</v>
      </c>
      <c r="G61" s="2">
        <f t="shared" si="2"/>
        <v>268.83750000000003</v>
      </c>
      <c r="H61" s="2">
        <f t="shared" si="3"/>
        <v>2419.5375000000081</v>
      </c>
      <c r="I61" s="2">
        <f t="shared" si="6"/>
        <v>8333.962499999996</v>
      </c>
      <c r="J61" s="9">
        <v>365</v>
      </c>
      <c r="K61" s="54"/>
      <c r="L61" s="31">
        <v>29</v>
      </c>
      <c r="M61" s="27">
        <v>784.2</v>
      </c>
      <c r="N61" s="3">
        <f t="shared" si="10"/>
        <v>231.50013698630096</v>
      </c>
      <c r="O61" s="8">
        <v>2.5000000000000001E-2</v>
      </c>
      <c r="P61" s="2">
        <f t="shared" si="11"/>
        <v>19.605000000000004</v>
      </c>
      <c r="Q61" s="2">
        <f t="shared" si="7"/>
        <v>211.89513698630094</v>
      </c>
      <c r="R61" s="2">
        <f t="shared" si="12"/>
        <v>572.30486301369899</v>
      </c>
      <c r="S61" s="31">
        <v>365</v>
      </c>
      <c r="T61" s="57"/>
      <c r="U61" s="36">
        <v>34</v>
      </c>
      <c r="V61" s="40">
        <v>2235</v>
      </c>
      <c r="X61" s="2"/>
    </row>
    <row r="62" spans="1:24" x14ac:dyDescent="0.25">
      <c r="A62" s="10">
        <v>2045</v>
      </c>
      <c r="B62" s="11">
        <f t="shared" si="8"/>
        <v>2523.4425000000001</v>
      </c>
      <c r="C62" s="9">
        <v>32</v>
      </c>
      <c r="D62" s="27">
        <f t="shared" si="4"/>
        <v>10753.5</v>
      </c>
      <c r="E62" s="3">
        <f t="shared" si="13"/>
        <v>2419.5375000000081</v>
      </c>
      <c r="F62" s="8">
        <v>2.5000000000000001E-2</v>
      </c>
      <c r="G62" s="2">
        <f t="shared" si="2"/>
        <v>268.83750000000003</v>
      </c>
      <c r="H62" s="2">
        <f t="shared" si="3"/>
        <v>2150.700000000008</v>
      </c>
      <c r="I62" s="2">
        <f t="shared" si="6"/>
        <v>8602.7999999999956</v>
      </c>
      <c r="J62" s="9">
        <v>365</v>
      </c>
      <c r="K62" s="54"/>
      <c r="L62" s="31">
        <v>30</v>
      </c>
      <c r="M62" s="27">
        <v>784.2</v>
      </c>
      <c r="N62" s="3">
        <f t="shared" si="10"/>
        <v>211.89513698630094</v>
      </c>
      <c r="O62" s="8">
        <v>2.5000000000000001E-2</v>
      </c>
      <c r="P62" s="2">
        <f t="shared" si="11"/>
        <v>19.605000000000004</v>
      </c>
      <c r="Q62" s="2">
        <f t="shared" si="7"/>
        <v>192.29013698630092</v>
      </c>
      <c r="R62" s="2">
        <f t="shared" si="12"/>
        <v>591.90986301369901</v>
      </c>
      <c r="S62" s="31">
        <v>365</v>
      </c>
      <c r="T62" s="57"/>
      <c r="U62" s="36">
        <v>35</v>
      </c>
      <c r="V62" s="40">
        <v>2235</v>
      </c>
      <c r="X62" s="2"/>
    </row>
    <row r="63" spans="1:24" x14ac:dyDescent="0.25">
      <c r="A63" s="10">
        <v>2046</v>
      </c>
      <c r="B63" s="11">
        <f t="shared" si="8"/>
        <v>2523.4425000000001</v>
      </c>
      <c r="C63" s="9">
        <v>33</v>
      </c>
      <c r="D63" s="27">
        <f t="shared" si="4"/>
        <v>10753.5</v>
      </c>
      <c r="E63" s="3">
        <f t="shared" si="13"/>
        <v>2150.700000000008</v>
      </c>
      <c r="F63" s="8">
        <v>2.5000000000000001E-2</v>
      </c>
      <c r="G63" s="2">
        <f t="shared" si="2"/>
        <v>268.83750000000003</v>
      </c>
      <c r="H63" s="2">
        <f t="shared" si="3"/>
        <v>1881.8625000000079</v>
      </c>
      <c r="I63" s="2">
        <f t="shared" si="6"/>
        <v>8871.6374999999953</v>
      </c>
      <c r="J63" s="9">
        <v>365</v>
      </c>
      <c r="K63" s="54"/>
      <c r="L63" s="31">
        <v>31</v>
      </c>
      <c r="M63" s="27">
        <v>784.2</v>
      </c>
      <c r="N63" s="3">
        <f t="shared" si="10"/>
        <v>192.29013698630092</v>
      </c>
      <c r="O63" s="8">
        <v>2.5000000000000001E-2</v>
      </c>
      <c r="P63" s="2">
        <f t="shared" si="11"/>
        <v>19.605000000000004</v>
      </c>
      <c r="Q63" s="2">
        <f t="shared" si="7"/>
        <v>172.6851369863009</v>
      </c>
      <c r="R63" s="2">
        <f t="shared" si="12"/>
        <v>611.51486301369903</v>
      </c>
      <c r="S63" s="31">
        <v>365</v>
      </c>
      <c r="T63" s="57"/>
      <c r="U63" s="36">
        <v>36</v>
      </c>
      <c r="V63" s="40">
        <v>2235</v>
      </c>
      <c r="X63" s="2"/>
    </row>
    <row r="64" spans="1:24" x14ac:dyDescent="0.25">
      <c r="A64" s="10">
        <v>2047</v>
      </c>
      <c r="B64" s="11">
        <f t="shared" si="8"/>
        <v>2523.4425000000001</v>
      </c>
      <c r="C64" s="9">
        <v>34</v>
      </c>
      <c r="D64" s="27">
        <f t="shared" si="4"/>
        <v>10753.5</v>
      </c>
      <c r="E64" s="3">
        <f t="shared" si="13"/>
        <v>1881.8625000000079</v>
      </c>
      <c r="F64" s="8">
        <v>2.5000000000000001E-2</v>
      </c>
      <c r="G64" s="2">
        <f t="shared" si="2"/>
        <v>268.83750000000003</v>
      </c>
      <c r="H64" s="2">
        <f t="shared" si="3"/>
        <v>1613.0250000000078</v>
      </c>
      <c r="I64" s="2">
        <f t="shared" si="6"/>
        <v>9140.4749999999949</v>
      </c>
      <c r="J64" s="9">
        <v>365</v>
      </c>
      <c r="K64" s="54"/>
      <c r="L64" s="31">
        <v>32</v>
      </c>
      <c r="M64" s="27">
        <v>784.2</v>
      </c>
      <c r="N64" s="3">
        <f t="shared" si="10"/>
        <v>172.6851369863009</v>
      </c>
      <c r="O64" s="8">
        <v>2.5000000000000001E-2</v>
      </c>
      <c r="P64" s="2">
        <f t="shared" si="11"/>
        <v>19.605000000000004</v>
      </c>
      <c r="Q64" s="2">
        <f t="shared" si="7"/>
        <v>153.08013698630089</v>
      </c>
      <c r="R64" s="2">
        <f t="shared" si="12"/>
        <v>631.11986301369905</v>
      </c>
      <c r="S64" s="31">
        <v>365</v>
      </c>
      <c r="T64" s="57"/>
      <c r="U64" s="36">
        <v>37</v>
      </c>
      <c r="V64" s="40">
        <v>2235</v>
      </c>
      <c r="X64" s="2"/>
    </row>
    <row r="65" spans="1:24" x14ac:dyDescent="0.25">
      <c r="A65" s="10">
        <v>2048</v>
      </c>
      <c r="B65" s="11">
        <f t="shared" si="8"/>
        <v>2523.4425000000001</v>
      </c>
      <c r="C65" s="9">
        <v>35</v>
      </c>
      <c r="D65" s="27">
        <f t="shared" si="4"/>
        <v>10753.5</v>
      </c>
      <c r="E65" s="3">
        <f t="shared" si="13"/>
        <v>1613.0250000000078</v>
      </c>
      <c r="F65" s="8">
        <v>2.5000000000000001E-2</v>
      </c>
      <c r="G65" s="2">
        <f t="shared" si="2"/>
        <v>268.83750000000003</v>
      </c>
      <c r="H65" s="2">
        <f t="shared" si="3"/>
        <v>1344.1875000000077</v>
      </c>
      <c r="I65" s="2">
        <f t="shared" si="6"/>
        <v>9409.3124999999945</v>
      </c>
      <c r="J65" s="9">
        <v>365</v>
      </c>
      <c r="K65" s="54"/>
      <c r="L65" s="31">
        <v>33</v>
      </c>
      <c r="M65" s="27">
        <v>784.2</v>
      </c>
      <c r="N65" s="3">
        <f t="shared" si="10"/>
        <v>153.08013698630089</v>
      </c>
      <c r="O65" s="8">
        <v>2.5000000000000001E-2</v>
      </c>
      <c r="P65" s="2">
        <f t="shared" si="11"/>
        <v>19.605000000000004</v>
      </c>
      <c r="Q65" s="2">
        <f t="shared" si="7"/>
        <v>133.47513698630087</v>
      </c>
      <c r="R65" s="2">
        <f t="shared" si="12"/>
        <v>650.72486301369906</v>
      </c>
      <c r="S65" s="31">
        <v>365</v>
      </c>
      <c r="T65" s="57"/>
      <c r="U65" s="36">
        <v>38</v>
      </c>
      <c r="V65" s="40">
        <v>2235</v>
      </c>
      <c r="X65" s="2"/>
    </row>
    <row r="66" spans="1:24" x14ac:dyDescent="0.25">
      <c r="A66" s="10">
        <v>2049</v>
      </c>
      <c r="B66" s="11">
        <f t="shared" si="8"/>
        <v>2523.4425000000001</v>
      </c>
      <c r="C66" s="9">
        <v>36</v>
      </c>
      <c r="D66" s="27">
        <f t="shared" si="4"/>
        <v>10753.5</v>
      </c>
      <c r="E66" s="3">
        <f t="shared" si="13"/>
        <v>1344.1875000000077</v>
      </c>
      <c r="F66" s="8">
        <v>2.5000000000000001E-2</v>
      </c>
      <c r="G66" s="2">
        <f t="shared" si="2"/>
        <v>268.83750000000003</v>
      </c>
      <c r="H66" s="2">
        <f t="shared" si="3"/>
        <v>1075.3500000000076</v>
      </c>
      <c r="I66" s="2">
        <f t="shared" si="6"/>
        <v>9678.1499999999942</v>
      </c>
      <c r="J66" s="9">
        <v>365</v>
      </c>
      <c r="K66" s="54"/>
      <c r="L66" s="31">
        <v>34</v>
      </c>
      <c r="M66" s="27">
        <v>784.2</v>
      </c>
      <c r="N66" s="3">
        <f t="shared" si="10"/>
        <v>133.47513698630087</v>
      </c>
      <c r="O66" s="8">
        <v>2.5000000000000001E-2</v>
      </c>
      <c r="P66" s="2">
        <f t="shared" si="11"/>
        <v>19.605000000000004</v>
      </c>
      <c r="Q66" s="2">
        <f t="shared" si="7"/>
        <v>113.87013698630086</v>
      </c>
      <c r="R66" s="2">
        <f t="shared" si="12"/>
        <v>670.32986301369908</v>
      </c>
      <c r="S66" s="31">
        <v>365</v>
      </c>
      <c r="T66" s="57"/>
      <c r="U66" s="36">
        <v>39</v>
      </c>
      <c r="V66" s="40">
        <v>2235</v>
      </c>
      <c r="W66" s="2"/>
      <c r="X66" s="2"/>
    </row>
    <row r="67" spans="1:24" x14ac:dyDescent="0.25">
      <c r="A67" s="10">
        <v>2050</v>
      </c>
      <c r="B67" s="11">
        <f t="shared" si="8"/>
        <v>869.44250000000011</v>
      </c>
      <c r="C67" s="9">
        <v>37</v>
      </c>
      <c r="D67" s="27">
        <f t="shared" si="4"/>
        <v>10753.5</v>
      </c>
      <c r="E67" s="3">
        <f t="shared" si="13"/>
        <v>1075.3500000000076</v>
      </c>
      <c r="F67" s="8">
        <v>2.5000000000000001E-2</v>
      </c>
      <c r="G67" s="2">
        <f t="shared" si="2"/>
        <v>268.83750000000003</v>
      </c>
      <c r="H67" s="2">
        <f t="shared" si="3"/>
        <v>806.51250000000755</v>
      </c>
      <c r="I67" s="2">
        <f t="shared" si="6"/>
        <v>9946.9874999999938</v>
      </c>
      <c r="J67" s="9">
        <v>365</v>
      </c>
      <c r="K67" s="54"/>
      <c r="L67" s="31">
        <v>35</v>
      </c>
      <c r="M67" s="27">
        <v>784.2</v>
      </c>
      <c r="N67" s="3">
        <f t="shared" si="10"/>
        <v>113.87013698630086</v>
      </c>
      <c r="O67" s="8">
        <v>2.5000000000000001E-2</v>
      </c>
      <c r="P67" s="2">
        <f t="shared" si="11"/>
        <v>19.605000000000004</v>
      </c>
      <c r="Q67" s="2">
        <f t="shared" si="7"/>
        <v>94.26513698630086</v>
      </c>
      <c r="R67" s="2">
        <f t="shared" si="12"/>
        <v>689.9348630136991</v>
      </c>
      <c r="S67" s="31">
        <v>365</v>
      </c>
      <c r="T67" s="57"/>
      <c r="U67" s="36">
        <v>40</v>
      </c>
      <c r="V67" s="40">
        <v>581</v>
      </c>
      <c r="X67" s="2"/>
    </row>
    <row r="68" spans="1:24" x14ac:dyDescent="0.25">
      <c r="A68" s="30">
        <v>2051</v>
      </c>
      <c r="B68" s="11">
        <f t="shared" si="8"/>
        <v>288.44250000000005</v>
      </c>
      <c r="C68" s="9">
        <v>38</v>
      </c>
      <c r="D68" s="27">
        <f t="shared" si="4"/>
        <v>10753.5</v>
      </c>
      <c r="E68" s="3">
        <f t="shared" si="13"/>
        <v>806.51250000000755</v>
      </c>
      <c r="F68" s="8">
        <v>2.5000000000000001E-2</v>
      </c>
      <c r="G68" s="2">
        <f t="shared" si="2"/>
        <v>268.83750000000003</v>
      </c>
      <c r="H68" s="2">
        <f t="shared" si="3"/>
        <v>537.67500000000746</v>
      </c>
      <c r="I68" s="2">
        <f t="shared" si="6"/>
        <v>10215.824999999993</v>
      </c>
      <c r="J68" s="9">
        <v>365</v>
      </c>
      <c r="K68" s="54"/>
      <c r="L68" s="31">
        <v>36</v>
      </c>
      <c r="M68" s="27">
        <v>784.2</v>
      </c>
      <c r="N68" s="3">
        <f t="shared" si="10"/>
        <v>94.26513698630086</v>
      </c>
      <c r="O68" s="8">
        <v>2.5000000000000001E-2</v>
      </c>
      <c r="P68" s="2">
        <f t="shared" si="11"/>
        <v>19.605000000000004</v>
      </c>
      <c r="Q68" s="2">
        <f t="shared" si="7"/>
        <v>74.660136986300856</v>
      </c>
      <c r="R68" s="2">
        <f t="shared" si="12"/>
        <v>709.53986301369912</v>
      </c>
      <c r="S68" s="31">
        <v>365</v>
      </c>
      <c r="T68" s="57"/>
      <c r="V68" s="40">
        <v>0</v>
      </c>
      <c r="X68" s="2"/>
    </row>
    <row r="69" spans="1:24" x14ac:dyDescent="0.25">
      <c r="A69" s="30">
        <v>2052</v>
      </c>
      <c r="B69" s="11">
        <f t="shared" si="8"/>
        <v>288.44250000000005</v>
      </c>
      <c r="C69" s="9">
        <v>39</v>
      </c>
      <c r="D69" s="27">
        <f t="shared" si="4"/>
        <v>10753.5</v>
      </c>
      <c r="E69" s="3">
        <f t="shared" si="13"/>
        <v>537.67500000000746</v>
      </c>
      <c r="F69" s="8">
        <v>2.5000000000000001E-2</v>
      </c>
      <c r="G69" s="2">
        <f t="shared" si="2"/>
        <v>268.83750000000003</v>
      </c>
      <c r="H69" s="2">
        <f t="shared" si="3"/>
        <v>268.83750000000742</v>
      </c>
      <c r="I69" s="2">
        <f t="shared" si="6"/>
        <v>10484.662499999993</v>
      </c>
      <c r="J69" s="9">
        <v>365</v>
      </c>
      <c r="K69" s="54"/>
      <c r="L69" s="31">
        <v>37</v>
      </c>
      <c r="M69" s="27">
        <v>784.2</v>
      </c>
      <c r="N69" s="3">
        <f t="shared" si="10"/>
        <v>74.660136986300856</v>
      </c>
      <c r="O69" s="8">
        <v>2.5000000000000001E-2</v>
      </c>
      <c r="P69" s="2">
        <f t="shared" si="11"/>
        <v>19.605000000000004</v>
      </c>
      <c r="Q69" s="2">
        <f t="shared" si="7"/>
        <v>55.055136986300852</v>
      </c>
      <c r="R69" s="2">
        <f t="shared" si="12"/>
        <v>729.14486301369914</v>
      </c>
      <c r="S69" s="31">
        <v>365</v>
      </c>
      <c r="T69" s="57"/>
    </row>
    <row r="70" spans="1:24" x14ac:dyDescent="0.25">
      <c r="A70" s="30">
        <v>2053</v>
      </c>
      <c r="B70" s="11">
        <f t="shared" si="8"/>
        <v>288.44250000000005</v>
      </c>
      <c r="C70" s="9">
        <v>40</v>
      </c>
      <c r="D70" s="27">
        <f t="shared" si="4"/>
        <v>10753.5</v>
      </c>
      <c r="E70" s="3">
        <f t="shared" si="13"/>
        <v>268.83750000000742</v>
      </c>
      <c r="F70" s="8">
        <v>2.5000000000000001E-2</v>
      </c>
      <c r="G70" s="2">
        <f t="shared" si="2"/>
        <v>268.83750000000003</v>
      </c>
      <c r="H70" s="2">
        <f t="shared" si="3"/>
        <v>7.3896444519050419E-12</v>
      </c>
      <c r="I70" s="2">
        <f t="shared" si="6"/>
        <v>10753.499999999993</v>
      </c>
      <c r="J70" s="9">
        <v>365</v>
      </c>
      <c r="K70" s="54"/>
      <c r="L70" s="31">
        <v>38</v>
      </c>
      <c r="M70" s="27">
        <v>784.2</v>
      </c>
      <c r="N70" s="3">
        <f t="shared" si="10"/>
        <v>55.055136986300852</v>
      </c>
      <c r="O70" s="8">
        <v>2.5000000000000001E-2</v>
      </c>
      <c r="P70" s="2">
        <f t="shared" si="11"/>
        <v>19.605000000000004</v>
      </c>
      <c r="Q70" s="2">
        <f t="shared" si="7"/>
        <v>35.450136986300848</v>
      </c>
      <c r="R70" s="2">
        <f t="shared" si="12"/>
        <v>748.74986301369916</v>
      </c>
      <c r="S70" s="31">
        <v>365</v>
      </c>
      <c r="T70" s="57"/>
    </row>
    <row r="71" spans="1:24" x14ac:dyDescent="0.25">
      <c r="A71" s="30">
        <v>2054</v>
      </c>
      <c r="B71" s="11">
        <f t="shared" si="8"/>
        <v>19.605000000000004</v>
      </c>
      <c r="D71" s="28"/>
      <c r="I71" s="2"/>
      <c r="L71" s="31">
        <v>39</v>
      </c>
      <c r="M71" s="27">
        <v>784.2</v>
      </c>
      <c r="N71" s="3">
        <f t="shared" si="10"/>
        <v>35.450136986300848</v>
      </c>
      <c r="O71" s="8">
        <v>2.5000000000000001E-2</v>
      </c>
      <c r="P71" s="2">
        <f t="shared" si="11"/>
        <v>19.605000000000004</v>
      </c>
      <c r="Q71" s="2">
        <f t="shared" si="7"/>
        <v>15.845136986300844</v>
      </c>
      <c r="R71" s="2">
        <f t="shared" si="12"/>
        <v>768.35486301369917</v>
      </c>
      <c r="S71" s="31">
        <v>365</v>
      </c>
      <c r="T71" s="57"/>
    </row>
    <row r="72" spans="1:24" x14ac:dyDescent="0.25">
      <c r="A72" s="30">
        <v>2055</v>
      </c>
      <c r="B72" s="11">
        <f t="shared" si="8"/>
        <v>15.845136986301373</v>
      </c>
      <c r="L72" s="31">
        <v>40</v>
      </c>
      <c r="M72" s="27">
        <v>784.2</v>
      </c>
      <c r="N72" s="3">
        <f t="shared" ref="N72" si="14">Q71</f>
        <v>15.845136986300844</v>
      </c>
      <c r="O72" s="8">
        <v>2.5000000000000001E-2</v>
      </c>
      <c r="P72" s="2">
        <f t="shared" ref="P72" si="15">IF(N72&gt;0,M72*O72*(S72/365))</f>
        <v>15.845136986301373</v>
      </c>
      <c r="Q72" s="2">
        <f t="shared" ref="Q72" si="16">IF(N72&gt;0,N72-P72)</f>
        <v>-5.2935433814127464E-13</v>
      </c>
      <c r="R72" s="2">
        <f t="shared" ref="R72" si="17">R71+P72</f>
        <v>784.2000000000005</v>
      </c>
      <c r="S72" s="31">
        <f>365-S32</f>
        <v>295</v>
      </c>
      <c r="T72" s="57"/>
    </row>
    <row r="73" spans="1:24" x14ac:dyDescent="0.25">
      <c r="A73" s="35" t="s">
        <v>16</v>
      </c>
      <c r="B73" s="11">
        <f>SUBTOTAL(109,Table1[Column2])</f>
        <v>90343.700000000041</v>
      </c>
      <c r="C73" s="1"/>
      <c r="H73" s="2"/>
    </row>
  </sheetData>
  <mergeCells count="8">
    <mergeCell ref="U2:V3"/>
    <mergeCell ref="U1:V1"/>
    <mergeCell ref="D2:J3"/>
    <mergeCell ref="K2:K70"/>
    <mergeCell ref="C1:K1"/>
    <mergeCell ref="L1:T1"/>
    <mergeCell ref="M2:S3"/>
    <mergeCell ref="T2:T72"/>
  </mergeCells>
  <pageMargins left="0.7" right="0.7" top="0.75" bottom="0.75" header="0.3" footer="0.3"/>
  <pageSetup scale="83" orientation="landscape" horizontalDpi="300" verticalDpi="30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75"/>
  <sheetViews>
    <sheetView tabSelected="1" workbookViewId="0">
      <selection activeCell="E46" sqref="E46"/>
    </sheetView>
  </sheetViews>
  <sheetFormatPr defaultRowHeight="15" x14ac:dyDescent="0.25"/>
  <cols>
    <col min="1" max="1" width="11" style="37" customWidth="1"/>
    <col min="2" max="2" width="12.28515625" customWidth="1"/>
    <col min="3" max="3" width="11" customWidth="1"/>
    <col min="4" max="4" width="12.5703125" style="38" customWidth="1"/>
    <col min="5" max="5" width="5.42578125" customWidth="1"/>
    <col min="6" max="7" width="10.5703125" bestFit="1" customWidth="1"/>
    <col min="8" max="8" width="11.5703125" customWidth="1"/>
    <col min="11" max="11" width="12" customWidth="1"/>
    <col min="12" max="12" width="10.85546875" customWidth="1"/>
  </cols>
  <sheetData>
    <row r="1" spans="1:14" x14ac:dyDescent="0.25">
      <c r="A1" s="32" t="s">
        <v>18</v>
      </c>
      <c r="B1" s="25"/>
      <c r="C1" s="50" t="s">
        <v>10</v>
      </c>
      <c r="D1" s="51"/>
      <c r="E1" s="42"/>
      <c r="F1" s="55" t="s">
        <v>10</v>
      </c>
      <c r="G1" s="56"/>
      <c r="H1" s="56"/>
      <c r="I1" s="56"/>
      <c r="J1" s="56"/>
      <c r="K1" s="56"/>
      <c r="L1" s="56"/>
      <c r="M1" s="56"/>
      <c r="N1" s="56"/>
    </row>
    <row r="2" spans="1:14" x14ac:dyDescent="0.25">
      <c r="A2" s="19" t="s">
        <v>15</v>
      </c>
      <c r="B2" s="17"/>
      <c r="C2" s="33">
        <v>42444</v>
      </c>
      <c r="D2" s="41" t="s">
        <v>23</v>
      </c>
      <c r="E2" s="41"/>
      <c r="F2" s="33">
        <v>43665</v>
      </c>
      <c r="G2" s="52" t="s">
        <v>25</v>
      </c>
      <c r="H2" s="52"/>
      <c r="I2" s="52"/>
      <c r="J2" s="52"/>
      <c r="K2" s="52"/>
      <c r="L2" s="52"/>
      <c r="M2" s="52"/>
      <c r="N2" s="53"/>
    </row>
    <row r="3" spans="1:14" x14ac:dyDescent="0.25">
      <c r="A3" s="20" t="s">
        <v>11</v>
      </c>
      <c r="B3" s="18"/>
      <c r="C3" s="21">
        <v>42551</v>
      </c>
      <c r="D3" s="41"/>
      <c r="E3" s="41"/>
      <c r="F3" s="21">
        <v>44012</v>
      </c>
      <c r="G3" s="52"/>
      <c r="H3" s="52"/>
      <c r="I3" s="52"/>
      <c r="J3" s="52"/>
      <c r="K3" s="52"/>
      <c r="L3" s="52"/>
      <c r="M3" s="52"/>
      <c r="N3" s="57"/>
    </row>
    <row r="4" spans="1:14" ht="30" x14ac:dyDescent="0.25">
      <c r="A4" s="12" t="s">
        <v>13</v>
      </c>
      <c r="B4" s="22" t="s">
        <v>12</v>
      </c>
      <c r="C4" s="46" t="s">
        <v>14</v>
      </c>
      <c r="D4" s="23" t="s">
        <v>3</v>
      </c>
      <c r="F4" s="12" t="s">
        <v>14</v>
      </c>
      <c r="G4" s="23" t="s">
        <v>0</v>
      </c>
      <c r="H4" s="23" t="s">
        <v>1</v>
      </c>
      <c r="I4" s="23" t="s">
        <v>2</v>
      </c>
      <c r="J4" s="23" t="s">
        <v>3</v>
      </c>
      <c r="K4" s="23" t="s">
        <v>4</v>
      </c>
      <c r="L4" s="24" t="s">
        <v>6</v>
      </c>
      <c r="M4" s="24" t="s">
        <v>5</v>
      </c>
      <c r="N4" s="57"/>
    </row>
    <row r="5" spans="1:14" ht="15" hidden="1" customHeight="1" x14ac:dyDescent="0.25">
      <c r="C5" s="43" t="s">
        <v>7</v>
      </c>
      <c r="D5"/>
      <c r="F5" s="1" t="s">
        <v>7</v>
      </c>
      <c r="G5" s="1"/>
      <c r="M5" s="48"/>
      <c r="N5" s="57"/>
    </row>
    <row r="6" spans="1:14" ht="15" hidden="1" customHeight="1" x14ac:dyDescent="0.25">
      <c r="C6" s="44"/>
      <c r="D6"/>
      <c r="G6" s="2"/>
      <c r="H6" s="3">
        <v>0</v>
      </c>
      <c r="I6" s="4"/>
      <c r="J6" s="5" t="e">
        <f>IF(H6&gt;0,H6*I6,#REF!*I6*((M6/365)))</f>
        <v>#REF!</v>
      </c>
      <c r="K6" s="2" t="e">
        <f>IF(H6&gt;0,H6-J6,#REF!-J6)</f>
        <v>#REF!</v>
      </c>
      <c r="L6" s="2" t="e">
        <f>G6-K6</f>
        <v>#REF!</v>
      </c>
      <c r="M6" s="48" t="e">
        <f>DAYS360(#REF!,E$3)</f>
        <v>#REF!</v>
      </c>
      <c r="N6" s="57"/>
    </row>
    <row r="7" spans="1:14" ht="15" hidden="1" customHeight="1" x14ac:dyDescent="0.25">
      <c r="C7" s="44"/>
      <c r="D7"/>
      <c r="G7" s="2"/>
      <c r="H7" s="3">
        <v>0</v>
      </c>
      <c r="I7" s="4"/>
      <c r="J7" s="5" t="e">
        <f>IF(H7&gt;0,H7*I7,#REF!*I7*((M7/365)))</f>
        <v>#REF!</v>
      </c>
      <c r="K7" s="2" t="e">
        <f>IF(H7&gt;0,H7-J7,#REF!-J7)</f>
        <v>#REF!</v>
      </c>
      <c r="L7" s="2" t="e">
        <f>G7-K7</f>
        <v>#REF!</v>
      </c>
      <c r="M7" s="48" t="e">
        <f>DAYS360(#REF!,E$3)</f>
        <v>#REF!</v>
      </c>
      <c r="N7" s="57"/>
    </row>
    <row r="8" spans="1:14" ht="15" hidden="1" customHeight="1" x14ac:dyDescent="0.25">
      <c r="C8" s="44"/>
      <c r="D8"/>
      <c r="G8" s="2"/>
      <c r="H8" s="3">
        <v>0</v>
      </c>
      <c r="I8" s="4"/>
      <c r="J8" s="5" t="e">
        <f>IF(H8&gt;0,H8*I8,#REF!*I8*((M8/365)))</f>
        <v>#REF!</v>
      </c>
      <c r="K8" s="2" t="e">
        <f>IF(H8&gt;0,H8-J8,#REF!-J8)</f>
        <v>#REF!</v>
      </c>
      <c r="L8" s="2" t="e">
        <f>G8-K8</f>
        <v>#REF!</v>
      </c>
      <c r="M8" s="48" t="e">
        <f>DAYS360(#REF!,E$3)</f>
        <v>#REF!</v>
      </c>
      <c r="N8" s="57"/>
    </row>
    <row r="9" spans="1:14" ht="15" hidden="1" customHeight="1" x14ac:dyDescent="0.25">
      <c r="C9" s="44"/>
      <c r="D9"/>
      <c r="G9" s="2"/>
      <c r="H9" s="3">
        <v>0</v>
      </c>
      <c r="I9" s="4"/>
      <c r="J9" s="5" t="e">
        <f>IF(H9&gt;0,H9*I9,#REF!*I9*((M9/365)))</f>
        <v>#REF!</v>
      </c>
      <c r="K9" s="2" t="e">
        <f>IF(H9&gt;0,H9-J9,#REF!-J9)</f>
        <v>#REF!</v>
      </c>
      <c r="L9" s="2" t="e">
        <f>G9-K9</f>
        <v>#REF!</v>
      </c>
      <c r="M9" s="48" t="e">
        <f>DAYS360(#REF!,E$3)</f>
        <v>#REF!</v>
      </c>
      <c r="N9" s="57"/>
    </row>
    <row r="10" spans="1:14" ht="15" hidden="1" customHeight="1" x14ac:dyDescent="0.25">
      <c r="C10" s="44"/>
      <c r="D10"/>
      <c r="G10" s="2"/>
      <c r="H10" s="3">
        <v>0</v>
      </c>
      <c r="I10" s="4"/>
      <c r="J10" s="5" t="e">
        <f>IF(H10&gt;0,H10*I10,#REF!*I10*((M10/365)))</f>
        <v>#REF!</v>
      </c>
      <c r="K10" s="2" t="e">
        <f>IF(H10&gt;0,H10-J10,#REF!-J10)</f>
        <v>#REF!</v>
      </c>
      <c r="L10" s="2" t="e">
        <f>G10-K10</f>
        <v>#REF!</v>
      </c>
      <c r="M10" s="48" t="e">
        <f>DAYS360(#REF!,E$3)</f>
        <v>#REF!</v>
      </c>
      <c r="N10" s="57"/>
    </row>
    <row r="11" spans="1:14" ht="15" hidden="1" customHeight="1" x14ac:dyDescent="0.25">
      <c r="C11" s="44"/>
      <c r="D11"/>
      <c r="H11" s="3"/>
      <c r="I11" s="4"/>
      <c r="J11" s="6"/>
      <c r="K11" s="2"/>
      <c r="M11" s="48"/>
      <c r="N11" s="57"/>
    </row>
    <row r="12" spans="1:14" ht="15" hidden="1" customHeight="1" x14ac:dyDescent="0.25">
      <c r="C12" s="44"/>
      <c r="D12"/>
      <c r="H12" s="3"/>
      <c r="I12" s="4"/>
      <c r="J12" s="6"/>
      <c r="K12" s="2"/>
      <c r="M12" s="48"/>
      <c r="N12" s="57"/>
    </row>
    <row r="13" spans="1:14" ht="15" hidden="1" customHeight="1" x14ac:dyDescent="0.25">
      <c r="C13" s="43" t="s">
        <v>8</v>
      </c>
      <c r="D13"/>
      <c r="F13" s="1" t="s">
        <v>8</v>
      </c>
      <c r="G13" s="1"/>
      <c r="H13" s="3"/>
      <c r="I13" s="4"/>
      <c r="J13" s="6"/>
      <c r="K13" s="2"/>
      <c r="M13" s="48"/>
      <c r="N13" s="57"/>
    </row>
    <row r="14" spans="1:14" ht="15" hidden="1" customHeight="1" x14ac:dyDescent="0.25">
      <c r="C14" s="44"/>
      <c r="D14"/>
      <c r="G14" s="2"/>
      <c r="H14" s="3">
        <v>0</v>
      </c>
      <c r="I14" s="4"/>
      <c r="J14" s="7" t="e">
        <f>#REF!*I14</f>
        <v>#REF!</v>
      </c>
      <c r="K14" s="2" t="e">
        <f>IF(H14&gt;0,H14-J14,#REF!-J14)</f>
        <v>#REF!</v>
      </c>
      <c r="L14" s="2" t="e">
        <f>G14-K14</f>
        <v>#REF!</v>
      </c>
      <c r="M14" s="48" t="e">
        <f>DAYS360(#REF!,E$3)</f>
        <v>#REF!</v>
      </c>
      <c r="N14" s="57"/>
    </row>
    <row r="15" spans="1:14" ht="15" hidden="1" customHeight="1" x14ac:dyDescent="0.25">
      <c r="C15" s="44"/>
      <c r="D15"/>
      <c r="G15" s="2"/>
      <c r="H15" s="3">
        <v>0</v>
      </c>
      <c r="I15" s="4"/>
      <c r="J15" s="7" t="e">
        <f>#REF!*I15</f>
        <v>#REF!</v>
      </c>
      <c r="K15" s="2" t="e">
        <f>IF(H15&gt;0,H15-J15,#REF!-J15)</f>
        <v>#REF!</v>
      </c>
      <c r="L15" s="2" t="e">
        <f>G15-K15</f>
        <v>#REF!</v>
      </c>
      <c r="M15" s="48" t="e">
        <f>DAYS360(#REF!,E$3)</f>
        <v>#REF!</v>
      </c>
      <c r="N15" s="57"/>
    </row>
    <row r="16" spans="1:14" ht="15" hidden="1" customHeight="1" x14ac:dyDescent="0.25">
      <c r="C16" s="44"/>
      <c r="D16"/>
      <c r="G16" s="2"/>
      <c r="H16" s="3">
        <v>0</v>
      </c>
      <c r="I16" s="4"/>
      <c r="J16" s="7" t="e">
        <f>#REF!*I16</f>
        <v>#REF!</v>
      </c>
      <c r="K16" s="2" t="e">
        <f>IF(H16&gt;0,H16-J16,#REF!-J16)</f>
        <v>#REF!</v>
      </c>
      <c r="L16" s="2" t="e">
        <f>G16-K16</f>
        <v>#REF!</v>
      </c>
      <c r="M16" s="48" t="e">
        <f>DAYS360(#REF!,E$3)</f>
        <v>#REF!</v>
      </c>
      <c r="N16" s="57"/>
    </row>
    <row r="17" spans="1:14" ht="15" hidden="1" customHeight="1" x14ac:dyDescent="0.25">
      <c r="C17" s="44"/>
      <c r="D17"/>
      <c r="G17" s="2"/>
      <c r="H17" s="3">
        <v>0</v>
      </c>
      <c r="I17" s="4"/>
      <c r="J17" s="7" t="e">
        <f>#REF!*I17</f>
        <v>#REF!</v>
      </c>
      <c r="K17" s="2" t="e">
        <f>IF(H17&gt;0,H17-J17,#REF!-J17)</f>
        <v>#REF!</v>
      </c>
      <c r="L17" s="2" t="e">
        <f>G17-K17</f>
        <v>#REF!</v>
      </c>
      <c r="M17" s="48" t="e">
        <f>DAYS360(#REF!,E$3)</f>
        <v>#REF!</v>
      </c>
      <c r="N17" s="57"/>
    </row>
    <row r="18" spans="1:14" ht="15" hidden="1" customHeight="1" x14ac:dyDescent="0.25">
      <c r="C18" s="44"/>
      <c r="D18"/>
      <c r="H18" s="3"/>
      <c r="I18" s="4"/>
      <c r="K18" s="2"/>
      <c r="M18" s="48"/>
      <c r="N18" s="57"/>
    </row>
    <row r="19" spans="1:14" ht="15" hidden="1" customHeight="1" x14ac:dyDescent="0.25">
      <c r="C19" s="43" t="s">
        <v>9</v>
      </c>
      <c r="D19"/>
      <c r="F19" s="1" t="s">
        <v>9</v>
      </c>
      <c r="G19" s="1"/>
      <c r="H19" s="3"/>
      <c r="I19" s="4"/>
      <c r="K19" s="2"/>
      <c r="M19" s="48"/>
      <c r="N19" s="57"/>
    </row>
    <row r="20" spans="1:14" ht="15" hidden="1" customHeight="1" x14ac:dyDescent="0.25">
      <c r="C20" s="44"/>
      <c r="D20"/>
      <c r="G20" s="2"/>
      <c r="H20" s="3">
        <v>0</v>
      </c>
      <c r="I20" s="4">
        <v>0.375</v>
      </c>
      <c r="J20" s="3" t="e">
        <f>IF(H20&gt;0,H20*I20,#REF!*I20/2)</f>
        <v>#REF!</v>
      </c>
      <c r="K20" s="2" t="e">
        <f>IF(H20&gt;0,H20-J20,#REF!-J20)</f>
        <v>#REF!</v>
      </c>
      <c r="L20" s="2" t="e">
        <f t="shared" ref="L20:L25" si="0">G20-K20</f>
        <v>#REF!</v>
      </c>
      <c r="M20" s="48" t="e">
        <f>DAYS360(#REF!,E$3)</f>
        <v>#REF!</v>
      </c>
      <c r="N20" s="57"/>
    </row>
    <row r="21" spans="1:14" ht="15" hidden="1" customHeight="1" x14ac:dyDescent="0.25">
      <c r="C21" s="44"/>
      <c r="D21"/>
      <c r="G21" s="2"/>
      <c r="H21" s="3">
        <v>0</v>
      </c>
      <c r="I21" s="4">
        <v>0.375</v>
      </c>
      <c r="J21" s="3" t="e">
        <f>IF(H21&gt;0,H21*I21,#REF!*I21/2)</f>
        <v>#REF!</v>
      </c>
      <c r="K21" s="2" t="e">
        <f>IF(H21&gt;0,H21-J21,#REF!-J21)</f>
        <v>#REF!</v>
      </c>
      <c r="L21" s="2" t="e">
        <f t="shared" si="0"/>
        <v>#REF!</v>
      </c>
      <c r="M21" s="48" t="e">
        <f>DAYS360(#REF!,E$3)</f>
        <v>#REF!</v>
      </c>
      <c r="N21" s="57"/>
    </row>
    <row r="22" spans="1:14" ht="15" hidden="1" customHeight="1" x14ac:dyDescent="0.25">
      <c r="C22" s="44"/>
      <c r="D22"/>
      <c r="G22" s="2"/>
      <c r="H22" s="3">
        <v>0</v>
      </c>
      <c r="I22" s="4">
        <v>0.375</v>
      </c>
      <c r="J22" s="3" t="e">
        <f>IF(H22&gt;0,H22*I22,#REF!*I22/2)</f>
        <v>#REF!</v>
      </c>
      <c r="K22" s="2" t="e">
        <f>IF(H22&gt;0,H22-J22,#REF!-J22)</f>
        <v>#REF!</v>
      </c>
      <c r="L22" s="2" t="e">
        <f t="shared" si="0"/>
        <v>#REF!</v>
      </c>
      <c r="M22" s="48" t="e">
        <f>DAYS360(#REF!,E$3)</f>
        <v>#REF!</v>
      </c>
      <c r="N22" s="57"/>
    </row>
    <row r="23" spans="1:14" ht="15" hidden="1" customHeight="1" x14ac:dyDescent="0.25">
      <c r="C23" s="44"/>
      <c r="D23"/>
      <c r="G23" s="2"/>
      <c r="H23" s="3">
        <v>0</v>
      </c>
      <c r="I23" s="4">
        <v>0.375</v>
      </c>
      <c r="J23" s="3" t="e">
        <f>IF(H23&gt;0,H23*I23,#REF!*I23/2)</f>
        <v>#REF!</v>
      </c>
      <c r="K23" s="2" t="e">
        <f>IF(H23&gt;0,H23-J23,#REF!-J23)</f>
        <v>#REF!</v>
      </c>
      <c r="L23" s="2" t="e">
        <f t="shared" si="0"/>
        <v>#REF!</v>
      </c>
      <c r="M23" s="48" t="e">
        <f>DAYS360(#REF!,E$3)</f>
        <v>#REF!</v>
      </c>
      <c r="N23" s="57"/>
    </row>
    <row r="24" spans="1:14" ht="15" hidden="1" customHeight="1" x14ac:dyDescent="0.25">
      <c r="C24" s="44"/>
      <c r="D24"/>
      <c r="G24" s="2"/>
      <c r="H24" s="3">
        <v>0</v>
      </c>
      <c r="I24" s="4">
        <v>0.375</v>
      </c>
      <c r="J24" s="3" t="e">
        <f>IF(H24&gt;0,H24*I24,#REF!*I24/2)</f>
        <v>#REF!</v>
      </c>
      <c r="K24" s="2" t="e">
        <f>IF(H24&gt;0,H24-J24,#REF!-J24)</f>
        <v>#REF!</v>
      </c>
      <c r="L24" s="2" t="e">
        <f t="shared" si="0"/>
        <v>#REF!</v>
      </c>
      <c r="M24" s="48" t="e">
        <f>DAYS360(#REF!,E$3)</f>
        <v>#REF!</v>
      </c>
      <c r="N24" s="57"/>
    </row>
    <row r="25" spans="1:14" ht="15" hidden="1" customHeight="1" x14ac:dyDescent="0.25">
      <c r="C25" s="44"/>
      <c r="D25"/>
      <c r="G25" s="2"/>
      <c r="H25" s="3">
        <v>0</v>
      </c>
      <c r="I25" s="4">
        <v>0.375</v>
      </c>
      <c r="J25" s="3" t="e">
        <f>IF(H25&gt;0,H25*I25,#REF!*I25/2)</f>
        <v>#REF!</v>
      </c>
      <c r="K25" s="2" t="e">
        <f>IF(H25&gt;0,H25-J25,#REF!-J25)</f>
        <v>#REF!</v>
      </c>
      <c r="L25" s="2" t="e">
        <f t="shared" si="0"/>
        <v>#REF!</v>
      </c>
      <c r="M25" s="48" t="e">
        <f>DAYS360(#REF!,E$3)</f>
        <v>#REF!</v>
      </c>
      <c r="N25" s="57"/>
    </row>
    <row r="26" spans="1:14" ht="15" hidden="1" customHeight="1" x14ac:dyDescent="0.25">
      <c r="C26" s="44"/>
      <c r="D26"/>
      <c r="H26" s="3"/>
      <c r="I26" s="4"/>
      <c r="J26" s="3"/>
      <c r="K26" s="2"/>
      <c r="M26" s="48"/>
      <c r="N26" s="57"/>
    </row>
    <row r="27" spans="1:14" ht="15" hidden="1" customHeight="1" x14ac:dyDescent="0.25">
      <c r="C27" s="44"/>
      <c r="D27"/>
      <c r="M27" s="48"/>
      <c r="N27" s="57"/>
    </row>
    <row r="28" spans="1:14" ht="15" hidden="1" customHeight="1" x14ac:dyDescent="0.25">
      <c r="C28" s="44"/>
      <c r="D28"/>
      <c r="J28" s="2" t="e">
        <f>SUM(J6:J27)</f>
        <v>#REF!</v>
      </c>
      <c r="M28" s="48"/>
      <c r="N28" s="57"/>
    </row>
    <row r="29" spans="1:14" ht="15" hidden="1" customHeight="1" x14ac:dyDescent="0.25">
      <c r="C29" s="44"/>
      <c r="D29"/>
      <c r="K29" s="2" t="e">
        <f>SUM(K6:K28)</f>
        <v>#REF!</v>
      </c>
      <c r="M29" s="48"/>
      <c r="N29" s="57"/>
    </row>
    <row r="30" spans="1:14" ht="15" hidden="1" customHeight="1" x14ac:dyDescent="0.25">
      <c r="C30" s="44"/>
      <c r="D30"/>
      <c r="M30" s="48"/>
      <c r="N30" s="57"/>
    </row>
    <row r="31" spans="1:14" x14ac:dyDescent="0.25">
      <c r="A31" s="37">
        <v>2016</v>
      </c>
      <c r="B31" s="7">
        <f>D31+ROUND(J31,0)</f>
        <v>262</v>
      </c>
      <c r="C31" s="45">
        <v>0</v>
      </c>
      <c r="D31" s="40">
        <v>262</v>
      </c>
      <c r="N31" s="57"/>
    </row>
    <row r="32" spans="1:14" x14ac:dyDescent="0.25">
      <c r="A32" s="37">
        <v>2017</v>
      </c>
      <c r="B32" s="7">
        <f>D32+ROUND(J32,0)</f>
        <v>888</v>
      </c>
      <c r="C32" s="45">
        <v>1</v>
      </c>
      <c r="D32" s="40">
        <v>888</v>
      </c>
      <c r="N32" s="57"/>
    </row>
    <row r="33" spans="1:14" x14ac:dyDescent="0.25">
      <c r="A33" s="37">
        <v>2018</v>
      </c>
      <c r="B33" s="7">
        <f>D33+ROUND(J33,0)</f>
        <v>888</v>
      </c>
      <c r="C33" s="45">
        <v>2</v>
      </c>
      <c r="D33" s="40">
        <v>888</v>
      </c>
      <c r="N33" s="57"/>
    </row>
    <row r="34" spans="1:14" x14ac:dyDescent="0.25">
      <c r="A34" s="37">
        <v>2019</v>
      </c>
      <c r="B34" s="7">
        <f>D34+ROUND(J34,0)</f>
        <v>888</v>
      </c>
      <c r="C34" s="45">
        <v>3</v>
      </c>
      <c r="D34" s="40">
        <v>888</v>
      </c>
      <c r="N34" s="57"/>
    </row>
    <row r="35" spans="1:14" x14ac:dyDescent="0.25">
      <c r="A35" s="37">
        <v>2020</v>
      </c>
      <c r="B35" s="7">
        <f>D35+ROUND(J35,0)</f>
        <v>1255</v>
      </c>
      <c r="C35" s="45">
        <v>4</v>
      </c>
      <c r="D35" s="40">
        <v>888</v>
      </c>
      <c r="F35" s="48">
        <v>0</v>
      </c>
      <c r="G35" s="27">
        <v>15411</v>
      </c>
      <c r="H35" s="29" t="s">
        <v>26</v>
      </c>
      <c r="I35" s="8">
        <v>2.5000000000000001E-2</v>
      </c>
      <c r="J35" s="2">
        <f>(G35*I35*(M35/365))</f>
        <v>367.33068493150688</v>
      </c>
      <c r="K35" s="2">
        <f>(G35-J35)</f>
        <v>15043.669315068493</v>
      </c>
      <c r="L35" s="2">
        <f>J35</f>
        <v>367.33068493150688</v>
      </c>
      <c r="M35" s="48">
        <v>348</v>
      </c>
      <c r="N35" s="57"/>
    </row>
    <row r="36" spans="1:14" x14ac:dyDescent="0.25">
      <c r="A36" s="37">
        <v>2021</v>
      </c>
      <c r="B36" s="7">
        <f>D36+ROUND(J36,0)</f>
        <v>1273</v>
      </c>
      <c r="C36" s="45">
        <v>5</v>
      </c>
      <c r="D36" s="40">
        <v>888</v>
      </c>
      <c r="F36" s="48">
        <v>1</v>
      </c>
      <c r="G36" s="26">
        <f>G35</f>
        <v>15411</v>
      </c>
      <c r="H36" s="13">
        <f>K35</f>
        <v>15043.669315068493</v>
      </c>
      <c r="I36" s="14">
        <v>2.5000000000000001E-2</v>
      </c>
      <c r="J36" s="15">
        <f>IF(H36&gt;0,G36*I36*(M36/365))</f>
        <v>385.27500000000003</v>
      </c>
      <c r="K36" s="15">
        <f t="shared" ref="K36:K75" si="1">IF(H36&gt;0,H36-J36)</f>
        <v>14658.394315068494</v>
      </c>
      <c r="L36" s="15">
        <f>J35+J36</f>
        <v>752.60568493150686</v>
      </c>
      <c r="M36" s="16">
        <v>365</v>
      </c>
      <c r="N36" s="57"/>
    </row>
    <row r="37" spans="1:14" x14ac:dyDescent="0.25">
      <c r="A37" s="37">
        <v>2022</v>
      </c>
      <c r="B37" s="7">
        <f>D37+ROUND(J37,0)</f>
        <v>1273</v>
      </c>
      <c r="C37" s="45">
        <v>6</v>
      </c>
      <c r="D37" s="40">
        <v>888</v>
      </c>
      <c r="F37" s="48">
        <v>2</v>
      </c>
      <c r="G37" s="26">
        <f>G36</f>
        <v>15411</v>
      </c>
      <c r="H37" s="3">
        <f t="shared" ref="H37:H75" si="2">K36</f>
        <v>14658.394315068494</v>
      </c>
      <c r="I37" s="8">
        <v>2.5000000000000001E-2</v>
      </c>
      <c r="J37" s="2">
        <f t="shared" ref="J37:J75" si="3">IF(H37&gt;0,G37*I37*(M37/365))</f>
        <v>385.27500000000003</v>
      </c>
      <c r="K37" s="2">
        <f t="shared" si="1"/>
        <v>14273.119315068494</v>
      </c>
      <c r="L37" s="2">
        <f t="shared" ref="L37:L75" si="4">L36+J37</f>
        <v>1137.8806849315069</v>
      </c>
      <c r="M37" s="48">
        <v>365</v>
      </c>
      <c r="N37" s="57"/>
    </row>
    <row r="38" spans="1:14" x14ac:dyDescent="0.25">
      <c r="A38" s="37">
        <v>2023</v>
      </c>
      <c r="B38" s="7">
        <f>D38+ROUND(J38,0)</f>
        <v>1273</v>
      </c>
      <c r="C38" s="45">
        <v>7</v>
      </c>
      <c r="D38" s="40">
        <v>888</v>
      </c>
      <c r="F38" s="48">
        <v>3</v>
      </c>
      <c r="G38" s="26">
        <f t="shared" ref="G38:G75" si="5">G37</f>
        <v>15411</v>
      </c>
      <c r="H38" s="3">
        <f t="shared" si="2"/>
        <v>14273.119315068494</v>
      </c>
      <c r="I38" s="8">
        <v>2.5000000000000001E-2</v>
      </c>
      <c r="J38" s="2">
        <f t="shared" si="3"/>
        <v>385.27500000000003</v>
      </c>
      <c r="K38" s="2">
        <f t="shared" si="1"/>
        <v>13887.844315068494</v>
      </c>
      <c r="L38" s="2">
        <f t="shared" si="4"/>
        <v>1523.155684931507</v>
      </c>
      <c r="M38" s="48">
        <v>365</v>
      </c>
      <c r="N38" s="57"/>
    </row>
    <row r="39" spans="1:14" x14ac:dyDescent="0.25">
      <c r="A39" s="37">
        <v>2024</v>
      </c>
      <c r="B39" s="7">
        <f>D39+ROUND(J39,0)</f>
        <v>1273</v>
      </c>
      <c r="C39" s="45">
        <v>8</v>
      </c>
      <c r="D39" s="40">
        <v>888</v>
      </c>
      <c r="F39" s="48">
        <v>4</v>
      </c>
      <c r="G39" s="26">
        <f t="shared" si="5"/>
        <v>15411</v>
      </c>
      <c r="H39" s="3">
        <f t="shared" si="2"/>
        <v>13887.844315068494</v>
      </c>
      <c r="I39" s="8">
        <v>2.5000000000000001E-2</v>
      </c>
      <c r="J39" s="2">
        <f t="shared" si="3"/>
        <v>385.27500000000003</v>
      </c>
      <c r="K39" s="2">
        <f t="shared" si="1"/>
        <v>13502.569315068495</v>
      </c>
      <c r="L39" s="2">
        <f t="shared" si="4"/>
        <v>1908.4306849315071</v>
      </c>
      <c r="M39" s="48">
        <v>365</v>
      </c>
      <c r="N39" s="57"/>
    </row>
    <row r="40" spans="1:14" x14ac:dyDescent="0.25">
      <c r="A40" s="37">
        <v>2025</v>
      </c>
      <c r="B40" s="7">
        <f>D40+ROUND(J40,0)</f>
        <v>1273</v>
      </c>
      <c r="C40" s="45">
        <v>9</v>
      </c>
      <c r="D40" s="40">
        <v>888</v>
      </c>
      <c r="F40" s="48">
        <v>5</v>
      </c>
      <c r="G40" s="26">
        <f t="shared" si="5"/>
        <v>15411</v>
      </c>
      <c r="H40" s="3">
        <f t="shared" si="2"/>
        <v>13502.569315068495</v>
      </c>
      <c r="I40" s="8">
        <v>2.5000000000000001E-2</v>
      </c>
      <c r="J40" s="2">
        <f t="shared" si="3"/>
        <v>385.27500000000003</v>
      </c>
      <c r="K40" s="2">
        <f t="shared" si="1"/>
        <v>13117.294315068495</v>
      </c>
      <c r="L40" s="2">
        <f t="shared" si="4"/>
        <v>2293.7056849315072</v>
      </c>
      <c r="M40" s="48">
        <v>365</v>
      </c>
      <c r="N40" s="57"/>
    </row>
    <row r="41" spans="1:14" x14ac:dyDescent="0.25">
      <c r="A41" s="37">
        <v>2026</v>
      </c>
      <c r="B41" s="7">
        <f>D41+ROUND(J41,0)</f>
        <v>1273</v>
      </c>
      <c r="C41" s="45">
        <v>10</v>
      </c>
      <c r="D41" s="40">
        <v>888</v>
      </c>
      <c r="F41" s="48">
        <v>6</v>
      </c>
      <c r="G41" s="26">
        <f t="shared" si="5"/>
        <v>15411</v>
      </c>
      <c r="H41" s="3">
        <f t="shared" si="2"/>
        <v>13117.294315068495</v>
      </c>
      <c r="I41" s="8">
        <v>2.5000000000000001E-2</v>
      </c>
      <c r="J41" s="2">
        <f t="shared" si="3"/>
        <v>385.27500000000003</v>
      </c>
      <c r="K41" s="2">
        <f t="shared" si="1"/>
        <v>12732.019315068495</v>
      </c>
      <c r="L41" s="2">
        <f t="shared" si="4"/>
        <v>2678.9806849315073</v>
      </c>
      <c r="M41" s="48">
        <v>365</v>
      </c>
      <c r="N41" s="57"/>
    </row>
    <row r="42" spans="1:14" x14ac:dyDescent="0.25">
      <c r="A42" s="37">
        <v>2027</v>
      </c>
      <c r="B42" s="7">
        <f>D42+ROUND(J42,0)</f>
        <v>1273</v>
      </c>
      <c r="C42" s="45">
        <v>11</v>
      </c>
      <c r="D42" s="40">
        <v>888</v>
      </c>
      <c r="E42" s="2"/>
      <c r="F42" s="48">
        <v>7</v>
      </c>
      <c r="G42" s="26">
        <f t="shared" si="5"/>
        <v>15411</v>
      </c>
      <c r="H42" s="3">
        <f t="shared" si="2"/>
        <v>12732.019315068495</v>
      </c>
      <c r="I42" s="8">
        <v>2.5000000000000001E-2</v>
      </c>
      <c r="J42" s="2">
        <f t="shared" si="3"/>
        <v>385.27500000000003</v>
      </c>
      <c r="K42" s="2">
        <f t="shared" si="1"/>
        <v>12346.744315068496</v>
      </c>
      <c r="L42" s="2">
        <f t="shared" si="4"/>
        <v>3064.2556849315074</v>
      </c>
      <c r="M42" s="48">
        <v>365</v>
      </c>
      <c r="N42" s="57"/>
    </row>
    <row r="43" spans="1:14" x14ac:dyDescent="0.25">
      <c r="A43" s="37">
        <v>2028</v>
      </c>
      <c r="B43" s="7">
        <f>D43+ROUND(J43,0)</f>
        <v>1273</v>
      </c>
      <c r="C43" s="45">
        <v>12</v>
      </c>
      <c r="D43" s="40">
        <v>888</v>
      </c>
      <c r="F43" s="48">
        <v>8</v>
      </c>
      <c r="G43" s="26">
        <f t="shared" si="5"/>
        <v>15411</v>
      </c>
      <c r="H43" s="3">
        <f t="shared" si="2"/>
        <v>12346.744315068496</v>
      </c>
      <c r="I43" s="8">
        <v>2.5000000000000001E-2</v>
      </c>
      <c r="J43" s="2">
        <f t="shared" si="3"/>
        <v>385.27500000000003</v>
      </c>
      <c r="K43" s="2">
        <f t="shared" si="1"/>
        <v>11961.469315068496</v>
      </c>
      <c r="L43" s="2">
        <f t="shared" si="4"/>
        <v>3449.5306849315075</v>
      </c>
      <c r="M43" s="48">
        <v>365</v>
      </c>
      <c r="N43" s="57"/>
    </row>
    <row r="44" spans="1:14" x14ac:dyDescent="0.25">
      <c r="A44" s="37">
        <v>2029</v>
      </c>
      <c r="B44" s="7">
        <f>D44+ROUND(J44,0)</f>
        <v>1273</v>
      </c>
      <c r="C44" s="45">
        <v>13</v>
      </c>
      <c r="D44" s="40">
        <v>888</v>
      </c>
      <c r="F44" s="48">
        <v>9</v>
      </c>
      <c r="G44" s="26">
        <f t="shared" si="5"/>
        <v>15411</v>
      </c>
      <c r="H44" s="3">
        <f t="shared" si="2"/>
        <v>11961.469315068496</v>
      </c>
      <c r="I44" s="8">
        <v>2.5000000000000001E-2</v>
      </c>
      <c r="J44" s="2">
        <f t="shared" si="3"/>
        <v>385.27500000000003</v>
      </c>
      <c r="K44" s="2">
        <f t="shared" si="1"/>
        <v>11576.194315068497</v>
      </c>
      <c r="L44" s="2">
        <f t="shared" si="4"/>
        <v>3834.8056849315076</v>
      </c>
      <c r="M44" s="48">
        <v>365</v>
      </c>
      <c r="N44" s="57"/>
    </row>
    <row r="45" spans="1:14" x14ac:dyDescent="0.25">
      <c r="A45" s="37">
        <v>2030</v>
      </c>
      <c r="B45" s="7">
        <f>D45+ROUND(J45,0)</f>
        <v>1273</v>
      </c>
      <c r="C45" s="45">
        <v>14</v>
      </c>
      <c r="D45" s="40">
        <v>888</v>
      </c>
      <c r="F45" s="48">
        <v>10</v>
      </c>
      <c r="G45" s="26">
        <f t="shared" si="5"/>
        <v>15411</v>
      </c>
      <c r="H45" s="3">
        <f t="shared" si="2"/>
        <v>11576.194315068497</v>
      </c>
      <c r="I45" s="8">
        <v>2.5000000000000001E-2</v>
      </c>
      <c r="J45" s="2">
        <f t="shared" si="3"/>
        <v>385.27500000000003</v>
      </c>
      <c r="K45" s="2">
        <f t="shared" si="1"/>
        <v>11190.919315068497</v>
      </c>
      <c r="L45" s="2">
        <f t="shared" si="4"/>
        <v>4220.0806849315077</v>
      </c>
      <c r="M45" s="48">
        <v>365</v>
      </c>
      <c r="N45" s="57"/>
    </row>
    <row r="46" spans="1:14" x14ac:dyDescent="0.25">
      <c r="A46" s="37">
        <v>2031</v>
      </c>
      <c r="B46" s="7">
        <f>D46+ROUND(J46,0)</f>
        <v>1273</v>
      </c>
      <c r="C46" s="45">
        <v>15</v>
      </c>
      <c r="D46" s="40">
        <v>888</v>
      </c>
      <c r="F46" s="48">
        <v>11</v>
      </c>
      <c r="G46" s="26">
        <f t="shared" si="5"/>
        <v>15411</v>
      </c>
      <c r="H46" s="3">
        <f t="shared" si="2"/>
        <v>11190.919315068497</v>
      </c>
      <c r="I46" s="8">
        <v>2.5000000000000001E-2</v>
      </c>
      <c r="J46" s="2">
        <f t="shared" si="3"/>
        <v>385.27500000000003</v>
      </c>
      <c r="K46" s="2">
        <f t="shared" si="1"/>
        <v>10805.644315068497</v>
      </c>
      <c r="L46" s="2">
        <f t="shared" si="4"/>
        <v>4605.3556849315073</v>
      </c>
      <c r="M46" s="48">
        <v>365</v>
      </c>
      <c r="N46" s="57"/>
    </row>
    <row r="47" spans="1:14" x14ac:dyDescent="0.25">
      <c r="A47" s="37">
        <v>2032</v>
      </c>
      <c r="B47" s="7">
        <f>D47+ROUND(J47,0)</f>
        <v>1273</v>
      </c>
      <c r="C47" s="45">
        <v>16</v>
      </c>
      <c r="D47" s="40">
        <v>888</v>
      </c>
      <c r="F47" s="48">
        <v>12</v>
      </c>
      <c r="G47" s="26">
        <f t="shared" si="5"/>
        <v>15411</v>
      </c>
      <c r="H47" s="3">
        <f t="shared" si="2"/>
        <v>10805.644315068497</v>
      </c>
      <c r="I47" s="8">
        <v>2.5000000000000001E-2</v>
      </c>
      <c r="J47" s="2">
        <f t="shared" si="3"/>
        <v>385.27500000000003</v>
      </c>
      <c r="K47" s="2">
        <f t="shared" si="1"/>
        <v>10420.369315068498</v>
      </c>
      <c r="L47" s="2">
        <f t="shared" si="4"/>
        <v>4990.6306849315069</v>
      </c>
      <c r="M47" s="48">
        <v>365</v>
      </c>
      <c r="N47" s="57"/>
    </row>
    <row r="48" spans="1:14" x14ac:dyDescent="0.25">
      <c r="A48" s="37">
        <v>2033</v>
      </c>
      <c r="B48" s="7">
        <f>D48+ROUND(J48,0)</f>
        <v>1273</v>
      </c>
      <c r="C48" s="45">
        <v>17</v>
      </c>
      <c r="D48" s="40">
        <v>888</v>
      </c>
      <c r="F48" s="48">
        <v>13</v>
      </c>
      <c r="G48" s="26">
        <f t="shared" si="5"/>
        <v>15411</v>
      </c>
      <c r="H48" s="3">
        <f t="shared" si="2"/>
        <v>10420.369315068498</v>
      </c>
      <c r="I48" s="8">
        <v>2.5000000000000001E-2</v>
      </c>
      <c r="J48" s="2">
        <f t="shared" si="3"/>
        <v>385.27500000000003</v>
      </c>
      <c r="K48" s="2">
        <f t="shared" si="1"/>
        <v>10035.094315068498</v>
      </c>
      <c r="L48" s="2">
        <f t="shared" si="4"/>
        <v>5375.9056849315066</v>
      </c>
      <c r="M48" s="48">
        <v>365</v>
      </c>
      <c r="N48" s="57"/>
    </row>
    <row r="49" spans="1:14" x14ac:dyDescent="0.25">
      <c r="A49" s="37">
        <v>2034</v>
      </c>
      <c r="B49" s="7">
        <f>D49+ROUND(J49,0)</f>
        <v>1273</v>
      </c>
      <c r="C49" s="45">
        <v>18</v>
      </c>
      <c r="D49" s="40">
        <v>888</v>
      </c>
      <c r="F49" s="48">
        <v>14</v>
      </c>
      <c r="G49" s="26">
        <f t="shared" si="5"/>
        <v>15411</v>
      </c>
      <c r="H49" s="3">
        <f t="shared" si="2"/>
        <v>10035.094315068498</v>
      </c>
      <c r="I49" s="8">
        <v>2.5000000000000001E-2</v>
      </c>
      <c r="J49" s="2">
        <f t="shared" si="3"/>
        <v>385.27500000000003</v>
      </c>
      <c r="K49" s="2">
        <f t="shared" si="1"/>
        <v>9649.8193150684983</v>
      </c>
      <c r="L49" s="2">
        <f t="shared" si="4"/>
        <v>5761.1806849315062</v>
      </c>
      <c r="M49" s="48">
        <v>365</v>
      </c>
      <c r="N49" s="57"/>
    </row>
    <row r="50" spans="1:14" x14ac:dyDescent="0.25">
      <c r="A50" s="37">
        <v>2035</v>
      </c>
      <c r="B50" s="7">
        <f>D50+ROUND(J50,0)</f>
        <v>1273</v>
      </c>
      <c r="C50" s="45">
        <v>19</v>
      </c>
      <c r="D50" s="40">
        <v>888</v>
      </c>
      <c r="F50" s="48">
        <v>15</v>
      </c>
      <c r="G50" s="26">
        <f t="shared" si="5"/>
        <v>15411</v>
      </c>
      <c r="H50" s="3">
        <f t="shared" si="2"/>
        <v>9649.8193150684983</v>
      </c>
      <c r="I50" s="8">
        <v>2.5000000000000001E-2</v>
      </c>
      <c r="J50" s="2">
        <f t="shared" si="3"/>
        <v>385.27500000000003</v>
      </c>
      <c r="K50" s="2">
        <f t="shared" si="1"/>
        <v>9264.5443150684987</v>
      </c>
      <c r="L50" s="2">
        <f t="shared" si="4"/>
        <v>6146.4556849315059</v>
      </c>
      <c r="M50" s="48">
        <v>365</v>
      </c>
      <c r="N50" s="57"/>
    </row>
    <row r="51" spans="1:14" x14ac:dyDescent="0.25">
      <c r="A51" s="37">
        <v>2036</v>
      </c>
      <c r="B51" s="7">
        <f>D51+ROUND(J51,0)</f>
        <v>1273</v>
      </c>
      <c r="C51" s="45">
        <v>20</v>
      </c>
      <c r="D51" s="40">
        <v>888</v>
      </c>
      <c r="F51" s="48">
        <v>16</v>
      </c>
      <c r="G51" s="26">
        <f t="shared" si="5"/>
        <v>15411</v>
      </c>
      <c r="H51" s="3">
        <f t="shared" si="2"/>
        <v>9264.5443150684987</v>
      </c>
      <c r="I51" s="8">
        <v>2.5000000000000001E-2</v>
      </c>
      <c r="J51" s="2">
        <f t="shared" si="3"/>
        <v>385.27500000000003</v>
      </c>
      <c r="K51" s="2">
        <f t="shared" si="1"/>
        <v>8879.2693150684991</v>
      </c>
      <c r="L51" s="2">
        <f t="shared" si="4"/>
        <v>6531.7306849315055</v>
      </c>
      <c r="M51" s="48">
        <v>365</v>
      </c>
      <c r="N51" s="57"/>
    </row>
    <row r="52" spans="1:14" x14ac:dyDescent="0.25">
      <c r="A52" s="37">
        <v>2037</v>
      </c>
      <c r="B52" s="7">
        <f>D52+ROUND(J52,0)</f>
        <v>1273</v>
      </c>
      <c r="C52" s="45">
        <v>21</v>
      </c>
      <c r="D52" s="40">
        <v>888</v>
      </c>
      <c r="F52" s="48">
        <v>17</v>
      </c>
      <c r="G52" s="26">
        <f t="shared" si="5"/>
        <v>15411</v>
      </c>
      <c r="H52" s="3">
        <f t="shared" si="2"/>
        <v>8879.2693150684991</v>
      </c>
      <c r="I52" s="8">
        <v>2.5000000000000001E-2</v>
      </c>
      <c r="J52" s="2">
        <f t="shared" si="3"/>
        <v>385.27500000000003</v>
      </c>
      <c r="K52" s="2">
        <f t="shared" si="1"/>
        <v>8493.9943150684994</v>
      </c>
      <c r="L52" s="2">
        <f t="shared" si="4"/>
        <v>6917.0056849315051</v>
      </c>
      <c r="M52" s="48">
        <v>365</v>
      </c>
      <c r="N52" s="57"/>
    </row>
    <row r="53" spans="1:14" x14ac:dyDescent="0.25">
      <c r="A53" s="37">
        <v>2038</v>
      </c>
      <c r="B53" s="7">
        <f>D53+ROUND(J53,0)</f>
        <v>1273</v>
      </c>
      <c r="C53" s="45">
        <v>22</v>
      </c>
      <c r="D53" s="40">
        <v>888</v>
      </c>
      <c r="F53" s="48">
        <v>18</v>
      </c>
      <c r="G53" s="26">
        <f t="shared" si="5"/>
        <v>15411</v>
      </c>
      <c r="H53" s="3">
        <f t="shared" si="2"/>
        <v>8493.9943150684994</v>
      </c>
      <c r="I53" s="8">
        <v>2.5000000000000001E-2</v>
      </c>
      <c r="J53" s="2">
        <f t="shared" si="3"/>
        <v>385.27500000000003</v>
      </c>
      <c r="K53" s="2">
        <f t="shared" si="1"/>
        <v>8108.7193150684998</v>
      </c>
      <c r="L53" s="2">
        <f t="shared" si="4"/>
        <v>7302.2806849315048</v>
      </c>
      <c r="M53" s="48">
        <v>365</v>
      </c>
      <c r="N53" s="57"/>
    </row>
    <row r="54" spans="1:14" x14ac:dyDescent="0.25">
      <c r="A54" s="37">
        <v>2039</v>
      </c>
      <c r="B54" s="7">
        <f>D54+ROUND(J54,0)</f>
        <v>1273</v>
      </c>
      <c r="C54" s="45">
        <v>23</v>
      </c>
      <c r="D54" s="40">
        <v>888</v>
      </c>
      <c r="F54" s="48">
        <v>19</v>
      </c>
      <c r="G54" s="26">
        <f t="shared" si="5"/>
        <v>15411</v>
      </c>
      <c r="H54" s="3">
        <f t="shared" si="2"/>
        <v>8108.7193150684998</v>
      </c>
      <c r="I54" s="8">
        <v>2.5000000000000001E-2</v>
      </c>
      <c r="J54" s="2">
        <f t="shared" si="3"/>
        <v>385.27500000000003</v>
      </c>
      <c r="K54" s="2">
        <f t="shared" si="1"/>
        <v>7723.4443150685001</v>
      </c>
      <c r="L54" s="2">
        <f t="shared" si="4"/>
        <v>7687.5556849315044</v>
      </c>
      <c r="M54" s="48">
        <v>365</v>
      </c>
      <c r="N54" s="57"/>
    </row>
    <row r="55" spans="1:14" x14ac:dyDescent="0.25">
      <c r="A55" s="37">
        <v>2040</v>
      </c>
      <c r="B55" s="7">
        <f>D55+ROUND(J55,0)</f>
        <v>1273</v>
      </c>
      <c r="C55" s="45">
        <v>24</v>
      </c>
      <c r="D55" s="40">
        <v>888</v>
      </c>
      <c r="F55" s="48">
        <v>20</v>
      </c>
      <c r="G55" s="26">
        <f t="shared" si="5"/>
        <v>15411</v>
      </c>
      <c r="H55" s="3">
        <f t="shared" si="2"/>
        <v>7723.4443150685001</v>
      </c>
      <c r="I55" s="8">
        <v>2.5000000000000001E-2</v>
      </c>
      <c r="J55" s="2">
        <f t="shared" si="3"/>
        <v>385.27500000000003</v>
      </c>
      <c r="K55" s="2">
        <f t="shared" si="1"/>
        <v>7338.1693150685005</v>
      </c>
      <c r="L55" s="2">
        <f t="shared" si="4"/>
        <v>8072.830684931504</v>
      </c>
      <c r="M55" s="48">
        <v>365</v>
      </c>
      <c r="N55" s="57"/>
    </row>
    <row r="56" spans="1:14" x14ac:dyDescent="0.25">
      <c r="A56" s="37">
        <v>2041</v>
      </c>
      <c r="B56" s="7">
        <f>D56+ROUND(J56,0)</f>
        <v>1273</v>
      </c>
      <c r="C56" s="45">
        <v>25</v>
      </c>
      <c r="D56" s="40">
        <v>888</v>
      </c>
      <c r="F56" s="48">
        <v>21</v>
      </c>
      <c r="G56" s="26">
        <f t="shared" si="5"/>
        <v>15411</v>
      </c>
      <c r="H56" s="3">
        <f t="shared" si="2"/>
        <v>7338.1693150685005</v>
      </c>
      <c r="I56" s="8">
        <v>2.5000000000000001E-2</v>
      </c>
      <c r="J56" s="2">
        <f t="shared" si="3"/>
        <v>385.27500000000003</v>
      </c>
      <c r="K56" s="2">
        <f t="shared" si="1"/>
        <v>6952.8943150685009</v>
      </c>
      <c r="L56" s="2">
        <f t="shared" si="4"/>
        <v>8458.1056849315046</v>
      </c>
      <c r="M56" s="48">
        <v>365</v>
      </c>
      <c r="N56" s="57"/>
    </row>
    <row r="57" spans="1:14" x14ac:dyDescent="0.25">
      <c r="A57" s="37">
        <v>2042</v>
      </c>
      <c r="B57" s="7">
        <f>D57+ROUND(J57,0)</f>
        <v>1273</v>
      </c>
      <c r="C57" s="45">
        <v>26</v>
      </c>
      <c r="D57" s="40">
        <v>888</v>
      </c>
      <c r="F57" s="48">
        <v>22</v>
      </c>
      <c r="G57" s="26">
        <f t="shared" si="5"/>
        <v>15411</v>
      </c>
      <c r="H57" s="3">
        <f t="shared" si="2"/>
        <v>6952.8943150685009</v>
      </c>
      <c r="I57" s="8">
        <v>2.5000000000000001E-2</v>
      </c>
      <c r="J57" s="2">
        <f t="shared" si="3"/>
        <v>385.27500000000003</v>
      </c>
      <c r="K57" s="2">
        <f t="shared" si="1"/>
        <v>6567.6193150685012</v>
      </c>
      <c r="L57" s="2">
        <f t="shared" si="4"/>
        <v>8843.3806849315042</v>
      </c>
      <c r="M57" s="48">
        <v>365</v>
      </c>
      <c r="N57" s="57"/>
    </row>
    <row r="58" spans="1:14" x14ac:dyDescent="0.25">
      <c r="A58" s="37">
        <v>2043</v>
      </c>
      <c r="B58" s="7">
        <f>D58+ROUND(J58,0)</f>
        <v>1273</v>
      </c>
      <c r="C58" s="45">
        <v>27</v>
      </c>
      <c r="D58" s="40">
        <v>888</v>
      </c>
      <c r="F58" s="48">
        <v>23</v>
      </c>
      <c r="G58" s="26">
        <f t="shared" si="5"/>
        <v>15411</v>
      </c>
      <c r="H58" s="3">
        <f t="shared" si="2"/>
        <v>6567.6193150685012</v>
      </c>
      <c r="I58" s="8">
        <v>2.5000000000000001E-2</v>
      </c>
      <c r="J58" s="2">
        <f t="shared" si="3"/>
        <v>385.27500000000003</v>
      </c>
      <c r="K58" s="2">
        <f t="shared" si="1"/>
        <v>6182.3443150685016</v>
      </c>
      <c r="L58" s="2">
        <f t="shared" si="4"/>
        <v>9228.6556849315039</v>
      </c>
      <c r="M58" s="48">
        <v>365</v>
      </c>
      <c r="N58" s="57"/>
    </row>
    <row r="59" spans="1:14" x14ac:dyDescent="0.25">
      <c r="A59" s="37">
        <v>2044</v>
      </c>
      <c r="B59" s="7">
        <f>D59+ROUND(J59,0)</f>
        <v>1273</v>
      </c>
      <c r="C59" s="45">
        <v>28</v>
      </c>
      <c r="D59" s="40">
        <v>888</v>
      </c>
      <c r="F59" s="48">
        <v>24</v>
      </c>
      <c r="G59" s="26">
        <f t="shared" si="5"/>
        <v>15411</v>
      </c>
      <c r="H59" s="3">
        <f t="shared" si="2"/>
        <v>6182.3443150685016</v>
      </c>
      <c r="I59" s="8">
        <v>2.5000000000000001E-2</v>
      </c>
      <c r="J59" s="2">
        <f t="shared" si="3"/>
        <v>385.27500000000003</v>
      </c>
      <c r="K59" s="2">
        <f t="shared" si="1"/>
        <v>5797.069315068502</v>
      </c>
      <c r="L59" s="2">
        <f t="shared" si="4"/>
        <v>9613.9306849315035</v>
      </c>
      <c r="M59" s="48">
        <v>365</v>
      </c>
      <c r="N59" s="57"/>
    </row>
    <row r="60" spans="1:14" x14ac:dyDescent="0.25">
      <c r="A60" s="37">
        <v>2045</v>
      </c>
      <c r="B60" s="7">
        <f>D60+ROUND(J60,0)</f>
        <v>1273</v>
      </c>
      <c r="C60" s="45">
        <v>29</v>
      </c>
      <c r="D60" s="40">
        <v>888</v>
      </c>
      <c r="F60" s="48">
        <v>25</v>
      </c>
      <c r="G60" s="26">
        <f t="shared" si="5"/>
        <v>15411</v>
      </c>
      <c r="H60" s="3">
        <f t="shared" si="2"/>
        <v>5797.069315068502</v>
      </c>
      <c r="I60" s="8">
        <v>2.5000000000000001E-2</v>
      </c>
      <c r="J60" s="2">
        <f t="shared" si="3"/>
        <v>385.27500000000003</v>
      </c>
      <c r="K60" s="2">
        <f t="shared" si="1"/>
        <v>5411.7943150685023</v>
      </c>
      <c r="L60" s="2">
        <f t="shared" si="4"/>
        <v>9999.2056849315031</v>
      </c>
      <c r="M60" s="48">
        <v>365</v>
      </c>
      <c r="N60" s="57"/>
    </row>
    <row r="61" spans="1:14" x14ac:dyDescent="0.25">
      <c r="A61" s="37">
        <v>2046</v>
      </c>
      <c r="B61" s="7">
        <f>D61+ROUND(J61,0)</f>
        <v>1273</v>
      </c>
      <c r="C61" s="45">
        <v>30</v>
      </c>
      <c r="D61" s="40">
        <v>888</v>
      </c>
      <c r="F61" s="48">
        <v>26</v>
      </c>
      <c r="G61" s="26">
        <f t="shared" si="5"/>
        <v>15411</v>
      </c>
      <c r="H61" s="3">
        <f t="shared" si="2"/>
        <v>5411.7943150685023</v>
      </c>
      <c r="I61" s="8">
        <v>2.5000000000000001E-2</v>
      </c>
      <c r="J61" s="2">
        <f t="shared" si="3"/>
        <v>385.27500000000003</v>
      </c>
      <c r="K61" s="2">
        <f t="shared" si="1"/>
        <v>5026.5193150685027</v>
      </c>
      <c r="L61" s="2">
        <f t="shared" si="4"/>
        <v>10384.480684931503</v>
      </c>
      <c r="M61" s="48">
        <v>365</v>
      </c>
      <c r="N61" s="57"/>
    </row>
    <row r="62" spans="1:14" x14ac:dyDescent="0.25">
      <c r="A62" s="37">
        <v>2047</v>
      </c>
      <c r="B62" s="7">
        <f>D62+ROUND(J62,0)</f>
        <v>1273</v>
      </c>
      <c r="C62" s="45">
        <v>31</v>
      </c>
      <c r="D62" s="40">
        <v>888</v>
      </c>
      <c r="F62" s="48">
        <v>27</v>
      </c>
      <c r="G62" s="26">
        <f t="shared" si="5"/>
        <v>15411</v>
      </c>
      <c r="H62" s="3">
        <f t="shared" si="2"/>
        <v>5026.5193150685027</v>
      </c>
      <c r="I62" s="8">
        <v>2.5000000000000001E-2</v>
      </c>
      <c r="J62" s="2">
        <f t="shared" si="3"/>
        <v>385.27500000000003</v>
      </c>
      <c r="K62" s="2">
        <f t="shared" si="1"/>
        <v>4641.2443150685031</v>
      </c>
      <c r="L62" s="2">
        <f t="shared" si="4"/>
        <v>10769.755684931502</v>
      </c>
      <c r="M62" s="48">
        <v>365</v>
      </c>
      <c r="N62" s="57"/>
    </row>
    <row r="63" spans="1:14" x14ac:dyDescent="0.25">
      <c r="A63" s="37">
        <v>2048</v>
      </c>
      <c r="B63" s="7">
        <f>D63+ROUND(J63,0)</f>
        <v>1273</v>
      </c>
      <c r="C63" s="45">
        <v>32</v>
      </c>
      <c r="D63" s="40">
        <v>888</v>
      </c>
      <c r="F63" s="48">
        <v>28</v>
      </c>
      <c r="G63" s="26">
        <f t="shared" si="5"/>
        <v>15411</v>
      </c>
      <c r="H63" s="3">
        <f t="shared" si="2"/>
        <v>4641.2443150685031</v>
      </c>
      <c r="I63" s="8">
        <v>2.5000000000000001E-2</v>
      </c>
      <c r="J63" s="2">
        <f t="shared" si="3"/>
        <v>385.27500000000003</v>
      </c>
      <c r="K63" s="2">
        <f t="shared" si="1"/>
        <v>4255.9693150685034</v>
      </c>
      <c r="L63" s="2">
        <f t="shared" si="4"/>
        <v>11155.030684931502</v>
      </c>
      <c r="M63" s="48">
        <v>365</v>
      </c>
      <c r="N63" s="57"/>
    </row>
    <row r="64" spans="1:14" x14ac:dyDescent="0.25">
      <c r="A64" s="37">
        <v>2049</v>
      </c>
      <c r="B64" s="7">
        <f>D64+ROUND(J64,0)</f>
        <v>1273</v>
      </c>
      <c r="C64" s="45">
        <v>33</v>
      </c>
      <c r="D64" s="40">
        <v>888</v>
      </c>
      <c r="F64" s="48">
        <v>29</v>
      </c>
      <c r="G64" s="26">
        <f t="shared" si="5"/>
        <v>15411</v>
      </c>
      <c r="H64" s="3">
        <f t="shared" si="2"/>
        <v>4255.9693150685034</v>
      </c>
      <c r="I64" s="8">
        <v>2.5000000000000001E-2</v>
      </c>
      <c r="J64" s="2">
        <f t="shared" si="3"/>
        <v>385.27500000000003</v>
      </c>
      <c r="K64" s="2">
        <f t="shared" si="1"/>
        <v>3870.6943150685033</v>
      </c>
      <c r="L64" s="2">
        <f t="shared" si="4"/>
        <v>11540.305684931502</v>
      </c>
      <c r="M64" s="48">
        <v>365</v>
      </c>
      <c r="N64" s="57"/>
    </row>
    <row r="65" spans="1:14" x14ac:dyDescent="0.25">
      <c r="A65" s="37">
        <v>2050</v>
      </c>
      <c r="B65" s="7">
        <f>D65+ROUND(J65,0)</f>
        <v>1273</v>
      </c>
      <c r="C65" s="45">
        <v>34</v>
      </c>
      <c r="D65" s="40">
        <v>888</v>
      </c>
      <c r="F65" s="48">
        <v>30</v>
      </c>
      <c r="G65" s="26">
        <f t="shared" si="5"/>
        <v>15411</v>
      </c>
      <c r="H65" s="3">
        <f t="shared" si="2"/>
        <v>3870.6943150685033</v>
      </c>
      <c r="I65" s="8">
        <v>2.5000000000000001E-2</v>
      </c>
      <c r="J65" s="2">
        <f t="shared" si="3"/>
        <v>385.27500000000003</v>
      </c>
      <c r="K65" s="2">
        <f t="shared" si="1"/>
        <v>3485.4193150685032</v>
      </c>
      <c r="L65" s="2">
        <f t="shared" si="4"/>
        <v>11925.580684931501</v>
      </c>
      <c r="M65" s="48">
        <v>365</v>
      </c>
      <c r="N65" s="57"/>
    </row>
    <row r="66" spans="1:14" x14ac:dyDescent="0.25">
      <c r="A66" s="37">
        <v>2051</v>
      </c>
      <c r="B66" s="7">
        <f>D66+ROUND(J66,0)</f>
        <v>1273</v>
      </c>
      <c r="C66" s="45">
        <v>35</v>
      </c>
      <c r="D66" s="40">
        <v>888</v>
      </c>
      <c r="E66" s="2"/>
      <c r="F66" s="48">
        <v>31</v>
      </c>
      <c r="G66" s="26">
        <f t="shared" si="5"/>
        <v>15411</v>
      </c>
      <c r="H66" s="3">
        <f t="shared" si="2"/>
        <v>3485.4193150685032</v>
      </c>
      <c r="I66" s="8">
        <v>2.5000000000000001E-2</v>
      </c>
      <c r="J66" s="2">
        <f t="shared" si="3"/>
        <v>385.27500000000003</v>
      </c>
      <c r="K66" s="2">
        <f t="shared" si="1"/>
        <v>3100.1443150685031</v>
      </c>
      <c r="L66" s="2">
        <f t="shared" si="4"/>
        <v>12310.855684931501</v>
      </c>
      <c r="M66" s="48">
        <v>365</v>
      </c>
      <c r="N66" s="57"/>
    </row>
    <row r="67" spans="1:14" x14ac:dyDescent="0.25">
      <c r="A67" s="37">
        <v>2052</v>
      </c>
      <c r="B67" s="7">
        <f>D67+ROUND(J67,0)</f>
        <v>1273</v>
      </c>
      <c r="C67" s="45">
        <v>36</v>
      </c>
      <c r="D67" s="40">
        <v>888</v>
      </c>
      <c r="F67" s="48">
        <v>32</v>
      </c>
      <c r="G67" s="26">
        <f t="shared" si="5"/>
        <v>15411</v>
      </c>
      <c r="H67" s="3">
        <f t="shared" si="2"/>
        <v>3100.1443150685031</v>
      </c>
      <c r="I67" s="8">
        <v>2.5000000000000001E-2</v>
      </c>
      <c r="J67" s="2">
        <f t="shared" si="3"/>
        <v>385.27500000000003</v>
      </c>
      <c r="K67" s="2">
        <f t="shared" si="1"/>
        <v>2714.8693150685031</v>
      </c>
      <c r="L67" s="2">
        <f t="shared" si="4"/>
        <v>12696.130684931501</v>
      </c>
      <c r="M67" s="48">
        <v>365</v>
      </c>
      <c r="N67" s="57"/>
    </row>
    <row r="68" spans="1:14" x14ac:dyDescent="0.25">
      <c r="A68" s="37">
        <v>2053</v>
      </c>
      <c r="B68" s="7">
        <f>D68+ROUND(J68,0)</f>
        <v>1273</v>
      </c>
      <c r="C68" s="45">
        <v>37</v>
      </c>
      <c r="D68" s="40">
        <v>888</v>
      </c>
      <c r="F68" s="48">
        <v>33</v>
      </c>
      <c r="G68" s="26">
        <f t="shared" si="5"/>
        <v>15411</v>
      </c>
      <c r="H68" s="3">
        <f t="shared" si="2"/>
        <v>2714.8693150685031</v>
      </c>
      <c r="I68" s="8">
        <v>2.5000000000000001E-2</v>
      </c>
      <c r="J68" s="2">
        <f t="shared" si="3"/>
        <v>385.27500000000003</v>
      </c>
      <c r="K68" s="2">
        <f t="shared" si="1"/>
        <v>2329.594315068503</v>
      </c>
      <c r="L68" s="2">
        <f t="shared" si="4"/>
        <v>13081.4056849315</v>
      </c>
      <c r="M68" s="48">
        <v>365</v>
      </c>
      <c r="N68" s="57"/>
    </row>
    <row r="69" spans="1:14" x14ac:dyDescent="0.25">
      <c r="A69" s="37">
        <v>2054</v>
      </c>
      <c r="B69" s="7">
        <f>D69+ROUND(J69,0)</f>
        <v>1273</v>
      </c>
      <c r="C69" s="45">
        <v>38</v>
      </c>
      <c r="D69" s="40">
        <v>888</v>
      </c>
      <c r="F69" s="48">
        <v>34</v>
      </c>
      <c r="G69" s="26">
        <f t="shared" si="5"/>
        <v>15411</v>
      </c>
      <c r="H69" s="3">
        <f t="shared" si="2"/>
        <v>2329.594315068503</v>
      </c>
      <c r="I69" s="8">
        <v>2.5000000000000001E-2</v>
      </c>
      <c r="J69" s="2">
        <f t="shared" si="3"/>
        <v>385.27500000000003</v>
      </c>
      <c r="K69" s="2">
        <f t="shared" si="1"/>
        <v>1944.3193150685029</v>
      </c>
      <c r="L69" s="2">
        <f t="shared" si="4"/>
        <v>13466.6806849315</v>
      </c>
      <c r="M69" s="48">
        <v>365</v>
      </c>
      <c r="N69" s="57"/>
    </row>
    <row r="70" spans="1:14" x14ac:dyDescent="0.25">
      <c r="A70" s="37">
        <v>2055</v>
      </c>
      <c r="B70" s="7">
        <f>D70+ROUND(J70,0)</f>
        <v>1273</v>
      </c>
      <c r="C70" s="45">
        <v>39</v>
      </c>
      <c r="D70" s="40">
        <v>888</v>
      </c>
      <c r="F70" s="48">
        <v>35</v>
      </c>
      <c r="G70" s="26">
        <f t="shared" si="5"/>
        <v>15411</v>
      </c>
      <c r="H70" s="3">
        <f t="shared" si="2"/>
        <v>1944.3193150685029</v>
      </c>
      <c r="I70" s="8">
        <v>2.5000000000000001E-2</v>
      </c>
      <c r="J70" s="2">
        <f t="shared" si="3"/>
        <v>385.27500000000003</v>
      </c>
      <c r="K70" s="2">
        <f t="shared" si="1"/>
        <v>1559.0443150685028</v>
      </c>
      <c r="L70" s="2">
        <f t="shared" si="4"/>
        <v>13851.955684931499</v>
      </c>
      <c r="M70" s="48">
        <v>365</v>
      </c>
      <c r="N70" s="57"/>
    </row>
    <row r="71" spans="1:14" x14ac:dyDescent="0.25">
      <c r="A71" s="37">
        <v>2056</v>
      </c>
      <c r="B71" s="7">
        <f>D71+ROUND(J71,0)</f>
        <v>992</v>
      </c>
      <c r="C71" s="45">
        <v>40</v>
      </c>
      <c r="D71" s="40">
        <f>888-D31-19</f>
        <v>607</v>
      </c>
      <c r="F71" s="48">
        <v>36</v>
      </c>
      <c r="G71" s="26">
        <f t="shared" si="5"/>
        <v>15411</v>
      </c>
      <c r="H71" s="3">
        <f t="shared" si="2"/>
        <v>1559.0443150685028</v>
      </c>
      <c r="I71" s="8">
        <v>2.5000000000000001E-2</v>
      </c>
      <c r="J71" s="2">
        <f t="shared" si="3"/>
        <v>385.27500000000003</v>
      </c>
      <c r="K71" s="2">
        <f t="shared" si="1"/>
        <v>1173.7693150685027</v>
      </c>
      <c r="L71" s="2">
        <f t="shared" si="4"/>
        <v>14237.230684931499</v>
      </c>
      <c r="M71" s="48">
        <v>365</v>
      </c>
      <c r="N71" s="57"/>
    </row>
    <row r="72" spans="1:14" x14ac:dyDescent="0.25">
      <c r="A72" s="37">
        <v>2057</v>
      </c>
      <c r="B72" s="7">
        <f>D72+ROUND(J72,0)</f>
        <v>385</v>
      </c>
      <c r="C72" s="45"/>
      <c r="D72" s="40"/>
      <c r="F72" s="48">
        <v>37</v>
      </c>
      <c r="G72" s="26">
        <f t="shared" si="5"/>
        <v>15411</v>
      </c>
      <c r="H72" s="3">
        <f t="shared" si="2"/>
        <v>1173.7693150685027</v>
      </c>
      <c r="I72" s="8">
        <v>2.5000000000000001E-2</v>
      </c>
      <c r="J72" s="2">
        <f t="shared" si="3"/>
        <v>385.27500000000003</v>
      </c>
      <c r="K72" s="2">
        <f t="shared" si="1"/>
        <v>788.4943150685026</v>
      </c>
      <c r="L72" s="2">
        <f t="shared" si="4"/>
        <v>14622.505684931499</v>
      </c>
      <c r="M72" s="48">
        <v>365</v>
      </c>
      <c r="N72" s="57"/>
    </row>
    <row r="73" spans="1:14" x14ac:dyDescent="0.25">
      <c r="A73" s="47">
        <v>2058</v>
      </c>
      <c r="B73" s="7">
        <f>D73+ROUND(J73,0)</f>
        <v>385</v>
      </c>
      <c r="C73" s="45"/>
      <c r="D73" s="2"/>
      <c r="F73" s="48">
        <v>38</v>
      </c>
      <c r="G73" s="26">
        <f t="shared" si="5"/>
        <v>15411</v>
      </c>
      <c r="H73" s="3">
        <f t="shared" si="2"/>
        <v>788.4943150685026</v>
      </c>
      <c r="I73" s="8">
        <v>2.5000000000000001E-2</v>
      </c>
      <c r="J73" s="2">
        <f t="shared" si="3"/>
        <v>385.27500000000003</v>
      </c>
      <c r="K73" s="2">
        <f t="shared" si="1"/>
        <v>403.21931506850257</v>
      </c>
      <c r="L73" s="2">
        <f t="shared" si="4"/>
        <v>15007.780684931498</v>
      </c>
      <c r="M73" s="48">
        <v>365</v>
      </c>
    </row>
    <row r="74" spans="1:14" x14ac:dyDescent="0.25">
      <c r="A74" s="47">
        <v>2059</v>
      </c>
      <c r="B74" s="7">
        <f>D74+ROUND(J74,0)</f>
        <v>385</v>
      </c>
      <c r="C74" s="45"/>
      <c r="F74" s="48">
        <v>39</v>
      </c>
      <c r="G74" s="26">
        <f t="shared" si="5"/>
        <v>15411</v>
      </c>
      <c r="H74" s="3">
        <f t="shared" si="2"/>
        <v>403.21931506850257</v>
      </c>
      <c r="I74" s="8">
        <v>2.5000000000000001E-2</v>
      </c>
      <c r="J74" s="2">
        <f t="shared" si="3"/>
        <v>385.27500000000003</v>
      </c>
      <c r="K74" s="2">
        <f t="shared" si="1"/>
        <v>17.944315068502533</v>
      </c>
      <c r="L74" s="2">
        <f t="shared" si="4"/>
        <v>15393.055684931498</v>
      </c>
      <c r="M74" s="48">
        <v>365</v>
      </c>
    </row>
    <row r="75" spans="1:14" x14ac:dyDescent="0.25">
      <c r="A75" s="47">
        <v>2060</v>
      </c>
      <c r="B75" s="7">
        <f>D75+ROUND(J75,0)</f>
        <v>18</v>
      </c>
      <c r="C75" s="45"/>
      <c r="F75" s="48">
        <v>40</v>
      </c>
      <c r="G75" s="26">
        <f t="shared" si="5"/>
        <v>15411</v>
      </c>
      <c r="H75" s="3">
        <f t="shared" si="2"/>
        <v>17.944315068502533</v>
      </c>
      <c r="I75" s="8">
        <v>2.5000000000000001E-2</v>
      </c>
      <c r="J75" s="2">
        <f t="shared" si="3"/>
        <v>17.944315068493154</v>
      </c>
      <c r="K75" s="2">
        <f t="shared" si="1"/>
        <v>9.3791641120333225E-12</v>
      </c>
      <c r="L75" s="2">
        <f t="shared" si="4"/>
        <v>15410.999999999991</v>
      </c>
      <c r="M75" s="48">
        <f>365-M35</f>
        <v>17</v>
      </c>
    </row>
  </sheetData>
  <mergeCells count="4">
    <mergeCell ref="C1:D1"/>
    <mergeCell ref="F1:N1"/>
    <mergeCell ref="G2:M3"/>
    <mergeCell ref="N2:N72"/>
  </mergeCells>
  <pageMargins left="0.7" right="0.7" top="0.75" bottom="0.75" header="0.3" footer="0.3"/>
  <pageSetup scale="83" orientation="landscape" horizontalDpi="300" verticalDpi="30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19152-3AF2-44D6-AC63-43686245BB6C}">
  <dimension ref="A1"/>
  <sheetViews>
    <sheetView workbookViewId="0">
      <selection activeCell="F47" sqref="F47"/>
    </sheetView>
  </sheetViews>
  <sheetFormatPr defaultRowHeight="15" x14ac:dyDescent="0.2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09F7F56125D54F90392E74B6CA87E9" ma:contentTypeVersion="18" ma:contentTypeDescription="Create a new document." ma:contentTypeScope="" ma:versionID="842390ac848af0098864043d8554602b">
  <xsd:schema xmlns:xsd="http://www.w3.org/2001/XMLSchema" xmlns:xs="http://www.w3.org/2001/XMLSchema" xmlns:p="http://schemas.microsoft.com/office/2006/metadata/properties" xmlns:ns2="fdeb6669-d464-4701-bd3a-0c342e62f23c" xmlns:ns3="49111568-fa7e-4c01-9031-519e05a26ba5" targetNamespace="http://schemas.microsoft.com/office/2006/metadata/properties" ma:root="true" ma:fieldsID="b18ac41a83b0b1359b068dae1bf77db2" ns2:_="" ns3:_="">
    <xsd:import namespace="fdeb6669-d464-4701-bd3a-0c342e62f23c"/>
    <xsd:import namespace="49111568-fa7e-4c01-9031-519e05a26ba5"/>
    <xsd:element name="properties">
      <xsd:complexType>
        <xsd:sequence>
          <xsd:element name="documentManagement">
            <xsd:complexType>
              <xsd:all>
                <xsd:element ref="ns2:SharedDocumentAccessGuid" minOccurs="0"/>
                <xsd:element ref="ns2:Archived" minOccurs="0"/>
                <xsd:element ref="ns2:MigratedSourceSystemLocation" minOccurs="0"/>
                <xsd:element ref="ns2:JSONPreview" minOccurs="0"/>
                <xsd:element ref="ns2:MigratedSourceSystemLocationNote" minOccurs="0"/>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b6669-d464-4701-bd3a-0c342e62f23c" elementFormDefault="qualified">
    <xsd:import namespace="http://schemas.microsoft.com/office/2006/documentManagement/types"/>
    <xsd:import namespace="http://schemas.microsoft.com/office/infopath/2007/PartnerControls"/>
    <xsd:element name="SharedDocumentAccessGuid" ma:index="8" nillable="true" ma:displayName="SharedDocumentAccessGuid" ma:hidden="true" ma:internalName="SharedDocumentAccessGuid">
      <xsd:simpleType>
        <xsd:restriction base="dms:Text"/>
      </xsd:simpleType>
    </xsd:element>
    <xsd:element name="Archived" ma:index="9" nillable="true" ma:displayName="Archived" ma:internalName="Archived">
      <xsd:simpleType>
        <xsd:restriction base="dms:Boolean"/>
      </xsd:simpleType>
    </xsd:element>
    <xsd:element name="MigratedSourceSystemLocation" ma:index="10" nillable="true" ma:displayName="MigratedSourceSystemLocation" ma:hidden="true" ma:internalName="MigratedSourceSystemLocation">
      <xsd:simpleType>
        <xsd:restriction base="dms:Text"/>
      </xsd:simpleType>
    </xsd:element>
    <xsd:element name="JSONPreview" ma:index="11" nillable="true" ma:displayName="JSONPreview" ma:hidden="true" ma:internalName="JSONPreview">
      <xsd:simpleType>
        <xsd:restriction base="dms:Note"/>
      </xsd:simpleType>
    </xsd:element>
    <xsd:element name="MigratedSourceSystemLocationNote" ma:index="12" nillable="true" ma:displayName="MigratedSourceSystemLocationNote" ma:hidden="true" ma:internalName="MigratedSourceSystemLocationNote">
      <xsd:simpleType>
        <xsd:restriction base="dms:Note"/>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9aee0b57-a322-45e9-8e24-38de1839965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111568-fa7e-4c01-9031-519e05a26ba5"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0d837cf9-c01c-4b0b-8305-210fb7789d92}" ma:internalName="TaxCatchAll" ma:showField="CatchAllData" ma:web="49111568-fa7e-4c01-9031-519e05a26ba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JSONPreview xmlns="fdeb6669-d464-4701-bd3a-0c342e62f23c" xsi:nil="true"/>
    <SharedDocumentAccessGuid xmlns="fdeb6669-d464-4701-bd3a-0c342e62f23c" xsi:nil="true"/>
    <MigratedSourceSystemLocation xmlns="fdeb6669-d464-4701-bd3a-0c342e62f23c" xsi:nil="true"/>
    <Archived xmlns="fdeb6669-d464-4701-bd3a-0c342e62f23c" xsi:nil="true"/>
    <MigratedSourceSystemLocationNote xmlns="fdeb6669-d464-4701-bd3a-0c342e62f23c">D:\greenfro\Data\Clients\Mahoney Family Super Plan\2016\D2 Capital Works Schedule - Renovations_r76951.xlsx</MigratedSourceSystemLocationNote>
    <TaxCatchAll xmlns="49111568-fa7e-4c01-9031-519e05a26ba5" xsi:nil="true"/>
    <lcf76f155ced4ddcb4097134ff3c332f xmlns="fdeb6669-d464-4701-bd3a-0c342e62f23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B07A6F4-4595-42E1-8929-33E4521E7B76}"/>
</file>

<file path=customXml/itemProps2.xml><?xml version="1.0" encoding="utf-8"?>
<ds:datastoreItem xmlns:ds="http://schemas.openxmlformats.org/officeDocument/2006/customXml" ds:itemID="{A09B97D4-1514-4840-9F4E-2D29C1CD6382}">
  <ds:schemaRefs>
    <ds:schemaRef ds:uri="http://schemas.microsoft.com/sharepoint/v3/contenttype/forms"/>
  </ds:schemaRefs>
</ds:datastoreItem>
</file>

<file path=customXml/itemProps3.xml><?xml version="1.0" encoding="utf-8"?>
<ds:datastoreItem xmlns:ds="http://schemas.openxmlformats.org/officeDocument/2006/customXml" ds:itemID="{12843A9B-5EB4-43B7-A1FA-D62573FBD200}">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fdeb6669-d464-4701-bd3a-0c342e62f23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MOLENDINAR ST Reno</vt:lpstr>
      <vt:lpstr>GORDON ST Reno</vt:lpstr>
      <vt:lpstr>Invoices</vt:lpstr>
      <vt:lpstr>Depreciation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Gisella D'Orio</dc:creator>
  <cp:lastModifiedBy>Gisella D’Orio – Green Frog Super</cp:lastModifiedBy>
  <dcterms:created xsi:type="dcterms:W3CDTF">2016-05-19T00:26:54Z</dcterms:created>
  <dcterms:modified xsi:type="dcterms:W3CDTF">2021-03-10T04:39:21Z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0x0101003409F7F56125D54F90392E74B6CA87E9</vt:lpwstr>
  </property>
</Properties>
</file>