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C/CLAJS/2022/Workpapers/8. Income/Distributions/"/>
    </mc:Choice>
  </mc:AlternateContent>
  <xr:revisionPtr revIDLastSave="49" documentId="8_{11B96207-BD62-4CA0-A7C8-18BAADF6DCE9}" xr6:coauthVersionLast="47" xr6:coauthVersionMax="47" xr10:uidLastSave="{54609AF7-AC9C-4B04-82E6-A0FA4FFA61D0}"/>
  <bookViews>
    <workbookView xWindow="-110" yWindow="-110" windowWidth="22780" windowHeight="14660" xr2:uid="{792F975A-F4BD-42B6-B1F4-6E7B963B59B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1" l="1"/>
  <c r="D40" i="1"/>
  <c r="E37" i="1"/>
  <c r="D37" i="1"/>
  <c r="F37" i="1" s="1"/>
  <c r="I13" i="1" s="1"/>
  <c r="K13" i="1" s="1"/>
  <c r="F35" i="1"/>
  <c r="F34" i="1"/>
  <c r="F33" i="1"/>
  <c r="F32" i="1"/>
  <c r="F31" i="1"/>
  <c r="F30" i="1"/>
  <c r="F29" i="1"/>
  <c r="F28" i="1"/>
  <c r="J27" i="1"/>
  <c r="F27" i="1"/>
  <c r="K26" i="1"/>
  <c r="F26" i="1"/>
  <c r="I17" i="1" s="1"/>
  <c r="K17" i="1" s="1"/>
  <c r="F25" i="1"/>
  <c r="I14" i="1" s="1"/>
  <c r="K14" i="1" s="1"/>
  <c r="K24" i="1"/>
  <c r="F24" i="1"/>
  <c r="K23" i="1"/>
  <c r="F23" i="1"/>
  <c r="I15" i="1" s="1"/>
  <c r="K15" i="1" s="1"/>
  <c r="I22" i="1"/>
  <c r="K22" i="1" s="1"/>
  <c r="F22" i="1"/>
  <c r="F21" i="1"/>
  <c r="I21" i="1" s="1"/>
  <c r="F20" i="1"/>
  <c r="F19" i="1"/>
  <c r="F18" i="1"/>
  <c r="F17" i="1"/>
  <c r="I20" i="1" s="1"/>
  <c r="K20" i="1" s="1"/>
  <c r="I16" i="1"/>
  <c r="K16" i="1" s="1"/>
  <c r="F16" i="1"/>
  <c r="F15" i="1"/>
  <c r="F14" i="1"/>
  <c r="F13" i="1"/>
  <c r="K21" i="1" l="1"/>
  <c r="I18" i="1"/>
  <c r="K18" i="1"/>
  <c r="I19" i="1"/>
  <c r="K19" i="1" s="1"/>
  <c r="D41" i="1"/>
  <c r="I25" i="1"/>
  <c r="K25" i="1" s="1"/>
  <c r="I27" i="1" l="1"/>
  <c r="K27" i="1" s="1"/>
</calcChain>
</file>

<file path=xl/sharedStrings.xml><?xml version="1.0" encoding="utf-8"?>
<sst xmlns="http://schemas.openxmlformats.org/spreadsheetml/2006/main" count="65" uniqueCount="57">
  <si>
    <t>Client:</t>
  </si>
  <si>
    <t>S &amp; J CLARKE SUPERANNUATION FUND</t>
  </si>
  <si>
    <t>W/P:</t>
  </si>
  <si>
    <t>Initials</t>
  </si>
  <si>
    <t>Date</t>
  </si>
  <si>
    <t>BT  DISTRIBUTION INCOME</t>
  </si>
  <si>
    <t xml:space="preserve">Prep by: </t>
  </si>
  <si>
    <t>CM</t>
  </si>
  <si>
    <t>As at:</t>
  </si>
  <si>
    <t xml:space="preserve">Rev by: </t>
  </si>
  <si>
    <t>Ledger
A/c No.</t>
  </si>
  <si>
    <t>Detail</t>
  </si>
  <si>
    <t>$</t>
  </si>
  <si>
    <t>Notes or Comments</t>
  </si>
  <si>
    <t>BT Panorama</t>
  </si>
  <si>
    <t>External Hold</t>
  </si>
  <si>
    <t>Total</t>
  </si>
  <si>
    <t>BGL distbn income report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</si>
  <si>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</si>
  <si>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</si>
  <si>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</si>
  <si>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</si>
  <si>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</si>
  <si>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</si>
  <si>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</si>
  <si>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</si>
  <si>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BNT0101AU NEGATIVE FRANK DIST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</si>
  <si>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</si>
  <si>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</si>
  <si>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</si>
  <si>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</si>
  <si>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</si>
  <si>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</si>
  <si>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</si>
  <si>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</si>
  <si>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</si>
  <si>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</si>
  <si>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</si>
  <si>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</si>
  <si>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BNT0101AU AMOUNT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</si>
  <si>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</si>
  <si>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</si>
  <si>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</si>
  <si>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</si>
  <si>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</si>
  <si>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</si>
  <si>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</si>
  <si>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</si>
  <si>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</si>
  <si>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</si>
  <si>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</si>
  <si>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</si>
  <si>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Non cash attributions</t>
  </si>
  <si>
    <t>AMIT cost base adj</t>
  </si>
  <si>
    <t>Total cash distribution</t>
  </si>
  <si>
    <t>BT CHECK</t>
  </si>
  <si>
    <t>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</si>
</sst>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44" fontId="0" fillId="0" borderId="0" xfId="2" applyFont="1" applyFill="1" applyAlignment="1"/>
    <xf numFmtId="0" fontId="3" fillId="0" borderId="1" xfId="0" applyFont="1" applyBorder="1" applyAlignment="1">
      <alignment horizontal="center" vertical="center"/>
    </xf>
    <xf numFmtId="0" fontId="5" fillId="0" borderId="0" xfId="3" applyFont="1" applyAlignment="1" applyProtection="1">
      <alignment wrapText="1"/>
    </xf>
    <xf numFmtId="44" fontId="3" fillId="0" borderId="0" xfId="2" applyFont="1"/>
    <xf numFmtId="0" fontId="6" fillId="0" borderId="1" xfId="0" applyFont="1" applyBorder="1" applyAlignment="1">
      <alignment horizontal="center" vertical="center"/>
    </xf>
    <xf numFmtId="164" fontId="7" fillId="0" borderId="0" xfId="0" applyNumberFormat="1" applyFont="1" applyAlignment="1">
      <alignment horizontal="left"/>
    </xf>
    <xf numFmtId="44" fontId="0" fillId="0" borderId="0" xfId="2" applyFont="1"/>
    <xf numFmtId="0" fontId="6" fillId="0" borderId="2" xfId="0" applyFont="1" applyBorder="1" applyAlignment="1">
      <alignment horizontal="right" vertical="center"/>
    </xf>
    <xf numFmtId="0" fontId="6" fillId="0" borderId="1" xfId="0" applyFont="1" applyBorder="1"/>
    <xf numFmtId="15" fontId="0" fillId="0" borderId="1" xfId="0" applyNumberFormat="1" applyBorder="1"/>
    <xf numFmtId="0" fontId="8" fillId="0" borderId="0" xfId="0" applyFont="1"/>
    <xf numFmtId="15" fontId="8" fillId="0" borderId="0" xfId="0" applyNumberFormat="1" applyFont="1" applyAlignment="1">
      <alignment horizontal="left"/>
    </xf>
    <xf numFmtId="44" fontId="3" fillId="0" borderId="0" xfId="2" applyFont="1" applyFill="1"/>
    <xf numFmtId="0" fontId="6" fillId="0" borderId="0" xfId="0" applyFont="1"/>
    <xf numFmtId="15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44" fontId="6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2" applyFont="1" applyBorder="1"/>
    <xf numFmtId="0" fontId="2" fillId="0" borderId="0" xfId="0" applyFont="1" applyAlignment="1">
      <alignment horizontal="center"/>
    </xf>
    <xf numFmtId="44" fontId="2" fillId="0" borderId="0" xfId="2" applyFont="1" applyAlignment="1">
      <alignment horizontal="center"/>
    </xf>
    <xf numFmtId="0" fontId="2" fillId="0" borderId="0" xfId="0" applyFont="1"/>
    <xf numFmtId="43" fontId="0" fillId="0" borderId="0" xfId="1" applyFont="1"/>
    <xf numFmtId="0" fontId="0" fillId="0" borderId="0" xfId="0" quotePrefix="1"/>
    <xf numFmtId="43" fontId="0" fillId="0" borderId="0" xfId="0" applyNumberFormat="1"/>
    <xf numFmtId="0" fontId="9" fillId="0" borderId="0" xfId="0" applyFont="1"/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1E558-9B0A-4A5B-BE0A-9B7BAA44B223}">
  <dimension ref="A1:L43"/>
  <sheetViews>
    <sheetView tabSelected="1" topLeftCell="C6" zoomScale="130" zoomScaleNormal="130" workbookViewId="0">
      <selection activeCell="L14" sqref="L14"/>
    </sheetView>
  </sheetViews>
  <sheetFormatPr defaultRowHeight="14.5" x14ac:dyDescent="0.35"/>
  <cols>
    <col min="1" max="1" width="11.81640625" customWidth="1"/>
    <col min="2" max="2" width="3" customWidth="1"/>
    <col min="3" max="3" width="22.54296875" customWidth="1"/>
    <col min="4" max="5" width="14.7265625" customWidth="1"/>
    <col min="6" max="6" width="15.54296875" style="10" customWidth="1"/>
    <col min="7" max="7" width="14.26953125" customWidth="1"/>
    <col min="8" max="9" width="15.7265625" customWidth="1"/>
    <col min="10" max="10" width="14.453125" customWidth="1"/>
    <col min="11" max="11" width="13.1796875" customWidth="1"/>
    <col min="12" max="12" width="10.54296875" bestFit="1" customWidth="1"/>
  </cols>
  <sheetData>
    <row r="1" spans="1:12" ht="18" x14ac:dyDescent="0.4">
      <c r="A1" s="1" t="s">
        <v>0</v>
      </c>
      <c r="B1" s="2"/>
      <c r="C1" s="3" t="s">
        <v>1</v>
      </c>
      <c r="F1" s="4"/>
      <c r="H1" s="5" t="s">
        <v>2</v>
      </c>
      <c r="I1" s="5"/>
    </row>
    <row r="2" spans="1:12" ht="18" x14ac:dyDescent="0.4">
      <c r="A2" s="6"/>
      <c r="B2" s="2"/>
      <c r="C2" s="2"/>
      <c r="D2" s="2"/>
      <c r="E2" s="2"/>
      <c r="F2" s="7"/>
      <c r="H2" s="8" t="s">
        <v>3</v>
      </c>
      <c r="I2" s="8" t="s">
        <v>4</v>
      </c>
    </row>
    <row r="3" spans="1:12" ht="18" x14ac:dyDescent="0.4">
      <c r="A3" s="2" t="s">
        <v>5</v>
      </c>
      <c r="C3" s="9"/>
      <c r="G3" s="11" t="s">
        <v>6</v>
      </c>
      <c r="H3" s="12" t="s">
        <v>7</v>
      </c>
      <c r="I3" s="13">
        <v>44838</v>
      </c>
    </row>
    <row r="4" spans="1:12" ht="18" x14ac:dyDescent="0.4">
      <c r="A4" s="14" t="s">
        <v>8</v>
      </c>
      <c r="C4" s="15">
        <v>44742</v>
      </c>
      <c r="D4" s="2"/>
      <c r="E4" s="2"/>
      <c r="F4" s="16"/>
      <c r="G4" s="11" t="s">
        <v>9</v>
      </c>
      <c r="H4" s="12"/>
      <c r="I4" s="13"/>
    </row>
    <row r="5" spans="1:12" ht="18" x14ac:dyDescent="0.4">
      <c r="D5" s="2"/>
      <c r="E5" s="2"/>
      <c r="F5" s="16"/>
      <c r="G5" s="17"/>
      <c r="I5" s="18"/>
    </row>
    <row r="7" spans="1:12" s="21" customFormat="1" ht="26" x14ac:dyDescent="0.35">
      <c r="A7" s="19" t="s">
        <v>10</v>
      </c>
      <c r="B7" s="30" t="s">
        <v>11</v>
      </c>
      <c r="C7" s="31"/>
      <c r="D7" s="20" t="s">
        <v>12</v>
      </c>
      <c r="E7" s="20"/>
      <c r="F7" s="20" t="s">
        <v>12</v>
      </c>
      <c r="G7" s="30" t="s">
        <v>13</v>
      </c>
      <c r="H7" s="32"/>
      <c r="I7" s="33"/>
    </row>
    <row r="9" spans="1:12" x14ac:dyDescent="0.35">
      <c r="F9" s="22"/>
    </row>
    <row r="10" spans="1:12" x14ac:dyDescent="0.35">
      <c r="D10" s="23" t="s">
        <v>14</v>
      </c>
      <c r="E10" s="23" t="s">
        <v>15</v>
      </c>
      <c r="F10" s="24" t="s">
        <v>16</v>
      </c>
      <c r="H10" s="25" t="s">
        <v>17</v>
      </c>
    </row>
    <row r="11" spans="1:12" x14ac:dyDescent="0.35">
      <c r="E11" s="23" t="s">
        <v>18</v>
      </c>
    </row>
    <row r="12" spans="1:12" x14ac:dyDescent="0.35">
      <c r="I12" t="s">
        <v>19</v>
      </c>
      <c r="J12" t="s">
        <v>20</v>
      </c>
      <c r="K12" t="s">
        <v>21</v>
      </c>
    </row>
    <row r="13" spans="1:12" x14ac:dyDescent="0.35">
      <c r="C13" t="s">
        <v>22</v>
      </c>
      <c r="D13" s="26">
        <v>134115.59</v>
      </c>
      <c r="E13" s="26"/>
      <c r="F13" s="26">
        <f t="shared" ref="F13:F35" si="0">SUM(D13:E13)</f>
        <v>134115.59</v>
      </c>
      <c r="H13" t="s">
        <v>23</v>
      </c>
      <c r="I13" s="26">
        <f>+F37</f>
        <v>133522.44999999998</v>
      </c>
      <c r="J13" s="26">
        <v>133522.45000000001</v>
      </c>
      <c r="K13" s="26">
        <f>+I13-J13</f>
        <v>0</v>
      </c>
    </row>
    <row r="14" spans="1:12" x14ac:dyDescent="0.35">
      <c r="C14" t="s">
        <v>24</v>
      </c>
      <c r="D14" s="26">
        <v>1232.8399999999999</v>
      </c>
      <c r="E14" s="26"/>
      <c r="F14" s="26">
        <f t="shared" si="0"/>
        <v>1232.8399999999999</v>
      </c>
      <c r="H14" t="s">
        <v>25</v>
      </c>
      <c r="I14" s="26">
        <f>+F25</f>
        <v>13590.06</v>
      </c>
      <c r="J14" s="26">
        <v>14109.46</v>
      </c>
      <c r="K14" s="26">
        <f t="shared" ref="K14:K27" si="1">+I14-J14</f>
        <v>-519.39999999999964</v>
      </c>
      <c r="L14" s="29" t="s">
        <v>26</v>
      </c>
    </row>
    <row r="15" spans="1:12" x14ac:dyDescent="0.35">
      <c r="C15" t="s">
        <v>27</v>
      </c>
      <c r="D15" s="26"/>
      <c r="E15" s="26"/>
      <c r="F15" s="26">
        <f t="shared" si="0"/>
        <v>0</v>
      </c>
      <c r="H15" t="s">
        <v>28</v>
      </c>
      <c r="I15" s="26">
        <f>+F23+F24</f>
        <v>1796.72</v>
      </c>
      <c r="J15" s="26">
        <v>1796.72</v>
      </c>
      <c r="K15" s="26">
        <f t="shared" si="1"/>
        <v>0</v>
      </c>
    </row>
    <row r="16" spans="1:12" x14ac:dyDescent="0.35">
      <c r="C16" s="27" t="s">
        <v>29</v>
      </c>
      <c r="D16" s="26"/>
      <c r="E16" s="26"/>
      <c r="F16" s="26">
        <f t="shared" si="0"/>
        <v>0</v>
      </c>
      <c r="H16" t="s">
        <v>30</v>
      </c>
      <c r="I16" s="26">
        <f>+F14+F27</f>
        <v>3624.8599999999997</v>
      </c>
      <c r="J16" s="26">
        <v>3624.86</v>
      </c>
      <c r="K16" s="26">
        <f t="shared" si="1"/>
        <v>0</v>
      </c>
    </row>
    <row r="17" spans="3:12" x14ac:dyDescent="0.35">
      <c r="C17" s="27" t="s">
        <v>31</v>
      </c>
      <c r="D17" s="26">
        <v>0.13</v>
      </c>
      <c r="E17" s="26"/>
      <c r="F17" s="26">
        <f t="shared" si="0"/>
        <v>0.13</v>
      </c>
      <c r="H17" t="s">
        <v>32</v>
      </c>
      <c r="I17" s="26">
        <f>+F26</f>
        <v>8809.27</v>
      </c>
      <c r="J17" s="26">
        <v>8809.27</v>
      </c>
      <c r="K17" s="26">
        <f t="shared" si="1"/>
        <v>0</v>
      </c>
    </row>
    <row r="18" spans="3:12" x14ac:dyDescent="0.35">
      <c r="C18" t="s">
        <v>33</v>
      </c>
      <c r="D18" s="26"/>
      <c r="E18" s="26"/>
      <c r="F18" s="26">
        <f t="shared" si="0"/>
        <v>0</v>
      </c>
      <c r="H18" t="s">
        <v>34</v>
      </c>
      <c r="I18" s="26">
        <f>+F19+F20</f>
        <v>48170.44</v>
      </c>
      <c r="J18" s="26">
        <v>48170.44</v>
      </c>
      <c r="K18" s="26">
        <f t="shared" si="1"/>
        <v>0</v>
      </c>
    </row>
    <row r="19" spans="3:12" x14ac:dyDescent="0.35">
      <c r="C19" s="27" t="s">
        <v>29</v>
      </c>
      <c r="D19" s="26">
        <v>3880.71</v>
      </c>
      <c r="E19" s="26"/>
      <c r="F19" s="26">
        <f t="shared" si="0"/>
        <v>3880.71</v>
      </c>
      <c r="H19" t="s">
        <v>35</v>
      </c>
      <c r="I19" s="26">
        <f>+I18</f>
        <v>48170.44</v>
      </c>
      <c r="J19" s="26">
        <v>48170.44</v>
      </c>
      <c r="K19" s="26">
        <f t="shared" si="1"/>
        <v>0</v>
      </c>
    </row>
    <row r="20" spans="3:12" x14ac:dyDescent="0.35">
      <c r="C20" s="27" t="s">
        <v>31</v>
      </c>
      <c r="D20" s="26">
        <v>44289.73</v>
      </c>
      <c r="E20" s="26"/>
      <c r="F20" s="26">
        <f t="shared" si="0"/>
        <v>44289.73</v>
      </c>
      <c r="H20" t="s">
        <v>36</v>
      </c>
      <c r="I20" s="26">
        <f>+F16+F17</f>
        <v>0.13</v>
      </c>
      <c r="J20" s="26">
        <v>0.13</v>
      </c>
      <c r="K20" s="26">
        <f t="shared" si="1"/>
        <v>0</v>
      </c>
    </row>
    <row r="21" spans="3:12" x14ac:dyDescent="0.35">
      <c r="C21" t="s">
        <v>37</v>
      </c>
      <c r="D21" s="26">
        <v>13570.97</v>
      </c>
      <c r="E21" s="26"/>
      <c r="F21" s="26">
        <f t="shared" si="0"/>
        <v>13570.97</v>
      </c>
      <c r="H21" t="s">
        <v>38</v>
      </c>
      <c r="I21" s="26">
        <f>+F21-F33</f>
        <v>12442.16</v>
      </c>
      <c r="J21" s="26">
        <v>12507.05</v>
      </c>
      <c r="K21" s="26">
        <f t="shared" si="1"/>
        <v>-64.889999999999418</v>
      </c>
      <c r="L21" s="29" t="s">
        <v>39</v>
      </c>
    </row>
    <row r="22" spans="3:12" x14ac:dyDescent="0.35">
      <c r="C22" t="s">
        <v>40</v>
      </c>
      <c r="D22" s="26"/>
      <c r="E22" s="26"/>
      <c r="F22" s="26">
        <f t="shared" si="0"/>
        <v>0</v>
      </c>
      <c r="H22" t="s">
        <v>41</v>
      </c>
      <c r="I22" s="26">
        <f>+F33</f>
        <v>1128.81</v>
      </c>
      <c r="J22" s="26">
        <v>1128.81</v>
      </c>
      <c r="K22" s="26">
        <f t="shared" si="1"/>
        <v>0</v>
      </c>
      <c r="L22" s="29"/>
    </row>
    <row r="23" spans="3:12" x14ac:dyDescent="0.35">
      <c r="C23" s="27" t="s">
        <v>42</v>
      </c>
      <c r="D23" s="26">
        <v>584.5</v>
      </c>
      <c r="E23" s="26"/>
      <c r="F23" s="26">
        <f t="shared" si="0"/>
        <v>584.5</v>
      </c>
      <c r="H23" t="s">
        <v>43</v>
      </c>
      <c r="I23" s="26">
        <v>0</v>
      </c>
      <c r="J23" s="26"/>
      <c r="K23" s="26">
        <f t="shared" si="1"/>
        <v>0</v>
      </c>
      <c r="L23" s="29"/>
    </row>
    <row r="24" spans="3:12" x14ac:dyDescent="0.35">
      <c r="C24" s="27" t="s">
        <v>44</v>
      </c>
      <c r="D24" s="26">
        <v>1212.22</v>
      </c>
      <c r="E24" s="26"/>
      <c r="F24" s="26">
        <f t="shared" si="0"/>
        <v>1212.22</v>
      </c>
      <c r="H24" t="s">
        <v>45</v>
      </c>
      <c r="I24" s="26">
        <v>0</v>
      </c>
      <c r="J24" s="26"/>
      <c r="K24" s="26">
        <f t="shared" si="1"/>
        <v>0</v>
      </c>
      <c r="L24" s="29"/>
    </row>
    <row r="25" spans="3:12" x14ac:dyDescent="0.35">
      <c r="C25" s="27" t="s">
        <v>46</v>
      </c>
      <c r="D25" s="26">
        <v>13590.06</v>
      </c>
      <c r="E25" s="26"/>
      <c r="F25" s="26">
        <f t="shared" si="0"/>
        <v>13590.06</v>
      </c>
      <c r="H25" t="s">
        <v>47</v>
      </c>
      <c r="I25" s="26">
        <f>F30-F35</f>
        <v>-5727.76</v>
      </c>
      <c r="J25" s="26">
        <v>-5727.76</v>
      </c>
      <c r="K25" s="26">
        <f t="shared" si="1"/>
        <v>0</v>
      </c>
      <c r="L25" s="29" t="s">
        <v>39</v>
      </c>
    </row>
    <row r="26" spans="3:12" x14ac:dyDescent="0.35">
      <c r="C26" s="27" t="s">
        <v>48</v>
      </c>
      <c r="D26" s="26">
        <v>8809.27</v>
      </c>
      <c r="E26" s="26"/>
      <c r="F26" s="26">
        <f t="shared" si="0"/>
        <v>8809.27</v>
      </c>
      <c r="I26" s="26"/>
      <c r="J26" s="26"/>
      <c r="K26" s="26">
        <f t="shared" si="1"/>
        <v>0</v>
      </c>
      <c r="L26" s="29"/>
    </row>
    <row r="27" spans="3:12" x14ac:dyDescent="0.35">
      <c r="C27" t="s">
        <v>49</v>
      </c>
      <c r="D27" s="26">
        <v>2392.02</v>
      </c>
      <c r="E27" s="26"/>
      <c r="F27" s="26">
        <f t="shared" si="0"/>
        <v>2392.02</v>
      </c>
      <c r="H27" t="s">
        <v>50</v>
      </c>
      <c r="I27" s="28">
        <f>+I14+I15+I16+I18+I19+I20+I21+I25-I13</f>
        <v>-11455.399999999965</v>
      </c>
      <c r="J27" s="26">
        <f>+J14+J15+J16+J18+J19+J20+J21+J25-J13</f>
        <v>-10871.11</v>
      </c>
      <c r="K27" s="26">
        <f t="shared" si="1"/>
        <v>-584.28999999996449</v>
      </c>
      <c r="L27" s="29"/>
    </row>
    <row r="28" spans="3:12" x14ac:dyDescent="0.35">
      <c r="C28" t="s">
        <v>35</v>
      </c>
      <c r="D28" s="26">
        <v>40342.480000000003</v>
      </c>
      <c r="E28" s="26"/>
      <c r="F28" s="26">
        <f t="shared" si="0"/>
        <v>40342.480000000003</v>
      </c>
      <c r="J28" s="26"/>
      <c r="K28" s="26"/>
      <c r="L28" s="29"/>
    </row>
    <row r="29" spans="3:12" x14ac:dyDescent="0.35">
      <c r="C29" t="s">
        <v>45</v>
      </c>
      <c r="D29" s="26"/>
      <c r="E29" s="26"/>
      <c r="F29" s="26">
        <f t="shared" si="0"/>
        <v>0</v>
      </c>
    </row>
    <row r="30" spans="3:12" x14ac:dyDescent="0.35">
      <c r="C30" t="s">
        <v>51</v>
      </c>
      <c r="D30" s="26"/>
      <c r="E30" s="26"/>
      <c r="F30" s="26">
        <f t="shared" si="0"/>
        <v>0</v>
      </c>
    </row>
    <row r="31" spans="3:12" x14ac:dyDescent="0.35">
      <c r="C31" t="s">
        <v>43</v>
      </c>
      <c r="D31" s="26">
        <f>14148.74+D35</f>
        <v>19876.5</v>
      </c>
      <c r="E31" s="26"/>
      <c r="F31" s="26">
        <f t="shared" si="0"/>
        <v>19876.5</v>
      </c>
    </row>
    <row r="32" spans="3:12" x14ac:dyDescent="0.35">
      <c r="D32" s="26"/>
      <c r="E32" s="26"/>
      <c r="F32" s="26">
        <f t="shared" si="0"/>
        <v>0</v>
      </c>
    </row>
    <row r="33" spans="3:6" x14ac:dyDescent="0.35">
      <c r="C33" t="s">
        <v>41</v>
      </c>
      <c r="D33" s="26">
        <v>1128.81</v>
      </c>
      <c r="E33" s="26"/>
      <c r="F33" s="26">
        <f t="shared" si="0"/>
        <v>1128.81</v>
      </c>
    </row>
    <row r="34" spans="3:6" x14ac:dyDescent="0.35">
      <c r="C34" t="s">
        <v>52</v>
      </c>
      <c r="D34" s="26">
        <v>593.14</v>
      </c>
      <c r="E34" s="26"/>
      <c r="F34" s="26">
        <f t="shared" si="0"/>
        <v>593.14</v>
      </c>
    </row>
    <row r="35" spans="3:6" x14ac:dyDescent="0.35">
      <c r="C35" t="s">
        <v>53</v>
      </c>
      <c r="D35" s="26">
        <v>5727.76</v>
      </c>
      <c r="E35" s="26"/>
      <c r="F35" s="26">
        <f t="shared" si="0"/>
        <v>5727.76</v>
      </c>
    </row>
    <row r="36" spans="3:6" x14ac:dyDescent="0.35">
      <c r="D36" s="26"/>
      <c r="E36" s="26"/>
      <c r="F36" s="26"/>
    </row>
    <row r="37" spans="3:6" x14ac:dyDescent="0.35">
      <c r="C37" t="s">
        <v>54</v>
      </c>
      <c r="D37" s="28">
        <f>+D13-D34</f>
        <v>133522.44999999998</v>
      </c>
      <c r="E37" s="28">
        <f>+E13-E34</f>
        <v>0</v>
      </c>
      <c r="F37" s="26">
        <f>SUM(D37:E37)</f>
        <v>133522.44999999998</v>
      </c>
    </row>
    <row r="38" spans="3:6" x14ac:dyDescent="0.35">
      <c r="D38" s="28"/>
      <c r="E38" s="28"/>
      <c r="F38" s="26"/>
    </row>
    <row r="39" spans="3:6" x14ac:dyDescent="0.35">
      <c r="D39" s="28"/>
      <c r="E39" s="28"/>
      <c r="F39" s="26"/>
    </row>
    <row r="40" spans="3:6" x14ac:dyDescent="0.35">
      <c r="C40" t="s">
        <v>55</v>
      </c>
      <c r="D40" s="28">
        <f>SUM(D14:D31)-D26-D33-D34-D35</f>
        <v>133522.45000000001</v>
      </c>
      <c r="E40" s="28"/>
    </row>
    <row r="41" spans="3:6" x14ac:dyDescent="0.35">
      <c r="C41" t="s">
        <v>56</v>
      </c>
      <c r="D41" s="28">
        <f>+D40-D37</f>
        <v>0</v>
      </c>
      <c r="E41" s="28"/>
    </row>
    <row r="42" spans="3:6" x14ac:dyDescent="0.35">
      <c r="D42" s="28"/>
    </row>
    <row r="43" spans="3:6" x14ac:dyDescent="0.35">
      <c r="D43" s="28"/>
    </row>
  </sheetData>
  <mergeCells count="2">
    <mergeCell ref="B7:C7"/>
    <mergeCell ref="G7:I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E2C84B-1407-48E3-8B13-7CD09BB38041}">
  <ds:schemaRefs>
    <ds:schemaRef ds:uri="929daec0-3f85-4f7a-9798-63894498ffdd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office/infopath/2007/PartnerControls"/>
    <ds:schemaRef ds:uri="171baf46-e54f-4960-9045-6796342ce21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28D4469-9BC2-46EE-9A5B-8EA6D07CA15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411AC1-DFF5-4D95-B1F2-D5A41BAAFB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1baf46-e54f-4960-9045-6796342ce211"/>
    <ds:schemaRef ds:uri="929daec0-3f85-4f7a-9798-63894498ffd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Cate Morse</cp:lastModifiedBy>
  <cp:revision/>
  <dcterms:created xsi:type="dcterms:W3CDTF">2022-10-03T23:42:36Z</dcterms:created>
  <dcterms:modified xsi:type="dcterms:W3CDTF">2022-10-05T01:01:22Z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