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C/CRAJ/2023/Workpapers/"/>
    </mc:Choice>
  </mc:AlternateContent>
  <xr:revisionPtr revIDLastSave="1122" documentId="8_{7DABB9F9-DAC7-48AF-95BF-A766060AAE59}" xr6:coauthVersionLast="47" xr6:coauthVersionMax="47" xr10:uidLastSave="{CB61BAD8-3375-4F53-87F8-3794FFFE474F}"/>
  <bookViews>
    <workbookView xWindow="-120" yWindow="-120" windowWidth="29040" windowHeight="15720" tabRatio="781" xr2:uid="{306213DB-740E-49D0-A494-BE82EF870239}"/>
  </bookViews>
  <sheets>
    <sheet name="Index" sheetId="2" r:id="rId1"/>
    <sheet name="Queries" sheetId="19" state="hidden" r:id="rId2"/>
    <sheet name="Min Pension" sheetId="3" r:id="rId3"/>
    <sheet name="PAYG &amp; GST Instal" sheetId="4" state="hidden" r:id="rId4"/>
    <sheet name="GST Rec" sheetId="10" state="hidden" r:id="rId5"/>
    <sheet name="Bank Balance" sheetId="17" r:id="rId6"/>
    <sheet name="Investment Recon - BT" sheetId="8" state="hidden" r:id="rId7"/>
    <sheet name="Investment Recon - Other" sheetId="16" state="hidden" r:id="rId8"/>
    <sheet name="Related UT " sheetId="14" state="hidden" r:id="rId9"/>
    <sheet name="Property Valn" sheetId="12" r:id="rId10"/>
    <sheet name="Debtors" sheetId="13" state="hidden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r:id="rId16"/>
    <sheet name="Acc fees" sheetId="6" state="hidden" r:id="rId17"/>
    <sheet name="Advisor Fees" sheetId="5" state="hidden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5" i="15" l="1"/>
  <c r="I92" i="15"/>
  <c r="K92" i="15" s="1"/>
  <c r="K3" i="19"/>
  <c r="J3" i="19"/>
  <c r="C3" i="19"/>
  <c r="K2" i="19"/>
  <c r="J2" i="19"/>
  <c r="C2" i="19"/>
  <c r="C1" i="19"/>
  <c r="N16" i="15"/>
  <c r="E34" i="15"/>
  <c r="D34" i="15" s="1"/>
  <c r="F31" i="15"/>
  <c r="E30" i="15"/>
  <c r="D30" i="15" s="1"/>
  <c r="E29" i="15"/>
  <c r="D29" i="15" s="1"/>
  <c r="F28" i="13"/>
  <c r="F34" i="13"/>
  <c r="D11" i="3"/>
  <c r="G19" i="5"/>
  <c r="G18" i="5"/>
  <c r="G12" i="5"/>
  <c r="I15" i="8"/>
  <c r="J103" i="15"/>
  <c r="J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E92" i="15"/>
  <c r="K91" i="15"/>
  <c r="E91" i="15"/>
  <c r="K90" i="15"/>
  <c r="D103" i="15"/>
  <c r="D107" i="15" s="1"/>
  <c r="I103" i="15" l="1"/>
  <c r="I107" i="15" s="1"/>
  <c r="K103" i="15"/>
  <c r="E90" i="15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E28" i="15"/>
  <c r="D28" i="15" s="1"/>
  <c r="E27" i="15"/>
  <c r="M15" i="15"/>
  <c r="M14" i="15"/>
  <c r="E21" i="15"/>
  <c r="D21" i="15" s="1"/>
  <c r="M13" i="15"/>
  <c r="E20" i="15"/>
  <c r="D20" i="15" s="1"/>
  <c r="D36" i="15" l="1"/>
  <c r="D27" i="15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<sst xmlns="http://schemas.openxmlformats.org/spreadsheetml/2006/main" count="757" uniqueCount="426">
  <si>
    <t>Client</t>
  </si>
  <si>
    <t>Crace &amp; Associates Pty Ltd Super Fund</t>
  </si>
  <si>
    <t>Initials</t>
  </si>
  <si>
    <t>Date</t>
  </si>
  <si>
    <t>Client Code</t>
  </si>
  <si>
    <t>CRAJ</t>
  </si>
  <si>
    <t xml:space="preserve">Prep by: </t>
  </si>
  <si>
    <t>MM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</si>
  <si>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</si>
  <si>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</si>
  <si>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</si>
  <si>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</si>
  <si>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</si>
  <si>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</si>
  <si>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</si>
  <si>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</si>
  <si>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</si>
  <si>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</si>
  <si>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</si>
  <si>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</si>
  <si>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</si>
  <si>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</si>
  <si>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</si>
  <si>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</si>
  <si>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</si>
  <si>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</si>
  <si>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- indiv trustees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</si>
  <si>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</si>
  <si>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</si>
  <si>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</si>
  <si>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</si>
  <si>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</si>
  <si>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Fund is 100% in pension phase, no actuarial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</si>
  <si>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</si>
  <si>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</si>
  <si>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</si>
  <si>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</si>
  <si>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</si>
  <si>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</si>
  <si>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</si>
  <si>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</si>
  <si>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</si>
  <si>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</si>
  <si>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</si>
  <si>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</si>
  <si>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</si>
  <si>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</si>
  <si>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</si>
  <si>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</si>
  <si>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</si>
  <si>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</si>
  <si>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</si>
  <si>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</si>
  <si>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</si>
  <si>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</si>
  <si>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</si>
  <si>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</si>
  <si>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</si>
  <si>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</si>
  <si>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</si>
  <si>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</si>
  <si>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</si>
  <si>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</si>
  <si>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</si>
  <si>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</si>
  <si>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</si>
  <si>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</si>
  <si>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</si>
  <si>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</si>
  <si>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</si>
  <si>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</si>
  <si>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</si>
  <si>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</si>
  <si>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</si>
  <si>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</si>
  <si>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</si>
  <si>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</si>
  <si>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</si>
  <si>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</si>
  <si>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</si>
  <si>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</si>
  <si>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</si>
  <si>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Documents Required</t>
  </si>
  <si>
    <t>Comments</t>
  </si>
  <si>
    <t>Received</t>
  </si>
  <si>
    <t>Invoice for termite expense</t>
  </si>
  <si>
    <t>Expense noted on bank acc - $630.60 on 23/6 - repairs or cap works??</t>
  </si>
  <si>
    <t>Yes</t>
  </si>
  <si>
    <t>Invoice for diamond roof tiling</t>
  </si>
  <si>
    <t>Expense noted on bank acc - $3,850 on 16/12 - Repairs or cap works??</t>
  </si>
  <si>
    <t>Copy of all rates notices</t>
  </si>
  <si>
    <t>Copy of property insurance premium</t>
  </si>
  <si>
    <t>MINIMUM PENSION CALCULATION 2023/24 FINANCIAL YEAR</t>
  </si>
  <si>
    <t>Member Name:</t>
  </si>
  <si>
    <t>Mervyn (John) Crace</t>
  </si>
  <si>
    <t>Margarete (Gretel) Crace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</si>
  <si>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</si>
  <si>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</si>
  <si>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</si>
  <si>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</si>
  <si>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</si>
  <si>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</si>
  <si>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</si>
  <si>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</si>
  <si>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</si>
  <si>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</si>
  <si>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</si>
  <si>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</si>
  <si>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</si>
  <si>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</si>
  <si>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</si>
  <si>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</si>
  <si>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</si>
  <si>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</si>
  <si>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</si>
  <si>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</si>
  <si>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</si>
  <si>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</si>
  <si>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</si>
  <si>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</si>
  <si>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</si>
  <si>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</si>
  <si>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</si>
  <si>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</si>
  <si>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</si>
  <si>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</si>
  <si>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</si>
  <si>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</si>
  <si>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</si>
  <si>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</si>
  <si>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</si>
  <si>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</si>
  <si>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</si>
  <si>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</si>
  <si>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</si>
  <si>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</si>
  <si>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</si>
  <si>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</si>
  <si>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</si>
  <si>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</si>
  <si>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</si>
  <si>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</si>
  <si>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</si>
  <si>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</si>
  <si>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</si>
  <si>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</si>
  <si>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</si>
  <si>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</si>
  <si>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</si>
  <si>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</si>
  <si>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</si>
  <si>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</si>
  <si>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</si>
  <si>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</si>
  <si>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</si>
  <si>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</si>
  <si>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</si>
  <si>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</si>
  <si>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</si>
  <si>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</si>
  <si>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</si>
  <si>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</si>
  <si>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</si>
  <si>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</si>
  <si>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</si>
  <si>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</si>
  <si>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</si>
  <si>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</si>
  <si>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60400/HBS15282287S13</t>
  </si>
  <si>
    <t>Heritage Cheque A/c 2287 S13</t>
  </si>
  <si>
    <t>60400/HBS15282287S26</t>
  </si>
  <si>
    <t xml:space="preserve">	Heritage Online Saver A/c 2287 S26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</si>
  <si>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</si>
  <si>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</si>
  <si>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</si>
  <si>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</si>
  <si>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</si>
  <si>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</si>
  <si>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</si>
  <si>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</si>
  <si>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</si>
  <si>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</si>
  <si>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</si>
  <si>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</si>
  <si>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</si>
  <si>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</si>
  <si>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</si>
  <si>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</si>
  <si>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</si>
  <si>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</si>
  <si>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</si>
  <si>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</si>
  <si>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</si>
  <si>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</si>
  <si>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</si>
  <si>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</si>
  <si>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</si>
  <si>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</si>
  <si>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</si>
  <si>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</si>
  <si>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</si>
  <si>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</si>
  <si>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</si>
  <si>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</si>
  <si>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</si>
  <si>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</si>
  <si>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</si>
  <si>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</si>
  <si>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</si>
  <si>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</si>
  <si>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</si>
  <si>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</si>
  <si>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</si>
  <si>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</si>
  <si>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</si>
  <si>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</si>
  <si>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</si>
  <si>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</si>
  <si>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</si>
  <si>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</si>
  <si>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</si>
  <si>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</si>
  <si>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</si>
  <si>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</si>
  <si>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</si>
  <si>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</si>
  <si>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</si>
  <si>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</si>
  <si>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</si>
  <si>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</si>
  <si>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</si>
  <si>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</si>
  <si>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</si>
  <si>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</si>
  <si>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</si>
  <si>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</si>
  <si>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</si>
  <si>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</si>
  <si>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</si>
  <si>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</si>
  <si>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</si>
  <si>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</si>
  <si>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</si>
  <si>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</si>
  <si>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</si>
  <si>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</si>
  <si>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</si>
  <si>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77200/CRAJ-1</t>
  </si>
  <si>
    <t>63/14 Kensington Place, Birkdale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</si>
  <si>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</si>
  <si>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</si>
  <si>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</si>
  <si>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</si>
  <si>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</si>
  <si>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</si>
  <si>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</si>
  <si>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</si>
  <si>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</si>
  <si>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</si>
  <si>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</si>
  <si>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</si>
  <si>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Dakkaa's Maintenance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</si>
  <si>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</si>
  <si>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</si>
  <si>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</si>
  <si>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</si>
  <si>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</si>
  <si>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</si>
  <si>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</si>
  <si>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</si>
  <si>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</si>
  <si>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</si>
  <si>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</si>
  <si>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</si>
  <si>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</si>
  <si>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</si>
  <si>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</si>
  <si>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</si>
  <si>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</si>
  <si>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</si>
  <si>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</si>
  <si>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</si>
  <si>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</si>
  <si>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</si>
  <si>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</si>
  <si>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</si>
  <si>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</si>
  <si>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</si>
  <si>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</si>
  <si>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</si>
  <si>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</si>
  <si>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</si>
  <si>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</si>
  <si>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</si>
  <si>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</si>
  <si>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</si>
  <si>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</si>
  <si>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</si>
  <si>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</si>
  <si>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</si>
  <si>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</si>
  <si>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</si>
  <si>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</si>
  <si>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</si>
  <si>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</si>
  <si>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</si>
  <si>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</si>
  <si>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</si>
  <si>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</si>
  <si>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</si>
  <si>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</si>
  <si>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</si>
  <si>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</si>
  <si>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</si>
  <si>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</si>
  <si>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</si>
  <si>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</si>
  <si>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</si>
  <si>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</si>
  <si>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</si>
  <si>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</si>
  <si>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</si>
  <si>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</si>
  <si>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</si>
  <si>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</si>
  <si>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</si>
  <si>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</si>
  <si>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</si>
  <si>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</si>
  <si>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</si>
  <si>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</si>
  <si>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</si>
  <si>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</si>
  <si>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</si>
  <si>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</si>
  <si>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</si>
  <si>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</si>
  <si>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</si>
  <si>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</si>
  <si>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</si>
  <si>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</si>
  <si>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</si>
  <si>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</si>
  <si>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</si>
  <si>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</si>
  <si>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</si>
  <si>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</si>
  <si>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</si>
  <si>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</si>
  <si>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</si>
  <si>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</si>
  <si>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</si>
  <si>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</si>
  <si>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</si>
  <si>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</si>
  <si>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</si>
  <si>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</si>
  <si>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</si>
  <si>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</si>
  <si>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</si>
  <si>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</si>
  <si>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</si>
  <si>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</si>
  <si>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</si>
  <si>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</si>
  <si>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</si>
  <si>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</si>
  <si>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</si>
  <si>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</si>
  <si>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</si>
  <si>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</si>
  <si>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</si>
  <si>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</si>
  <si>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</si>
  <si>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</si>
  <si>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</si>
  <si>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</si>
  <si>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</si>
  <si>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</si>
  <si>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</si>
  <si>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</si>
  <si>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</si>
  <si>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</si>
  <si>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</si>
  <si>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</si>
  <si>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</si>
  <si>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</si>
  <si>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</si>
  <si>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</si>
  <si>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</si>
  <si>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</si>
  <si>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>Gross Exp</t>
  </si>
  <si>
    <t xml:space="preserve">Aurora Realty </t>
  </si>
  <si>
    <t>Annual Statement</t>
  </si>
  <si>
    <t>Expenses paid by the Fund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</si>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</sst>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[$-C09]dd\-mmm\-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sz val="10"/>
      <color theme="4" tint="-0.24997711111789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4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40" fillId="0" borderId="0" xfId="0" applyFont="1"/>
    <xf numFmtId="15" fontId="40" fillId="0" borderId="0" xfId="0" applyNumberFormat="1" applyFont="1"/>
    <xf numFmtId="14" fontId="40" fillId="0" borderId="0" xfId="0" applyNumberFormat="1" applyFont="1"/>
    <xf numFmtId="2" fontId="40" fillId="0" borderId="0" xfId="0" applyNumberFormat="1" applyFont="1"/>
    <xf numFmtId="0" fontId="40" fillId="0" borderId="0" xfId="2" applyNumberFormat="1" applyFont="1" applyFill="1" applyBorder="1"/>
    <xf numFmtId="165" fontId="40" fillId="0" borderId="0" xfId="2" applyFont="1" applyFill="1" applyBorder="1"/>
    <xf numFmtId="9" fontId="40" fillId="0" borderId="0" xfId="3" applyFont="1" applyFill="1" applyBorder="1"/>
    <xf numFmtId="165" fontId="40" fillId="0" borderId="0" xfId="0" applyNumberFormat="1" applyFont="1"/>
    <xf numFmtId="0" fontId="42" fillId="0" borderId="0" xfId="0" applyFont="1"/>
    <xf numFmtId="165" fontId="43" fillId="0" borderId="0" xfId="0" applyNumberFormat="1" applyFont="1"/>
    <xf numFmtId="165" fontId="42" fillId="0" borderId="0" xfId="0" applyNumberFormat="1" applyFont="1"/>
    <xf numFmtId="165" fontId="9" fillId="0" borderId="0" xfId="2" applyFont="1" applyFill="1" applyBorder="1"/>
    <xf numFmtId="0" fontId="40" fillId="0" borderId="0" xfId="0" applyFont="1" applyAlignment="1">
      <alignment horizontal="center"/>
    </xf>
    <xf numFmtId="0" fontId="40" fillId="0" borderId="0" xfId="0" applyFont="1" applyAlignment="1">
      <alignment vertical="center" wrapText="1"/>
    </xf>
    <xf numFmtId="0" fontId="22" fillId="0" borderId="26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4" fontId="40" fillId="0" borderId="0" xfId="0" applyNumberFormat="1" applyFont="1" applyAlignment="1">
      <alignment horizontal="center" vertical="center" wrapText="1"/>
    </xf>
    <xf numFmtId="2" fontId="40" fillId="0" borderId="0" xfId="0" applyNumberFormat="1" applyFont="1" applyAlignment="1">
      <alignment horizontal="center" vertical="center" wrapText="1"/>
    </xf>
    <xf numFmtId="0" fontId="40" fillId="0" borderId="0" xfId="2" applyNumberFormat="1" applyFont="1" applyFill="1" applyBorder="1" applyAlignment="1">
      <alignment horizontal="center" vertical="center" wrapText="1"/>
    </xf>
    <xf numFmtId="165" fontId="40" fillId="0" borderId="0" xfId="2" applyFont="1" applyFill="1" applyBorder="1" applyAlignment="1">
      <alignment horizontal="center" vertical="center" wrapText="1"/>
    </xf>
    <xf numFmtId="9" fontId="40" fillId="0" borderId="0" xfId="3" applyFont="1" applyFill="1" applyBorder="1" applyAlignment="1">
      <alignment horizontal="center" vertical="center" wrapText="1"/>
    </xf>
    <xf numFmtId="165" fontId="40" fillId="0" borderId="0" xfId="0" applyNumberFormat="1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165" fontId="43" fillId="0" borderId="0" xfId="0" applyNumberFormat="1" applyFont="1" applyAlignment="1">
      <alignment horizontal="center" vertical="center" wrapText="1"/>
    </xf>
    <xf numFmtId="10" fontId="40" fillId="0" borderId="0" xfId="3" applyNumberFormat="1" applyFont="1" applyFill="1" applyBorder="1" applyAlignment="1">
      <alignment horizontal="center" vertical="center" wrapText="1"/>
    </xf>
    <xf numFmtId="172" fontId="0" fillId="4" borderId="0" xfId="1" applyNumberFormat="1" applyFont="1" applyFill="1"/>
    <xf numFmtId="15" fontId="3" fillId="6" borderId="12" xfId="0" applyNumberFormat="1" applyFont="1" applyFill="1" applyBorder="1"/>
    <xf numFmtId="15" fontId="3" fillId="6" borderId="26" xfId="0" applyNumberFormat="1" applyFont="1" applyFill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29" fillId="5" borderId="11" xfId="2" applyFont="1" applyFill="1" applyBorder="1" applyAlignment="1"/>
    <xf numFmtId="165" fontId="29" fillId="5" borderId="12" xfId="2" applyFont="1" applyFill="1" applyBorder="1" applyAlignment="1"/>
    <xf numFmtId="165" fontId="29" fillId="5" borderId="19" xfId="2" applyFont="1" applyFill="1" applyBorder="1" applyAlignment="1"/>
    <xf numFmtId="0" fontId="34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4C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22" sqref="F22:H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6" t="s">
        <v>0</v>
      </c>
      <c r="B1" s="119"/>
      <c r="C1" s="117" t="s">
        <v>1</v>
      </c>
      <c r="F1" s="53"/>
      <c r="H1" s="55" t="s">
        <v>2</v>
      </c>
      <c r="I1" s="55" t="s">
        <v>3</v>
      </c>
    </row>
    <row r="2" spans="1:9" ht="18">
      <c r="A2" s="116" t="s">
        <v>4</v>
      </c>
      <c r="B2" s="120"/>
      <c r="C2" s="117" t="s">
        <v>5</v>
      </c>
      <c r="D2" s="52"/>
      <c r="E2" s="52"/>
      <c r="F2" s="54"/>
      <c r="G2" s="58" t="s">
        <v>6</v>
      </c>
      <c r="H2" s="59" t="s">
        <v>7</v>
      </c>
      <c r="I2" s="60">
        <v>45125</v>
      </c>
    </row>
    <row r="3" spans="1:9" ht="18">
      <c r="A3" s="116" t="s">
        <v>8</v>
      </c>
      <c r="B3" s="120"/>
      <c r="C3" s="118">
        <v>45107</v>
      </c>
      <c r="D3" s="52"/>
      <c r="E3" s="52"/>
      <c r="F3" s="54"/>
      <c r="G3" s="58" t="s">
        <v>9</v>
      </c>
      <c r="H3" s="59" t="s">
        <v>10</v>
      </c>
      <c r="I3" s="60">
        <v>45181</v>
      </c>
    </row>
    <row r="4" spans="1:9" ht="18">
      <c r="A4" s="121"/>
      <c r="B4" s="52"/>
      <c r="C4" s="3"/>
      <c r="D4" s="52"/>
      <c r="E4" s="52"/>
      <c r="F4" s="54"/>
    </row>
    <row r="5" spans="1:9" ht="18">
      <c r="A5" s="52" t="s">
        <v>11</v>
      </c>
      <c r="C5" s="56"/>
      <c r="F5" s="57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62" t="s">
        <v>15</v>
      </c>
      <c r="G7" s="363"/>
      <c r="H7" s="364"/>
    </row>
    <row r="8" spans="1:9" ht="20.100000000000001" customHeight="1">
      <c r="A8" s="365" t="s">
        <v>16</v>
      </c>
      <c r="B8" s="366"/>
      <c r="C8" s="367"/>
      <c r="D8" s="219"/>
      <c r="E8" s="10" t="s">
        <v>17</v>
      </c>
      <c r="F8" s="353"/>
      <c r="G8" s="354"/>
      <c r="H8" s="355"/>
    </row>
    <row r="9" spans="1:9" ht="20.100000000000001" customHeight="1">
      <c r="A9" s="11"/>
      <c r="B9" s="12">
        <v>1</v>
      </c>
      <c r="C9" s="13" t="s">
        <v>18</v>
      </c>
      <c r="D9" s="219"/>
      <c r="E9" s="10" t="s">
        <v>17</v>
      </c>
      <c r="F9" s="353"/>
      <c r="G9" s="354"/>
      <c r="H9" s="355"/>
    </row>
    <row r="10" spans="1:9" ht="20.100000000000001" customHeight="1">
      <c r="A10" s="11"/>
      <c r="B10" s="12">
        <v>2</v>
      </c>
      <c r="C10" s="13" t="s">
        <v>19</v>
      </c>
      <c r="D10" s="219"/>
      <c r="E10" s="10" t="s">
        <v>17</v>
      </c>
      <c r="F10" s="353"/>
      <c r="G10" s="354"/>
      <c r="H10" s="355"/>
    </row>
    <row r="11" spans="1:9" ht="20.100000000000001" customHeight="1">
      <c r="A11" s="11"/>
      <c r="B11" s="12">
        <v>3</v>
      </c>
      <c r="C11" s="13" t="s">
        <v>20</v>
      </c>
      <c r="D11" s="219"/>
      <c r="E11" s="10" t="s">
        <v>17</v>
      </c>
      <c r="F11" s="353"/>
      <c r="G11" s="354"/>
      <c r="H11" s="355"/>
    </row>
    <row r="12" spans="1:9" ht="20.100000000000001" customHeight="1">
      <c r="A12" s="11"/>
      <c r="B12" s="12">
        <v>4</v>
      </c>
      <c r="C12" s="13" t="s">
        <v>21</v>
      </c>
      <c r="D12" s="219"/>
      <c r="E12" s="10" t="s">
        <v>17</v>
      </c>
      <c r="F12" s="353"/>
      <c r="G12" s="354"/>
      <c r="H12" s="355"/>
    </row>
    <row r="13" spans="1:9" ht="20.100000000000001" customHeight="1">
      <c r="A13" s="11"/>
      <c r="B13" s="12">
        <v>5</v>
      </c>
      <c r="C13" s="12" t="s">
        <v>22</v>
      </c>
      <c r="D13" s="219"/>
      <c r="E13" s="10" t="s">
        <v>17</v>
      </c>
      <c r="F13" s="353"/>
      <c r="G13" s="354"/>
      <c r="H13" s="355"/>
    </row>
    <row r="14" spans="1:9" ht="20.100000000000001" customHeight="1">
      <c r="A14" s="11"/>
      <c r="B14" s="12">
        <v>6</v>
      </c>
      <c r="C14" s="14" t="s">
        <v>23</v>
      </c>
      <c r="D14" s="219"/>
      <c r="E14" s="10" t="s">
        <v>17</v>
      </c>
      <c r="F14" s="353"/>
      <c r="G14" s="354"/>
      <c r="H14" s="355"/>
    </row>
    <row r="15" spans="1:9" ht="20.100000000000001" customHeight="1">
      <c r="A15" s="15"/>
      <c r="B15" s="16">
        <v>7</v>
      </c>
      <c r="C15" s="12" t="s">
        <v>24</v>
      </c>
      <c r="D15" s="219"/>
      <c r="E15" s="10" t="s">
        <v>17</v>
      </c>
      <c r="F15" s="353"/>
      <c r="G15" s="354"/>
      <c r="H15" s="355"/>
    </row>
    <row r="16" spans="1:9" ht="20.100000000000001" customHeight="1">
      <c r="A16" s="15"/>
      <c r="B16" s="315">
        <v>8</v>
      </c>
      <c r="C16" s="12" t="s">
        <v>25</v>
      </c>
      <c r="D16" s="219"/>
      <c r="E16" s="10"/>
      <c r="F16" s="353" t="s">
        <v>26</v>
      </c>
      <c r="G16" s="354"/>
      <c r="H16" s="355"/>
    </row>
    <row r="17" spans="1:10" ht="20.100000000000001" customHeight="1">
      <c r="A17" s="15"/>
      <c r="B17" s="314">
        <v>9</v>
      </c>
      <c r="C17" s="12" t="s">
        <v>27</v>
      </c>
      <c r="D17" s="219"/>
      <c r="E17" s="10" t="s">
        <v>17</v>
      </c>
      <c r="F17" s="353"/>
      <c r="G17" s="354"/>
      <c r="H17" s="355"/>
    </row>
    <row r="18" spans="1:10" ht="20.100000000000001" customHeight="1">
      <c r="A18" s="359" t="s">
        <v>28</v>
      </c>
      <c r="B18" s="360"/>
      <c r="C18" s="361"/>
      <c r="D18" s="219"/>
      <c r="E18" s="17"/>
      <c r="F18" s="353"/>
      <c r="G18" s="354"/>
      <c r="H18" s="355"/>
      <c r="J18" s="18"/>
    </row>
    <row r="19" spans="1:10" ht="20.100000000000001" customHeight="1">
      <c r="A19" s="19">
        <v>2</v>
      </c>
      <c r="B19" s="20" t="s">
        <v>29</v>
      </c>
      <c r="C19" s="21"/>
      <c r="D19" s="219"/>
      <c r="E19" s="17"/>
      <c r="F19" s="353"/>
      <c r="G19" s="354"/>
      <c r="H19" s="355"/>
    </row>
    <row r="20" spans="1:10" ht="20.100000000000001" customHeight="1">
      <c r="A20" s="22"/>
      <c r="B20" s="23"/>
      <c r="C20" s="24" t="s">
        <v>30</v>
      </c>
      <c r="D20" s="219"/>
      <c r="E20" s="10" t="s">
        <v>17</v>
      </c>
      <c r="F20" s="353"/>
      <c r="G20" s="354"/>
      <c r="H20" s="355"/>
    </row>
    <row r="21" spans="1:10" ht="20.100000000000001" customHeight="1">
      <c r="A21" s="22"/>
      <c r="B21" s="23"/>
      <c r="C21" s="24" t="s">
        <v>31</v>
      </c>
      <c r="D21" s="219"/>
      <c r="E21" s="10" t="s">
        <v>17</v>
      </c>
      <c r="F21" s="353" t="s">
        <v>32</v>
      </c>
      <c r="G21" s="354"/>
      <c r="H21" s="355"/>
    </row>
    <row r="22" spans="1:10" ht="20.100000000000001" customHeight="1">
      <c r="A22" s="11"/>
      <c r="B22" s="25"/>
      <c r="C22" s="14" t="s">
        <v>33</v>
      </c>
      <c r="D22" s="219"/>
      <c r="E22" s="10" t="s">
        <v>17</v>
      </c>
      <c r="F22" s="353"/>
      <c r="G22" s="354"/>
      <c r="H22" s="355"/>
    </row>
    <row r="23" spans="1:10" ht="20.100000000000001" customHeight="1">
      <c r="A23" s="11"/>
      <c r="B23" s="26"/>
      <c r="C23" s="14" t="s">
        <v>34</v>
      </c>
      <c r="D23" s="220" t="s">
        <v>35</v>
      </c>
      <c r="E23" s="10"/>
      <c r="F23" s="353"/>
      <c r="G23" s="354"/>
      <c r="H23" s="355"/>
    </row>
    <row r="24" spans="1:10" ht="20.100000000000001" customHeight="1">
      <c r="A24" s="19">
        <v>3</v>
      </c>
      <c r="B24" s="27" t="s">
        <v>36</v>
      </c>
      <c r="C24" s="21"/>
      <c r="D24" s="219"/>
      <c r="E24" s="17"/>
      <c r="F24" s="353"/>
      <c r="G24" s="354"/>
      <c r="H24" s="355"/>
    </row>
    <row r="25" spans="1:10" ht="20.100000000000001" customHeight="1">
      <c r="A25" s="11"/>
      <c r="B25" s="28"/>
      <c r="C25" s="14" t="s">
        <v>37</v>
      </c>
      <c r="D25" s="268" t="s">
        <v>35</v>
      </c>
      <c r="E25" s="10" t="s">
        <v>17</v>
      </c>
      <c r="F25" s="353"/>
      <c r="G25" s="354"/>
      <c r="H25" s="355"/>
    </row>
    <row r="26" spans="1:10" ht="20.100000000000001" customHeight="1">
      <c r="A26" s="19">
        <v>4</v>
      </c>
      <c r="B26" s="27" t="s">
        <v>38</v>
      </c>
      <c r="C26" s="27"/>
      <c r="D26" s="219"/>
      <c r="E26" s="10"/>
      <c r="F26" s="353"/>
      <c r="G26" s="354"/>
      <c r="H26" s="355"/>
    </row>
    <row r="27" spans="1:10" ht="20.100000000000001" customHeight="1">
      <c r="A27" s="22"/>
      <c r="B27" s="23"/>
      <c r="C27" s="24" t="s">
        <v>39</v>
      </c>
      <c r="D27" s="220" t="s">
        <v>35</v>
      </c>
      <c r="E27" s="10"/>
      <c r="F27" s="353"/>
      <c r="G27" s="354"/>
      <c r="H27" s="355"/>
    </row>
    <row r="28" spans="1:10" ht="20.100000000000001" customHeight="1">
      <c r="A28" s="11"/>
      <c r="B28" s="25"/>
      <c r="C28" s="14" t="s">
        <v>40</v>
      </c>
      <c r="D28" s="220" t="s">
        <v>35</v>
      </c>
      <c r="E28" s="10"/>
      <c r="F28" s="353"/>
      <c r="G28" s="354"/>
      <c r="H28" s="355"/>
    </row>
    <row r="29" spans="1:10" ht="20.100000000000001" customHeight="1">
      <c r="A29" s="11"/>
      <c r="B29" s="26"/>
      <c r="C29" s="14" t="s">
        <v>41</v>
      </c>
      <c r="D29" s="220" t="s">
        <v>35</v>
      </c>
      <c r="E29" s="10"/>
      <c r="F29" s="353"/>
      <c r="G29" s="354"/>
      <c r="H29" s="355"/>
    </row>
    <row r="30" spans="1:10" ht="20.100000000000001" customHeight="1">
      <c r="A30" s="11"/>
      <c r="B30" s="26"/>
      <c r="C30" s="14" t="s">
        <v>42</v>
      </c>
      <c r="D30" s="220" t="s">
        <v>35</v>
      </c>
      <c r="E30" s="10"/>
      <c r="F30" s="353"/>
      <c r="G30" s="354"/>
      <c r="H30" s="355"/>
    </row>
    <row r="31" spans="1:10" ht="20.100000000000001" customHeight="1">
      <c r="A31" s="11"/>
      <c r="B31" s="26"/>
      <c r="C31" s="14" t="s">
        <v>43</v>
      </c>
      <c r="D31" s="220" t="s">
        <v>35</v>
      </c>
      <c r="E31" s="10"/>
      <c r="F31" s="353"/>
      <c r="G31" s="354"/>
      <c r="H31" s="355"/>
    </row>
    <row r="32" spans="1:10" ht="20.100000000000001" customHeight="1">
      <c r="A32" s="19">
        <v>5</v>
      </c>
      <c r="B32" s="27" t="s">
        <v>44</v>
      </c>
      <c r="C32" s="27"/>
      <c r="D32" s="219"/>
      <c r="E32" s="10"/>
      <c r="F32" s="353"/>
      <c r="G32" s="354"/>
      <c r="H32" s="355"/>
    </row>
    <row r="33" spans="1:8" ht="20.100000000000001" customHeight="1">
      <c r="A33" s="22"/>
      <c r="B33" s="28"/>
      <c r="C33" s="14" t="s">
        <v>45</v>
      </c>
      <c r="D33" s="219"/>
      <c r="E33" s="10"/>
      <c r="F33" s="353"/>
      <c r="G33" s="354"/>
      <c r="H33" s="355"/>
    </row>
    <row r="34" spans="1:8" ht="20.100000000000001" customHeight="1">
      <c r="A34" s="11"/>
      <c r="B34" s="28"/>
      <c r="C34" s="14" t="s">
        <v>46</v>
      </c>
      <c r="D34" s="220" t="s">
        <v>35</v>
      </c>
      <c r="E34" s="10"/>
      <c r="F34" s="353"/>
      <c r="G34" s="354"/>
      <c r="H34" s="355"/>
    </row>
    <row r="35" spans="1:8" ht="20.100000000000001" customHeight="1">
      <c r="A35" s="11"/>
      <c r="B35" s="28"/>
      <c r="C35" s="14" t="s">
        <v>47</v>
      </c>
      <c r="D35" s="219"/>
      <c r="E35" s="17"/>
      <c r="F35" s="353"/>
      <c r="G35" s="354"/>
      <c r="H35" s="355"/>
    </row>
    <row r="36" spans="1:8" ht="20.100000000000001" customHeight="1">
      <c r="A36" s="11"/>
      <c r="B36" s="28"/>
      <c r="C36" s="14" t="s">
        <v>48</v>
      </c>
      <c r="D36" s="220" t="s">
        <v>35</v>
      </c>
      <c r="E36" s="10"/>
      <c r="F36" s="353"/>
      <c r="G36" s="354"/>
      <c r="H36" s="355"/>
    </row>
    <row r="37" spans="1:8" ht="20.100000000000001" customHeight="1">
      <c r="A37" s="11"/>
      <c r="B37" s="28"/>
      <c r="C37" s="14" t="s">
        <v>49</v>
      </c>
      <c r="D37" s="219"/>
      <c r="E37" s="10"/>
      <c r="F37" s="353"/>
      <c r="G37" s="354"/>
      <c r="H37" s="355"/>
    </row>
    <row r="38" spans="1:8" ht="20.100000000000001" customHeight="1">
      <c r="A38" s="11"/>
      <c r="B38" s="28"/>
      <c r="C38" s="14" t="s">
        <v>50</v>
      </c>
      <c r="D38" s="219"/>
      <c r="E38" s="17"/>
      <c r="F38" s="353"/>
      <c r="G38" s="354"/>
      <c r="H38" s="355"/>
    </row>
    <row r="39" spans="1:8" ht="20.100000000000001" customHeight="1">
      <c r="A39" s="11"/>
      <c r="B39" s="28"/>
      <c r="C39" s="14" t="s">
        <v>51</v>
      </c>
      <c r="D39" s="220" t="s">
        <v>35</v>
      </c>
      <c r="E39" s="10" t="s">
        <v>17</v>
      </c>
      <c r="F39" s="353"/>
      <c r="G39" s="354"/>
      <c r="H39" s="355"/>
    </row>
    <row r="40" spans="1:8" ht="20.100000000000001" customHeight="1">
      <c r="A40" s="19">
        <v>6</v>
      </c>
      <c r="B40" s="27" t="s">
        <v>52</v>
      </c>
      <c r="C40" s="27"/>
      <c r="D40" s="219"/>
      <c r="E40" s="10"/>
      <c r="F40" s="353"/>
      <c r="G40" s="354"/>
      <c r="H40" s="355"/>
    </row>
    <row r="41" spans="1:8" ht="20.100000000000001" customHeight="1">
      <c r="A41" s="11"/>
      <c r="B41" s="28"/>
      <c r="C41" s="14" t="s">
        <v>53</v>
      </c>
      <c r="D41" s="219"/>
      <c r="E41" s="17"/>
      <c r="F41" s="353"/>
      <c r="G41" s="354"/>
      <c r="H41" s="355"/>
    </row>
    <row r="42" spans="1:8" ht="20.100000000000001" customHeight="1">
      <c r="A42" s="11"/>
      <c r="B42" s="28"/>
      <c r="C42" s="14" t="s">
        <v>54</v>
      </c>
      <c r="D42" s="219"/>
      <c r="E42" s="17"/>
      <c r="F42" s="353"/>
      <c r="G42" s="354"/>
      <c r="H42" s="355"/>
    </row>
    <row r="43" spans="1:8" ht="20.100000000000001" customHeight="1">
      <c r="A43" s="11"/>
      <c r="B43" s="28"/>
      <c r="C43" s="14" t="s">
        <v>55</v>
      </c>
      <c r="D43" s="219"/>
      <c r="E43" s="17"/>
      <c r="F43" s="353"/>
      <c r="G43" s="354"/>
      <c r="H43" s="355"/>
    </row>
    <row r="44" spans="1:8" ht="20.100000000000001" customHeight="1">
      <c r="A44" s="11"/>
      <c r="B44" s="28"/>
      <c r="C44" s="14" t="s">
        <v>56</v>
      </c>
      <c r="D44" s="219"/>
      <c r="E44" s="17"/>
      <c r="F44" s="353"/>
      <c r="G44" s="354"/>
      <c r="H44" s="355"/>
    </row>
    <row r="45" spans="1:8" ht="20.100000000000001" customHeight="1">
      <c r="A45" s="11"/>
      <c r="B45" s="28"/>
      <c r="C45" s="14" t="s">
        <v>57</v>
      </c>
      <c r="D45" s="219"/>
      <c r="E45" s="17"/>
      <c r="F45" s="353"/>
      <c r="G45" s="354"/>
      <c r="H45" s="355"/>
    </row>
    <row r="46" spans="1:8" ht="20.100000000000001" customHeight="1">
      <c r="A46" s="11"/>
      <c r="B46" s="28"/>
      <c r="C46" s="14" t="s">
        <v>58</v>
      </c>
      <c r="D46" s="219"/>
      <c r="E46" s="10" t="s">
        <v>17</v>
      </c>
      <c r="F46" s="353"/>
      <c r="G46" s="354"/>
      <c r="H46" s="355"/>
    </row>
    <row r="47" spans="1:8" ht="20.100000000000001" customHeight="1">
      <c r="A47" s="19">
        <v>7</v>
      </c>
      <c r="B47" s="27" t="s">
        <v>59</v>
      </c>
      <c r="C47" s="27"/>
      <c r="D47" s="219"/>
      <c r="E47" s="17"/>
      <c r="F47" s="353"/>
      <c r="G47" s="354"/>
      <c r="H47" s="355"/>
    </row>
    <row r="48" spans="1:8" ht="20.100000000000001" customHeight="1">
      <c r="A48" s="11"/>
      <c r="B48" s="28"/>
      <c r="C48" s="14" t="s">
        <v>60</v>
      </c>
      <c r="D48" s="220" t="s">
        <v>35</v>
      </c>
      <c r="E48" s="10" t="s">
        <v>17</v>
      </c>
      <c r="F48" s="353"/>
      <c r="G48" s="354"/>
      <c r="H48" s="355"/>
    </row>
    <row r="49" spans="1:8" ht="20.100000000000001" customHeight="1">
      <c r="A49" s="11"/>
      <c r="B49" s="29"/>
      <c r="C49" s="14" t="s">
        <v>61</v>
      </c>
      <c r="D49" s="219"/>
      <c r="E49" s="17"/>
      <c r="F49" s="353"/>
      <c r="G49" s="354"/>
      <c r="H49" s="355"/>
    </row>
    <row r="50" spans="1:8" ht="20.100000000000001" customHeight="1">
      <c r="A50" s="19">
        <v>8</v>
      </c>
      <c r="B50" s="27" t="s">
        <v>62</v>
      </c>
      <c r="C50" s="27"/>
      <c r="D50" s="219"/>
      <c r="E50" s="17"/>
      <c r="F50" s="353"/>
      <c r="G50" s="354"/>
      <c r="H50" s="355"/>
    </row>
    <row r="51" spans="1:8" ht="20.100000000000001" customHeight="1">
      <c r="A51" s="11"/>
      <c r="B51" s="28"/>
      <c r="C51" s="24" t="s">
        <v>63</v>
      </c>
      <c r="D51" s="219"/>
      <c r="E51" s="10"/>
      <c r="F51" s="353"/>
      <c r="G51" s="354"/>
      <c r="H51" s="355"/>
    </row>
    <row r="52" spans="1:8" ht="20.100000000000001" customHeight="1">
      <c r="A52" s="11"/>
      <c r="B52" s="30"/>
      <c r="C52" s="14" t="s">
        <v>64</v>
      </c>
      <c r="D52" s="220" t="s">
        <v>35</v>
      </c>
      <c r="E52" s="10"/>
      <c r="F52" s="353"/>
      <c r="G52" s="354"/>
      <c r="H52" s="355"/>
    </row>
    <row r="53" spans="1:8" ht="20.100000000000001" customHeight="1">
      <c r="A53" s="11"/>
      <c r="B53" s="30"/>
      <c r="C53" s="24" t="s">
        <v>65</v>
      </c>
      <c r="D53" s="219"/>
      <c r="E53" s="10"/>
      <c r="F53" s="353"/>
      <c r="G53" s="354"/>
      <c r="H53" s="355"/>
    </row>
    <row r="54" spans="1:8" ht="20.100000000000001" customHeight="1">
      <c r="A54" s="11"/>
      <c r="B54" s="30"/>
      <c r="C54" s="24" t="s">
        <v>66</v>
      </c>
      <c r="D54" s="220" t="s">
        <v>35</v>
      </c>
      <c r="E54" s="10"/>
      <c r="F54" s="353"/>
      <c r="G54" s="354"/>
      <c r="H54" s="355"/>
    </row>
    <row r="55" spans="1:8" ht="20.100000000000001" customHeight="1">
      <c r="A55" s="11"/>
      <c r="B55" s="30"/>
      <c r="C55" s="24" t="s">
        <v>67</v>
      </c>
      <c r="D55" s="220" t="s">
        <v>35</v>
      </c>
      <c r="E55" s="10" t="s">
        <v>17</v>
      </c>
      <c r="F55" s="353"/>
      <c r="G55" s="354"/>
      <c r="H55" s="355"/>
    </row>
    <row r="56" spans="1:8" ht="20.100000000000001" customHeight="1">
      <c r="A56" s="11"/>
      <c r="B56" s="30"/>
      <c r="C56" s="24" t="s">
        <v>68</v>
      </c>
      <c r="D56" s="219"/>
      <c r="E56" s="10" t="s">
        <v>17</v>
      </c>
      <c r="F56" s="353"/>
      <c r="G56" s="354"/>
      <c r="H56" s="355"/>
    </row>
    <row r="57" spans="1:8" ht="20.100000000000001" customHeight="1">
      <c r="A57" s="11"/>
      <c r="B57" s="30"/>
      <c r="C57" s="24" t="s">
        <v>69</v>
      </c>
      <c r="D57" s="219"/>
      <c r="E57" s="10"/>
      <c r="F57" s="353"/>
      <c r="G57" s="354"/>
      <c r="H57" s="355"/>
    </row>
    <row r="58" spans="1:8" ht="20.100000000000001" customHeight="1">
      <c r="A58" s="11"/>
      <c r="B58" s="30"/>
      <c r="C58" s="24" t="s">
        <v>70</v>
      </c>
      <c r="D58" s="219"/>
      <c r="E58" s="10" t="s">
        <v>17</v>
      </c>
      <c r="F58" s="353"/>
      <c r="G58" s="354"/>
      <c r="H58" s="355"/>
    </row>
    <row r="59" spans="1:8" ht="20.100000000000001" customHeight="1">
      <c r="A59" s="19">
        <v>9</v>
      </c>
      <c r="B59" s="27" t="s">
        <v>71</v>
      </c>
      <c r="C59" s="27"/>
      <c r="D59" s="219"/>
      <c r="E59" s="17"/>
      <c r="F59" s="353"/>
      <c r="G59" s="354"/>
      <c r="H59" s="355"/>
    </row>
    <row r="60" spans="1:8" ht="20.100000000000001" customHeight="1">
      <c r="A60" s="31"/>
      <c r="B60" s="26"/>
      <c r="C60" s="14" t="s">
        <v>72</v>
      </c>
      <c r="D60" s="220" t="s">
        <v>35</v>
      </c>
      <c r="E60" s="10" t="s">
        <v>17</v>
      </c>
      <c r="F60" s="353"/>
      <c r="G60" s="354"/>
      <c r="H60" s="355"/>
    </row>
    <row r="61" spans="1:8" ht="20.100000000000001" customHeight="1">
      <c r="A61" s="11"/>
      <c r="B61" s="26"/>
      <c r="C61" s="14" t="s">
        <v>73</v>
      </c>
      <c r="D61" s="219"/>
      <c r="E61" s="10"/>
      <c r="F61" s="353"/>
      <c r="G61" s="354"/>
      <c r="H61" s="355"/>
    </row>
    <row r="62" spans="1:8" ht="20.100000000000001" customHeight="1">
      <c r="A62" s="11"/>
      <c r="B62" s="26"/>
      <c r="C62" s="14" t="s">
        <v>74</v>
      </c>
      <c r="D62" s="220" t="s">
        <v>35</v>
      </c>
      <c r="E62" s="10"/>
      <c r="F62" s="353"/>
      <c r="G62" s="354"/>
      <c r="H62" s="355"/>
    </row>
    <row r="63" spans="1:8" ht="20.100000000000001" customHeight="1">
      <c r="A63" s="11"/>
      <c r="B63" s="30"/>
      <c r="C63" s="24" t="s">
        <v>51</v>
      </c>
      <c r="D63" s="219"/>
      <c r="E63" s="10" t="s">
        <v>17</v>
      </c>
      <c r="F63" s="353"/>
      <c r="G63" s="354"/>
      <c r="H63" s="355"/>
    </row>
    <row r="64" spans="1:8" ht="20.100000000000001" customHeight="1">
      <c r="A64" s="19">
        <v>10</v>
      </c>
      <c r="B64" s="27" t="s">
        <v>75</v>
      </c>
      <c r="C64" s="27"/>
      <c r="D64" s="219"/>
      <c r="E64" s="17"/>
      <c r="F64" s="356"/>
      <c r="G64" s="357"/>
      <c r="H64" s="358"/>
    </row>
    <row r="65" spans="1:8" ht="20.100000000000001" customHeight="1">
      <c r="A65" s="11"/>
      <c r="B65" s="30"/>
      <c r="C65" s="24" t="s">
        <v>76</v>
      </c>
      <c r="D65" s="219"/>
      <c r="E65" s="10" t="s">
        <v>17</v>
      </c>
      <c r="F65" s="353" t="s">
        <v>77</v>
      </c>
      <c r="G65" s="354"/>
      <c r="H65" s="355"/>
    </row>
    <row r="66" spans="1:8" ht="20.100000000000001" customHeight="1">
      <c r="A66" s="19">
        <v>11</v>
      </c>
      <c r="B66" s="27" t="s">
        <v>78</v>
      </c>
      <c r="C66" s="27"/>
      <c r="D66" s="219"/>
      <c r="E66" s="17"/>
      <c r="F66" s="353"/>
      <c r="G66" s="354"/>
      <c r="H66" s="355"/>
    </row>
    <row r="67" spans="1:8" ht="20.100000000000001" customHeight="1">
      <c r="A67" s="31"/>
      <c r="B67" s="26"/>
      <c r="C67" s="14" t="s">
        <v>79</v>
      </c>
      <c r="D67" s="220" t="s">
        <v>35</v>
      </c>
      <c r="E67" s="10" t="s">
        <v>17</v>
      </c>
      <c r="F67" s="353"/>
      <c r="G67" s="354"/>
      <c r="H67" s="355"/>
    </row>
    <row r="68" spans="1:8" ht="20.100000000000001" customHeight="1">
      <c r="A68" s="249"/>
      <c r="B68" s="250"/>
      <c r="C68" s="251" t="s">
        <v>80</v>
      </c>
      <c r="D68" s="252" t="s">
        <v>35</v>
      </c>
      <c r="E68" s="253"/>
      <c r="F68" s="350"/>
      <c r="G68" s="351"/>
      <c r="H68" s="352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E4C9FF"/>
  </sheetPr>
  <dimension ref="A1:L34"/>
  <sheetViews>
    <sheetView workbookViewId="0">
      <selection activeCell="K14" sqref="K14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7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2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2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2" ht="18">
      <c r="A4" s="121"/>
      <c r="B4" s="52"/>
      <c r="D4" s="54"/>
      <c r="E4"/>
      <c r="G4" s="122"/>
      <c r="H4" s="64"/>
      <c r="I4" s="65"/>
    </row>
    <row r="5" spans="1:12" ht="18">
      <c r="A5" s="52" t="s">
        <v>240</v>
      </c>
      <c r="C5" s="56"/>
      <c r="E5"/>
      <c r="F5" s="57"/>
      <c r="G5" s="57"/>
      <c r="H5" s="64"/>
      <c r="J5" s="65"/>
    </row>
    <row r="6" spans="1:12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2" s="68" customFormat="1" ht="30">
      <c r="A8" s="135" t="s">
        <v>113</v>
      </c>
      <c r="B8" s="372" t="s">
        <v>114</v>
      </c>
      <c r="C8" s="373"/>
      <c r="D8" s="374"/>
      <c r="E8" s="136" t="s">
        <v>115</v>
      </c>
      <c r="F8" s="372" t="s">
        <v>163</v>
      </c>
      <c r="G8" s="381"/>
      <c r="H8" s="382"/>
    </row>
    <row r="10" spans="1:12">
      <c r="D10" s="409" t="s">
        <v>153</v>
      </c>
      <c r="E10" s="409"/>
      <c r="F10" s="409"/>
    </row>
    <row r="11" spans="1:12" ht="30">
      <c r="D11" s="112" t="s">
        <v>241</v>
      </c>
      <c r="E11" s="179" t="s">
        <v>242</v>
      </c>
      <c r="F11" s="179" t="s">
        <v>98</v>
      </c>
      <c r="H11" t="s">
        <v>243</v>
      </c>
      <c r="J11" s="179" t="s">
        <v>244</v>
      </c>
      <c r="K11" s="179" t="s">
        <v>245</v>
      </c>
      <c r="L11" s="179" t="s">
        <v>246</v>
      </c>
    </row>
    <row r="12" spans="1:12">
      <c r="A12" s="70"/>
      <c r="B12" s="70"/>
      <c r="E12" s="69"/>
    </row>
    <row r="13" spans="1:12">
      <c r="A13" t="s">
        <v>247</v>
      </c>
      <c r="B13" s="70"/>
      <c r="C13" t="s">
        <v>248</v>
      </c>
      <c r="D13" s="260"/>
      <c r="E13" s="92">
        <f>+H13-D13</f>
        <v>423000</v>
      </c>
      <c r="F13" s="92">
        <f>+D13+E13</f>
        <v>423000</v>
      </c>
      <c r="G13" s="92"/>
      <c r="H13" s="92">
        <f>SUM(J13:K13)/2</f>
        <v>423000</v>
      </c>
      <c r="I13" s="92"/>
      <c r="J13" s="260">
        <v>368000</v>
      </c>
      <c r="K13" s="260">
        <v>478000</v>
      </c>
      <c r="L13" s="347">
        <v>45148</v>
      </c>
    </row>
    <row r="14" spans="1:12">
      <c r="B14" s="70"/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347"/>
    </row>
    <row r="15" spans="1:12">
      <c r="B15" s="70"/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347"/>
    </row>
    <row r="17" spans="1:8" ht="15.75" thickBot="1">
      <c r="D17" s="111">
        <f>SUM(D13:D16)</f>
        <v>0</v>
      </c>
      <c r="E17" s="111">
        <f>SUM(E13:E16)</f>
        <v>423000</v>
      </c>
      <c r="F17" s="111">
        <f>SUM(F13:F16)</f>
        <v>423000</v>
      </c>
      <c r="H17" s="111">
        <f>SUM(H13:H16)</f>
        <v>423000</v>
      </c>
    </row>
    <row r="18" spans="1:8">
      <c r="E18" s="69"/>
    </row>
    <row r="19" spans="1:8">
      <c r="A19" s="70"/>
      <c r="B19" s="70"/>
      <c r="C19" s="70"/>
      <c r="E19" s="69"/>
    </row>
    <row r="20" spans="1:8">
      <c r="A20" s="76"/>
      <c r="B20" s="76"/>
      <c r="C20" s="70"/>
      <c r="E20" s="69"/>
    </row>
    <row r="21" spans="1:8">
      <c r="E21" s="69"/>
    </row>
    <row r="22" spans="1:8">
      <c r="E22" s="69"/>
    </row>
    <row r="23" spans="1:8">
      <c r="E23" s="69"/>
    </row>
    <row r="24" spans="1:8">
      <c r="E24" s="69"/>
    </row>
    <row r="25" spans="1:8">
      <c r="E25" s="69"/>
    </row>
    <row r="26" spans="1:8">
      <c r="E26" s="69"/>
    </row>
    <row r="27" spans="1:8">
      <c r="E27" s="79"/>
    </row>
    <row r="28" spans="1:8">
      <c r="E28" s="78"/>
    </row>
    <row r="29" spans="1:8">
      <c r="E29" s="69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workbookViewId="0">
      <selection activeCell="H25" sqref="H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4"/>
      <c r="F4"/>
      <c r="G4" s="122"/>
      <c r="H4" s="64"/>
      <c r="I4" s="65"/>
    </row>
    <row r="5" spans="1:10" ht="18">
      <c r="A5" s="52" t="s">
        <v>249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372" t="s">
        <v>163</v>
      </c>
      <c r="H8" s="381"/>
      <c r="I8" s="382"/>
    </row>
    <row r="10" spans="1:10">
      <c r="F10" s="69"/>
    </row>
    <row r="11" spans="1:10">
      <c r="A11" s="70">
        <v>61800</v>
      </c>
      <c r="B11" s="70"/>
      <c r="C11" s="70" t="s">
        <v>40</v>
      </c>
    </row>
    <row r="12" spans="1:10">
      <c r="A12" s="70"/>
      <c r="B12" s="70"/>
      <c r="C12" s="113" t="s">
        <v>250</v>
      </c>
      <c r="E12" s="260"/>
    </row>
    <row r="13" spans="1:10">
      <c r="A13" s="70"/>
      <c r="B13" s="70"/>
      <c r="C13" s="113" t="s">
        <v>251</v>
      </c>
      <c r="E13" s="114">
        <f>F22</f>
        <v>0</v>
      </c>
      <c r="F13" s="57">
        <f>+E12-E13</f>
        <v>0</v>
      </c>
    </row>
    <row r="14" spans="1:10">
      <c r="A14" s="70"/>
      <c r="B14" s="70"/>
      <c r="C14" s="113" t="s">
        <v>252</v>
      </c>
      <c r="F14" s="57">
        <v>0</v>
      </c>
    </row>
    <row r="15" spans="1:10">
      <c r="A15" s="70"/>
      <c r="B15" s="70"/>
      <c r="C15" s="113" t="s">
        <v>253</v>
      </c>
      <c r="F15" s="57">
        <v>0</v>
      </c>
    </row>
    <row r="17" spans="1:7" ht="15.75" thickBot="1">
      <c r="F17" s="111">
        <f>SUM(F12:F16)</f>
        <v>0</v>
      </c>
      <c r="G17" t="s">
        <v>254</v>
      </c>
    </row>
    <row r="19" spans="1:7">
      <c r="A19" s="70"/>
      <c r="B19" s="70"/>
      <c r="C19" s="76" t="s">
        <v>255</v>
      </c>
    </row>
    <row r="20" spans="1:7">
      <c r="A20" s="70"/>
      <c r="B20" s="70"/>
      <c r="C20" s="76"/>
      <c r="D20" s="46" t="s">
        <v>256</v>
      </c>
      <c r="E20" s="46" t="s">
        <v>257</v>
      </c>
      <c r="F20" s="84" t="s">
        <v>188</v>
      </c>
    </row>
    <row r="21" spans="1:7">
      <c r="A21" s="70"/>
      <c r="B21" s="70"/>
      <c r="C21" t="s">
        <v>258</v>
      </c>
      <c r="D21" s="260"/>
      <c r="E21" s="260"/>
      <c r="F21" s="69">
        <f>+D21-E21</f>
        <v>0</v>
      </c>
    </row>
    <row r="22" spans="1:7" ht="15.75" thickBot="1">
      <c r="A22" s="70"/>
      <c r="B22" s="70"/>
      <c r="F22" s="115">
        <f>+SUM(F21:F21)</f>
        <v>0</v>
      </c>
    </row>
    <row r="23" spans="1:7">
      <c r="A23" s="70"/>
      <c r="B23" s="70"/>
      <c r="F23" s="69"/>
    </row>
    <row r="24" spans="1:7">
      <c r="A24" s="76">
        <v>62000</v>
      </c>
      <c r="B24" s="76"/>
      <c r="C24" s="70" t="s">
        <v>41</v>
      </c>
    </row>
    <row r="25" spans="1:7">
      <c r="F25" s="57">
        <v>0</v>
      </c>
    </row>
    <row r="26" spans="1:7">
      <c r="F26" s="57">
        <v>0</v>
      </c>
    </row>
    <row r="28" spans="1:7">
      <c r="F28" s="111">
        <f>SUM(F25:F27)</f>
        <v>0</v>
      </c>
    </row>
    <row r="29" spans="1:7">
      <c r="A29" s="70"/>
      <c r="B29" s="70"/>
      <c r="F29" s="69"/>
    </row>
    <row r="30" spans="1:7">
      <c r="A30" s="76">
        <v>62550</v>
      </c>
      <c r="B30" s="76"/>
      <c r="C30" s="70" t="s">
        <v>259</v>
      </c>
    </row>
    <row r="31" spans="1:7">
      <c r="F31" s="57">
        <v>0</v>
      </c>
    </row>
    <row r="32" spans="1:7">
      <c r="F32" s="57">
        <v>0</v>
      </c>
    </row>
    <row r="34" spans="1:6">
      <c r="F34" s="111">
        <f>SUM(F31:F33)</f>
        <v>0</v>
      </c>
    </row>
    <row r="35" spans="1:6">
      <c r="A35" s="70"/>
      <c r="B35" s="70"/>
      <c r="F35" s="69"/>
    </row>
    <row r="36" spans="1:6">
      <c r="A36" s="76">
        <v>64500</v>
      </c>
      <c r="B36" s="76"/>
      <c r="C36" s="70" t="s">
        <v>42</v>
      </c>
    </row>
    <row r="37" spans="1:6">
      <c r="F37" s="57">
        <v>0</v>
      </c>
    </row>
    <row r="38" spans="1:6">
      <c r="F38" s="57">
        <v>0</v>
      </c>
    </row>
    <row r="40" spans="1:6" ht="15.75" thickBot="1">
      <c r="F40" s="111">
        <f>SUM(F37:F39)</f>
        <v>0</v>
      </c>
    </row>
    <row r="41" spans="1:6">
      <c r="F41" s="69"/>
    </row>
    <row r="42" spans="1:6">
      <c r="A42" s="70"/>
      <c r="B42" s="70"/>
      <c r="F42" s="69"/>
    </row>
    <row r="43" spans="1:6">
      <c r="A43" s="76">
        <v>68000</v>
      </c>
      <c r="B43" s="76"/>
      <c r="C43" s="70" t="s">
        <v>43</v>
      </c>
    </row>
    <row r="44" spans="1:6">
      <c r="F44" s="57">
        <v>0</v>
      </c>
    </row>
    <row r="45" spans="1:6">
      <c r="F45" s="57">
        <v>0</v>
      </c>
    </row>
    <row r="47" spans="1:6" ht="15.75" thickBot="1">
      <c r="F47" s="111">
        <f>SUM(F44:F46)</f>
        <v>0</v>
      </c>
    </row>
    <row r="50" spans="3:6">
      <c r="F50" s="79"/>
    </row>
    <row r="52" spans="3:6">
      <c r="C5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4C9FF"/>
  </sheetPr>
  <dimension ref="A1:J27"/>
  <sheetViews>
    <sheetView workbookViewId="0">
      <selection activeCell="H14" sqref="H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260</v>
      </c>
      <c r="C5" s="56"/>
      <c r="G5" s="57"/>
      <c r="H5" s="64"/>
      <c r="J5" s="65"/>
    </row>
    <row r="6" spans="1:10" s="106" customFormat="1" ht="18">
      <c r="A6" s="61"/>
      <c r="B6" s="62"/>
      <c r="C6" s="107"/>
      <c r="D6" s="52"/>
      <c r="E6" s="52"/>
      <c r="F6" s="64"/>
      <c r="G6" s="64"/>
      <c r="H6" s="64"/>
      <c r="I6" s="108"/>
    </row>
    <row r="8" spans="1:10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372" t="s">
        <v>163</v>
      </c>
      <c r="H8" s="381"/>
      <c r="I8" s="382"/>
    </row>
    <row r="10" spans="1:10">
      <c r="F10" s="69"/>
    </row>
    <row r="11" spans="1:10">
      <c r="A11" s="70">
        <v>88000</v>
      </c>
      <c r="B11" s="70"/>
      <c r="C11" s="70" t="s">
        <v>60</v>
      </c>
    </row>
    <row r="12" spans="1:10">
      <c r="C12" t="s">
        <v>261</v>
      </c>
      <c r="F12" s="57">
        <v>351.77</v>
      </c>
    </row>
    <row r="14" spans="1:10">
      <c r="F14" s="57">
        <v>0</v>
      </c>
    </row>
    <row r="15" spans="1:10">
      <c r="F15" s="57">
        <v>0</v>
      </c>
    </row>
    <row r="17" spans="3:6" ht="15.75" thickBot="1">
      <c r="F17" s="111">
        <f>SUM(F12:F16)</f>
        <v>351.77</v>
      </c>
    </row>
    <row r="20" spans="3:6">
      <c r="F20" s="79"/>
    </row>
    <row r="21" spans="3:6">
      <c r="F21" s="78"/>
    </row>
    <row r="22" spans="3:6">
      <c r="F22" s="69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6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6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6" ht="18">
      <c r="D4" s="52"/>
      <c r="E4" s="52"/>
      <c r="F4" s="63"/>
      <c r="G4" s="64"/>
      <c r="I4" s="65"/>
    </row>
    <row r="5" spans="1:16" ht="18">
      <c r="A5" s="123" t="s">
        <v>262</v>
      </c>
      <c r="D5" s="52"/>
      <c r="E5" s="52"/>
      <c r="F5" s="63"/>
      <c r="G5" s="64"/>
      <c r="I5" s="65"/>
    </row>
    <row r="6" spans="1:16" ht="18">
      <c r="D6" s="52"/>
      <c r="E6" s="52"/>
      <c r="F6" s="52"/>
      <c r="G6" s="52"/>
      <c r="H6" s="63"/>
      <c r="I6" s="64"/>
      <c r="K6" s="65"/>
    </row>
    <row r="7" spans="1:16">
      <c r="H7" s="57"/>
    </row>
    <row r="8" spans="1:16" ht="30">
      <c r="A8" s="135" t="s">
        <v>113</v>
      </c>
      <c r="B8" s="372" t="s">
        <v>114</v>
      </c>
      <c r="C8" s="374"/>
      <c r="D8" s="136" t="s">
        <v>115</v>
      </c>
      <c r="E8" s="136"/>
      <c r="F8" s="136"/>
      <c r="G8" s="136"/>
      <c r="H8" s="136" t="s">
        <v>115</v>
      </c>
      <c r="I8" s="372" t="s">
        <v>163</v>
      </c>
      <c r="J8" s="381"/>
      <c r="K8" s="382"/>
      <c r="L8" s="68"/>
      <c r="M8" s="68"/>
      <c r="N8" s="68"/>
      <c r="O8" s="68"/>
      <c r="P8" s="68"/>
    </row>
    <row r="9" spans="1:16">
      <c r="H9" s="57"/>
    </row>
    <row r="10" spans="1:16">
      <c r="H10" s="69"/>
    </row>
    <row r="11" spans="1:16">
      <c r="D11" s="46" t="s">
        <v>263</v>
      </c>
      <c r="E11" s="46" t="s">
        <v>263</v>
      </c>
      <c r="F11" s="46" t="s">
        <v>264</v>
      </c>
      <c r="G11" s="46" t="s">
        <v>265</v>
      </c>
      <c r="H11" s="71" t="s">
        <v>98</v>
      </c>
      <c r="J11" s="76"/>
    </row>
    <row r="12" spans="1:16">
      <c r="D12" s="46" t="s">
        <v>147</v>
      </c>
      <c r="E12" s="76" t="s">
        <v>266</v>
      </c>
      <c r="F12" s="46" t="s">
        <v>267</v>
      </c>
      <c r="G12" s="46"/>
      <c r="H12" s="57"/>
    </row>
    <row r="13" spans="1:16">
      <c r="H13" s="57"/>
      <c r="K13" s="46" t="s">
        <v>268</v>
      </c>
      <c r="L13" s="46" t="s">
        <v>269</v>
      </c>
      <c r="M13" s="46" t="s">
        <v>270</v>
      </c>
    </row>
    <row r="14" spans="1:16">
      <c r="C14" s="76" t="s">
        <v>271</v>
      </c>
      <c r="D14" s="92"/>
      <c r="E14" s="313"/>
      <c r="F14" s="92"/>
      <c r="G14" s="92"/>
      <c r="H14" s="92">
        <f t="shared" ref="H14:H27" si="0">SUM(D14:G14)</f>
        <v>0</v>
      </c>
      <c r="J14" t="s">
        <v>272</v>
      </c>
      <c r="K14" s="92">
        <f>+H40</f>
        <v>0</v>
      </c>
      <c r="L14" s="92"/>
      <c r="M14" s="92">
        <f>+K14-L14</f>
        <v>0</v>
      </c>
    </row>
    <row r="15" spans="1:16">
      <c r="C15" t="s">
        <v>273</v>
      </c>
      <c r="D15" s="92"/>
      <c r="E15" s="92"/>
      <c r="F15" s="92"/>
      <c r="G15" s="92"/>
      <c r="H15" s="92">
        <f t="shared" si="0"/>
        <v>0</v>
      </c>
      <c r="J15" t="s">
        <v>274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275</v>
      </c>
      <c r="D16" s="92"/>
      <c r="E16" s="92"/>
      <c r="F16" s="92"/>
      <c r="G16" s="92"/>
      <c r="H16" s="92">
        <f t="shared" si="0"/>
        <v>0</v>
      </c>
      <c r="J16" t="s">
        <v>276</v>
      </c>
      <c r="K16" s="92">
        <f>+H24+H25</f>
        <v>0</v>
      </c>
      <c r="L16" s="92"/>
      <c r="M16" s="92">
        <f t="shared" si="1"/>
        <v>0</v>
      </c>
    </row>
    <row r="17" spans="3:13">
      <c r="C17" s="137" t="s">
        <v>277</v>
      </c>
      <c r="D17" s="92"/>
      <c r="E17" s="92"/>
      <c r="F17" s="92"/>
      <c r="G17" s="92"/>
      <c r="H17" s="92">
        <f t="shared" si="0"/>
        <v>0</v>
      </c>
      <c r="J17" t="s">
        <v>278</v>
      </c>
      <c r="K17" s="92">
        <f>+H15+H28</f>
        <v>0</v>
      </c>
      <c r="L17" s="92"/>
      <c r="M17" s="92">
        <f t="shared" si="1"/>
        <v>0</v>
      </c>
    </row>
    <row r="18" spans="3:13">
      <c r="C18" s="137" t="s">
        <v>279</v>
      </c>
      <c r="D18" s="92"/>
      <c r="E18" s="92"/>
      <c r="F18" s="92"/>
      <c r="G18" s="92"/>
      <c r="H18" s="92">
        <f t="shared" si="0"/>
        <v>0</v>
      </c>
      <c r="J18" t="s">
        <v>280</v>
      </c>
      <c r="K18" s="92">
        <f>+H27</f>
        <v>0</v>
      </c>
      <c r="L18" s="92"/>
      <c r="M18" s="92">
        <f t="shared" si="1"/>
        <v>0</v>
      </c>
    </row>
    <row r="19" spans="3:13">
      <c r="C19" t="s">
        <v>281</v>
      </c>
      <c r="D19" s="92"/>
      <c r="E19" s="92"/>
      <c r="F19" s="92"/>
      <c r="G19" s="92"/>
      <c r="H19" s="92">
        <f t="shared" si="0"/>
        <v>0</v>
      </c>
      <c r="J19" t="s">
        <v>282</v>
      </c>
      <c r="K19" s="92">
        <f>+H20+H21-H36</f>
        <v>0</v>
      </c>
      <c r="L19" s="92"/>
      <c r="M19" s="92">
        <f t="shared" si="1"/>
        <v>0</v>
      </c>
    </row>
    <row r="20" spans="3:13">
      <c r="C20" s="137" t="s">
        <v>277</v>
      </c>
      <c r="D20" s="92"/>
      <c r="E20" s="92"/>
      <c r="F20" s="92"/>
      <c r="G20" s="92"/>
      <c r="H20" s="92">
        <f t="shared" si="0"/>
        <v>0</v>
      </c>
      <c r="J20" t="s">
        <v>283</v>
      </c>
      <c r="K20" s="92">
        <f>+H20+H21</f>
        <v>0</v>
      </c>
      <c r="L20" s="92"/>
      <c r="M20" s="92">
        <f t="shared" si="1"/>
        <v>0</v>
      </c>
    </row>
    <row r="21" spans="3:13">
      <c r="C21" s="137" t="s">
        <v>279</v>
      </c>
      <c r="D21" s="92"/>
      <c r="E21" s="92"/>
      <c r="F21" s="92"/>
      <c r="G21" s="92"/>
      <c r="H21" s="92">
        <f t="shared" si="0"/>
        <v>0</v>
      </c>
      <c r="J21" t="s">
        <v>284</v>
      </c>
      <c r="K21" s="92">
        <f>+H17+H18</f>
        <v>0</v>
      </c>
      <c r="L21" s="92"/>
      <c r="M21" s="92">
        <f t="shared" si="1"/>
        <v>0</v>
      </c>
    </row>
    <row r="22" spans="3:13">
      <c r="C22" t="s">
        <v>285</v>
      </c>
      <c r="D22" s="92"/>
      <c r="E22" s="92"/>
      <c r="F22" s="92"/>
      <c r="G22" s="92"/>
      <c r="H22" s="92">
        <f t="shared" si="0"/>
        <v>0</v>
      </c>
      <c r="J22" t="s">
        <v>286</v>
      </c>
      <c r="K22" s="92">
        <f>+H22-H35</f>
        <v>0</v>
      </c>
      <c r="L22" s="92"/>
      <c r="M22" s="92">
        <f t="shared" si="1"/>
        <v>0</v>
      </c>
    </row>
    <row r="23" spans="3:13">
      <c r="C23" t="s">
        <v>287</v>
      </c>
      <c r="D23" s="92"/>
      <c r="E23" s="92"/>
      <c r="F23" s="92"/>
      <c r="G23" s="92"/>
      <c r="H23" s="92">
        <f t="shared" si="0"/>
        <v>0</v>
      </c>
      <c r="J23" t="s">
        <v>288</v>
      </c>
      <c r="K23" s="92">
        <f>+H35+H36</f>
        <v>0</v>
      </c>
      <c r="L23" s="92"/>
      <c r="M23" s="92">
        <f t="shared" si="1"/>
        <v>0</v>
      </c>
    </row>
    <row r="24" spans="3:13">
      <c r="C24" s="137" t="s">
        <v>289</v>
      </c>
      <c r="D24" s="92"/>
      <c r="E24" s="92"/>
      <c r="F24" s="92"/>
      <c r="G24" s="92"/>
      <c r="H24" s="92">
        <f t="shared" si="0"/>
        <v>0</v>
      </c>
      <c r="J24" t="s">
        <v>290</v>
      </c>
      <c r="K24" s="92">
        <v>0</v>
      </c>
      <c r="L24" s="92"/>
      <c r="M24" s="92">
        <f t="shared" si="1"/>
        <v>0</v>
      </c>
    </row>
    <row r="25" spans="3:13">
      <c r="C25" s="137" t="s">
        <v>291</v>
      </c>
      <c r="D25" s="92"/>
      <c r="E25" s="92"/>
      <c r="F25" s="92"/>
      <c r="G25" s="92"/>
      <c r="H25" s="92">
        <f t="shared" si="0"/>
        <v>0</v>
      </c>
      <c r="J25" t="s">
        <v>292</v>
      </c>
      <c r="K25" s="92">
        <v>0</v>
      </c>
      <c r="L25" s="92"/>
      <c r="M25" s="92">
        <f t="shared" si="1"/>
        <v>0</v>
      </c>
    </row>
    <row r="26" spans="3:13">
      <c r="C26" s="137" t="s">
        <v>293</v>
      </c>
      <c r="D26" s="92"/>
      <c r="E26" s="313"/>
      <c r="F26" s="92"/>
      <c r="G26" s="92"/>
      <c r="H26" s="92">
        <f t="shared" si="0"/>
        <v>0</v>
      </c>
      <c r="J26" t="s">
        <v>294</v>
      </c>
      <c r="K26" s="92">
        <f>H31-H38</f>
        <v>0</v>
      </c>
      <c r="L26" s="92"/>
      <c r="M26" s="92">
        <f t="shared" si="1"/>
        <v>0</v>
      </c>
    </row>
    <row r="27" spans="3:13">
      <c r="C27" s="137" t="s">
        <v>295</v>
      </c>
      <c r="D27" s="92"/>
      <c r="E27" s="92"/>
      <c r="F27" s="92"/>
      <c r="G27" s="92"/>
      <c r="H27" s="92">
        <f t="shared" si="0"/>
        <v>0</v>
      </c>
      <c r="J27" t="s">
        <v>71</v>
      </c>
      <c r="K27" s="92">
        <f>+H33</f>
        <v>0</v>
      </c>
      <c r="L27" s="92"/>
      <c r="M27" s="92">
        <f t="shared" si="1"/>
        <v>0</v>
      </c>
    </row>
    <row r="28" spans="3:13">
      <c r="C28" t="s">
        <v>296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283</v>
      </c>
      <c r="D29" s="92"/>
      <c r="E29" s="92"/>
      <c r="F29" s="92"/>
      <c r="G29" s="92"/>
      <c r="H29" s="92">
        <f t="shared" si="2"/>
        <v>0</v>
      </c>
      <c r="J29" t="s">
        <v>297</v>
      </c>
      <c r="K29" s="78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292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298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290</v>
      </c>
      <c r="D32" s="92">
        <f>0+D38</f>
        <v>0</v>
      </c>
      <c r="E32" s="92"/>
      <c r="F32" s="92"/>
      <c r="G32" s="92"/>
      <c r="H32" s="92">
        <f t="shared" si="2"/>
        <v>0</v>
      </c>
      <c r="J32" s="138"/>
    </row>
    <row r="33" spans="3:10">
      <c r="C33" t="s">
        <v>71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288</v>
      </c>
      <c r="D35" s="92"/>
      <c r="E35" s="313"/>
      <c r="F35" s="92"/>
      <c r="G35" s="92"/>
      <c r="H35" s="92">
        <f>SUM(D35:G35)</f>
        <v>0</v>
      </c>
      <c r="J35" s="138"/>
    </row>
    <row r="36" spans="3:10">
      <c r="C36" t="s">
        <v>299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300</v>
      </c>
      <c r="D37" s="92"/>
      <c r="E37" s="92"/>
      <c r="F37" s="92"/>
      <c r="G37" s="92"/>
      <c r="H37" s="92">
        <f>SUM(D37:G37)</f>
        <v>0</v>
      </c>
    </row>
    <row r="38" spans="3:10">
      <c r="C38" t="s">
        <v>301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6" t="s">
        <v>302</v>
      </c>
      <c r="D40" s="78">
        <f>+D14-D37</f>
        <v>0</v>
      </c>
      <c r="E40" s="78"/>
      <c r="F40" s="78">
        <f>+F14-F37</f>
        <v>0</v>
      </c>
      <c r="G40" s="78">
        <f>+G14-G37</f>
        <v>0</v>
      </c>
      <c r="H40" s="92">
        <f>SUM(D40:G40)</f>
        <v>0</v>
      </c>
    </row>
    <row r="41" spans="3:10">
      <c r="D41" s="78"/>
      <c r="E41" s="78"/>
      <c r="F41" s="78"/>
      <c r="G41" s="78"/>
      <c r="H41" s="92"/>
    </row>
    <row r="42" spans="3:10">
      <c r="D42" s="78"/>
      <c r="E42" s="78"/>
      <c r="F42" s="78"/>
      <c r="G42" s="78"/>
      <c r="H42" s="92"/>
    </row>
    <row r="43" spans="3:10">
      <c r="C43" s="76" t="s">
        <v>303</v>
      </c>
      <c r="D43" s="78">
        <f>SUM(D15:D33)-D27-D35-D37-D38-D36</f>
        <v>0</v>
      </c>
      <c r="E43" s="78">
        <f>SUM(E15:E33)-E27-E35-E37-E38-E36</f>
        <v>0</v>
      </c>
      <c r="F43" s="78">
        <f>SUM(F15:F32)-F27-F35-F37-F38</f>
        <v>0</v>
      </c>
      <c r="G43" s="78">
        <f>SUM(G15:G32)-G27-G35-G37-G38</f>
        <v>0</v>
      </c>
      <c r="H43" s="57"/>
    </row>
    <row r="44" spans="3:10">
      <c r="C44" s="42" t="s">
        <v>188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8"/>
      <c r="E45" s="78"/>
      <c r="H45" s="57"/>
    </row>
    <row r="46" spans="3:10" ht="12" customHeight="1">
      <c r="D46" s="78"/>
      <c r="E46" s="78"/>
      <c r="H46" s="57"/>
    </row>
    <row r="47" spans="3:10">
      <c r="H47" s="57"/>
    </row>
    <row r="48" spans="3:10">
      <c r="H48" s="57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E14" sqref="E14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9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9" ht="18">
      <c r="D4" s="52"/>
      <c r="E4" s="52"/>
      <c r="F4" s="63"/>
      <c r="G4" s="64"/>
      <c r="I4" s="65"/>
    </row>
    <row r="5" spans="1:9" ht="18">
      <c r="A5" s="123" t="s">
        <v>304</v>
      </c>
      <c r="D5" s="270"/>
      <c r="E5" s="270"/>
      <c r="F5" s="271"/>
      <c r="G5" s="272"/>
      <c r="I5" s="65"/>
    </row>
    <row r="6" spans="1:9" ht="18.75">
      <c r="D6" s="273"/>
      <c r="E6" s="273"/>
      <c r="F6" s="274"/>
      <c r="G6" s="275"/>
      <c r="I6" s="65"/>
    </row>
    <row r="7" spans="1:9">
      <c r="G7" s="92"/>
    </row>
    <row r="8" spans="1:9" s="68" customFormat="1" ht="25.5">
      <c r="A8" s="128" t="s">
        <v>113</v>
      </c>
      <c r="B8" s="410" t="s">
        <v>114</v>
      </c>
      <c r="C8" s="411"/>
      <c r="D8" s="276" t="s">
        <v>115</v>
      </c>
      <c r="E8" s="276" t="s">
        <v>115</v>
      </c>
      <c r="F8" s="276" t="s">
        <v>115</v>
      </c>
      <c r="G8" s="410" t="s">
        <v>163</v>
      </c>
      <c r="H8" s="381"/>
      <c r="I8" s="382"/>
    </row>
    <row r="10" spans="1:9">
      <c r="D10" s="277" t="s">
        <v>274</v>
      </c>
      <c r="E10" s="277" t="s">
        <v>305</v>
      </c>
      <c r="F10" s="277" t="s">
        <v>276</v>
      </c>
      <c r="G10" s="277" t="s">
        <v>306</v>
      </c>
      <c r="H10" s="277" t="s">
        <v>307</v>
      </c>
    </row>
    <row r="11" spans="1:9">
      <c r="B11" t="s">
        <v>308</v>
      </c>
      <c r="G11" s="92"/>
      <c r="H11" s="92"/>
    </row>
    <row r="12" spans="1:9">
      <c r="B12" t="s">
        <v>309</v>
      </c>
      <c r="G12" s="92"/>
      <c r="H12" s="92"/>
    </row>
    <row r="13" spans="1:9" s="42" customFormat="1">
      <c r="B13" s="42" t="s">
        <v>188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2" t="s">
        <v>310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E14" sqref="E14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7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G1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311</v>
      </c>
      <c r="C5" s="56"/>
      <c r="H5" s="64"/>
      <c r="J5" s="65"/>
    </row>
    <row r="6" spans="1:10" ht="18">
      <c r="D6" s="52"/>
      <c r="E6" s="52"/>
      <c r="F6" s="63"/>
      <c r="G6" s="63"/>
    </row>
    <row r="8" spans="1:10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140"/>
      <c r="H8" s="372" t="s">
        <v>163</v>
      </c>
      <c r="I8" s="381"/>
      <c r="J8" s="382"/>
    </row>
    <row r="10" spans="1:10">
      <c r="A10" s="76" t="s">
        <v>312</v>
      </c>
      <c r="C10" s="46" t="s">
        <v>313</v>
      </c>
      <c r="D10" s="412" t="s">
        <v>314</v>
      </c>
      <c r="E10" s="412"/>
      <c r="F10" s="412"/>
      <c r="G10" s="100" t="s">
        <v>315</v>
      </c>
      <c r="H10" s="413" t="s">
        <v>316</v>
      </c>
      <c r="I10" s="413"/>
      <c r="J10" s="413"/>
    </row>
    <row r="11" spans="1:10">
      <c r="A11" s="70"/>
      <c r="B11" s="70"/>
      <c r="D11" s="46" t="s">
        <v>317</v>
      </c>
      <c r="E11" s="84" t="s">
        <v>318</v>
      </c>
      <c r="F11" s="71" t="s">
        <v>319</v>
      </c>
      <c r="G11" s="71"/>
      <c r="H11" s="46" t="s">
        <v>317</v>
      </c>
      <c r="I11" s="101" t="s">
        <v>318</v>
      </c>
      <c r="J11" s="102" t="s">
        <v>319</v>
      </c>
    </row>
    <row r="12" spans="1:10">
      <c r="A12" s="70"/>
      <c r="B12" s="70"/>
      <c r="D12" s="46"/>
      <c r="E12" s="84"/>
      <c r="F12" s="71"/>
      <c r="G12" s="71"/>
      <c r="H12" s="46"/>
      <c r="I12" s="101"/>
      <c r="J12" s="102"/>
    </row>
    <row r="13" spans="1:10">
      <c r="A13" s="70"/>
      <c r="C13" s="139"/>
      <c r="D13" s="79"/>
      <c r="E13" s="79"/>
      <c r="F13" s="79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39"/>
      <c r="D14" s="79"/>
      <c r="E14" s="79"/>
      <c r="F14" s="79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79"/>
      <c r="E15" s="79"/>
      <c r="F15" s="79"/>
      <c r="G15" s="69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79"/>
      <c r="E16" s="79"/>
      <c r="F16" s="79"/>
      <c r="G16" s="69"/>
      <c r="H16" s="104"/>
      <c r="I16" s="104"/>
      <c r="J16" s="104"/>
    </row>
    <row r="17" spans="1:10">
      <c r="D17" s="79"/>
      <c r="E17" s="79"/>
      <c r="F17" s="79"/>
      <c r="G17" s="69"/>
      <c r="H17" s="104"/>
      <c r="I17" s="104"/>
      <c r="J17" s="104"/>
    </row>
    <row r="18" spans="1:10">
      <c r="A18" s="76"/>
      <c r="C18" s="139"/>
      <c r="D18" s="79"/>
      <c r="E18" s="79"/>
      <c r="F18" s="79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39"/>
      <c r="D19" s="79"/>
      <c r="E19" s="79"/>
      <c r="F19" s="79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39"/>
      <c r="D20" s="79"/>
      <c r="E20" s="79"/>
      <c r="F20" s="79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39"/>
      <c r="D21" s="79"/>
      <c r="E21" s="79"/>
      <c r="F21" s="79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79"/>
      <c r="E22" s="79"/>
      <c r="F22" s="79"/>
      <c r="G22" s="78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79"/>
      <c r="E23" s="79"/>
      <c r="F23" s="79"/>
      <c r="G23" s="69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zoomScale="90" zoomScaleNormal="90" workbookViewId="0">
      <selection activeCell="H101" sqref="H101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4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4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320</v>
      </c>
      <c r="D5" s="52"/>
      <c r="E5" s="52"/>
      <c r="F5" s="63"/>
      <c r="G5" s="64"/>
      <c r="I5" s="65"/>
    </row>
    <row r="6" spans="1:14" ht="20.100000000000001" customHeight="1"/>
    <row r="7" spans="1:14" ht="20.100000000000001" hidden="1" customHeight="1" thickBot="1">
      <c r="A7" s="123" t="s">
        <v>321</v>
      </c>
    </row>
    <row r="8" spans="1:14" ht="30.75" hidden="1" thickBot="1">
      <c r="A8" s="181" t="s">
        <v>113</v>
      </c>
      <c r="B8" s="401" t="s">
        <v>114</v>
      </c>
      <c r="C8" s="403"/>
      <c r="D8" s="182" t="s">
        <v>322</v>
      </c>
      <c r="E8" s="183" t="s">
        <v>117</v>
      </c>
      <c r="F8" s="183" t="s">
        <v>142</v>
      </c>
      <c r="G8" s="401" t="s">
        <v>163</v>
      </c>
      <c r="H8" s="418"/>
      <c r="I8" s="419"/>
    </row>
    <row r="9" spans="1:14" hidden="1">
      <c r="A9" s="221"/>
      <c r="B9" s="425"/>
      <c r="C9" s="426"/>
      <c r="D9" s="222"/>
      <c r="E9" s="223"/>
      <c r="F9" s="223"/>
      <c r="G9" s="425"/>
      <c r="H9" s="427"/>
      <c r="I9" s="426"/>
    </row>
    <row r="10" spans="1:14" hidden="1">
      <c r="A10" s="187"/>
      <c r="B10" s="428" t="s">
        <v>323</v>
      </c>
      <c r="C10" s="429"/>
      <c r="D10" s="429"/>
      <c r="E10" s="429"/>
      <c r="F10" s="429"/>
      <c r="G10" s="429"/>
      <c r="H10" s="429"/>
      <c r="I10" s="430"/>
    </row>
    <row r="11" spans="1:14" hidden="1">
      <c r="A11" s="187"/>
      <c r="B11" s="431" t="s">
        <v>324</v>
      </c>
      <c r="C11" s="432"/>
      <c r="D11" s="414" t="s">
        <v>325</v>
      </c>
      <c r="E11" s="415"/>
      <c r="F11" s="416"/>
      <c r="G11" s="431"/>
      <c r="H11" s="433"/>
      <c r="I11" s="434"/>
      <c r="K11" t="s">
        <v>326</v>
      </c>
    </row>
    <row r="12" spans="1:14" hidden="1">
      <c r="A12" s="187"/>
      <c r="B12" s="431" t="s">
        <v>327</v>
      </c>
      <c r="C12" s="432"/>
      <c r="D12" s="414"/>
      <c r="E12" s="415"/>
      <c r="F12" s="416"/>
      <c r="G12" s="431"/>
      <c r="H12" s="433"/>
      <c r="I12" s="434"/>
      <c r="L12" s="76" t="s">
        <v>328</v>
      </c>
      <c r="M12" s="76" t="s">
        <v>329</v>
      </c>
      <c r="N12" s="76" t="s">
        <v>330</v>
      </c>
    </row>
    <row r="13" spans="1:14" hidden="1">
      <c r="A13" s="187"/>
      <c r="B13" s="431" t="s">
        <v>331</v>
      </c>
      <c r="C13" s="432"/>
      <c r="D13" s="414"/>
      <c r="E13" s="415"/>
      <c r="F13" s="416"/>
      <c r="G13" s="431"/>
      <c r="H13" s="433"/>
      <c r="I13" s="434"/>
      <c r="K13" t="s">
        <v>332</v>
      </c>
      <c r="L13" s="57"/>
      <c r="M13" s="57">
        <f>+L13/12</f>
        <v>0</v>
      </c>
    </row>
    <row r="14" spans="1:14" hidden="1">
      <c r="A14" s="187"/>
      <c r="B14" s="431" t="s">
        <v>333</v>
      </c>
      <c r="C14" s="432"/>
      <c r="D14" s="414"/>
      <c r="E14" s="415"/>
      <c r="F14" s="416"/>
      <c r="G14" s="431"/>
      <c r="H14" s="433"/>
      <c r="I14" s="434"/>
      <c r="K14" t="s">
        <v>334</v>
      </c>
      <c r="L14" s="57"/>
      <c r="M14" s="57">
        <f>+L14/12</f>
        <v>0</v>
      </c>
    </row>
    <row r="15" spans="1:14" hidden="1">
      <c r="A15" s="187"/>
      <c r="B15" s="431" t="s">
        <v>335</v>
      </c>
      <c r="C15" s="432"/>
      <c r="D15" s="414" t="s">
        <v>336</v>
      </c>
      <c r="E15" s="415"/>
      <c r="F15" s="416"/>
      <c r="G15" s="431"/>
      <c r="H15" s="433"/>
      <c r="I15" s="434"/>
      <c r="K15" t="s">
        <v>337</v>
      </c>
      <c r="L15" s="57"/>
      <c r="M15" s="57">
        <f>+L15/12</f>
        <v>0</v>
      </c>
    </row>
    <row r="16" spans="1:14" hidden="1">
      <c r="A16" s="187"/>
      <c r="B16" s="431" t="s">
        <v>338</v>
      </c>
      <c r="C16" s="432"/>
      <c r="D16" s="414"/>
      <c r="E16" s="415"/>
      <c r="F16" s="416"/>
      <c r="G16" s="431"/>
      <c r="H16" s="433"/>
      <c r="I16" s="434"/>
      <c r="K16" s="89" t="s">
        <v>339</v>
      </c>
      <c r="L16" s="318"/>
      <c r="M16" s="318"/>
      <c r="N16" s="318">
        <f>+M16*1.1</f>
        <v>0</v>
      </c>
    </row>
    <row r="17" spans="1:16" hidden="1">
      <c r="A17" s="187"/>
      <c r="B17" s="431" t="s">
        <v>340</v>
      </c>
      <c r="C17" s="432"/>
      <c r="D17" s="414"/>
      <c r="E17" s="415"/>
      <c r="F17" s="416"/>
      <c r="G17" s="431"/>
      <c r="H17" s="433"/>
      <c r="I17" s="434"/>
    </row>
    <row r="18" spans="1:16" hidden="1">
      <c r="A18" s="187"/>
      <c r="B18" s="431"/>
      <c r="C18" s="432"/>
      <c r="D18" s="225"/>
      <c r="E18" s="226"/>
      <c r="F18" s="226"/>
      <c r="G18" s="431"/>
      <c r="H18" s="433"/>
      <c r="I18" s="434"/>
    </row>
    <row r="19" spans="1:16" hidden="1">
      <c r="A19" s="187"/>
      <c r="B19" s="435" t="s">
        <v>341</v>
      </c>
      <c r="C19" s="436"/>
      <c r="D19" s="225"/>
      <c r="E19" s="226"/>
      <c r="F19" s="226"/>
      <c r="G19" s="431"/>
      <c r="H19" s="433"/>
      <c r="I19" s="434"/>
      <c r="K19" s="76" t="s">
        <v>342</v>
      </c>
      <c r="L19" s="76"/>
      <c r="M19" s="76"/>
      <c r="N19" s="76"/>
      <c r="O19" s="76"/>
      <c r="P19" s="76"/>
    </row>
    <row r="20" spans="1:16" hidden="1">
      <c r="A20" s="187"/>
      <c r="B20" s="431" t="s">
        <v>343</v>
      </c>
      <c r="C20" s="432"/>
      <c r="D20" s="225">
        <f>+SUM(E20:F20)</f>
        <v>0</v>
      </c>
      <c r="E20" s="226">
        <f>+F20*0.1</f>
        <v>0</v>
      </c>
      <c r="F20" s="226"/>
      <c r="G20" s="431" t="s">
        <v>344</v>
      </c>
      <c r="H20" s="433"/>
      <c r="I20" s="434"/>
      <c r="K20" s="76" t="s">
        <v>3</v>
      </c>
      <c r="L20" s="76" t="s">
        <v>345</v>
      </c>
      <c r="M20" s="76" t="s">
        <v>346</v>
      </c>
      <c r="N20" s="76" t="s">
        <v>328</v>
      </c>
      <c r="O20" s="76" t="s">
        <v>330</v>
      </c>
      <c r="P20" s="76" t="s">
        <v>329</v>
      </c>
    </row>
    <row r="21" spans="1:16" hidden="1">
      <c r="A21" s="187"/>
      <c r="B21" s="437" t="s">
        <v>347</v>
      </c>
      <c r="C21" s="432"/>
      <c r="D21" s="225">
        <f>+SUM(E21:F21)</f>
        <v>0</v>
      </c>
      <c r="E21" s="226">
        <f>+F21*0.1</f>
        <v>0</v>
      </c>
      <c r="F21" s="226"/>
      <c r="G21" s="431" t="s">
        <v>344</v>
      </c>
      <c r="H21" s="433"/>
      <c r="I21" s="434"/>
      <c r="L21" t="s">
        <v>348</v>
      </c>
    </row>
    <row r="22" spans="1:16" hidden="1">
      <c r="A22" s="187"/>
      <c r="B22" s="431"/>
      <c r="C22" s="432"/>
      <c r="D22" s="225"/>
      <c r="E22" s="226"/>
      <c r="F22" s="225"/>
      <c r="G22" s="431"/>
      <c r="H22" s="433"/>
      <c r="I22" s="434"/>
      <c r="L22" t="s">
        <v>349</v>
      </c>
    </row>
    <row r="23" spans="1:16" hidden="1">
      <c r="A23" s="187"/>
      <c r="B23" s="431"/>
      <c r="C23" s="432"/>
      <c r="D23" s="225"/>
      <c r="E23" s="226"/>
      <c r="F23" s="225"/>
      <c r="G23" s="431"/>
      <c r="H23" s="433"/>
      <c r="I23" s="434"/>
    </row>
    <row r="24" spans="1:16" hidden="1">
      <c r="A24" s="187"/>
      <c r="B24" s="435" t="s">
        <v>98</v>
      </c>
      <c r="C24" s="436"/>
      <c r="D24" s="228">
        <f>SUM(D20:D23)</f>
        <v>0</v>
      </c>
      <c r="E24" s="228">
        <f>SUM(E20:E23)</f>
        <v>0</v>
      </c>
      <c r="F24" s="228">
        <f>SUM(F20:F23)</f>
        <v>0</v>
      </c>
      <c r="G24" s="431"/>
      <c r="H24" s="433"/>
      <c r="I24" s="434"/>
    </row>
    <row r="25" spans="1:16" hidden="1">
      <c r="A25" s="187"/>
      <c r="B25" s="431"/>
      <c r="C25" s="432"/>
      <c r="D25" s="225"/>
      <c r="E25" s="226"/>
      <c r="F25" s="225"/>
      <c r="G25" s="431"/>
      <c r="H25" s="433"/>
      <c r="I25" s="434"/>
    </row>
    <row r="26" spans="1:16" hidden="1">
      <c r="A26" s="187"/>
      <c r="B26" s="435" t="s">
        <v>350</v>
      </c>
      <c r="C26" s="436"/>
      <c r="D26" s="225"/>
      <c r="E26" s="226"/>
      <c r="F26" s="225"/>
      <c r="G26" s="431"/>
      <c r="H26" s="433"/>
      <c r="I26" s="434"/>
    </row>
    <row r="27" spans="1:16" hidden="1">
      <c r="A27" s="187"/>
      <c r="B27" s="431" t="s">
        <v>351</v>
      </c>
      <c r="C27" s="432"/>
      <c r="D27" s="229">
        <f>+F27+E27</f>
        <v>0</v>
      </c>
      <c r="E27" s="230">
        <f>+F27*0.1</f>
        <v>0</v>
      </c>
      <c r="F27" s="225"/>
      <c r="G27" s="431"/>
      <c r="H27" s="433"/>
      <c r="I27" s="434"/>
    </row>
    <row r="28" spans="1:16" hidden="1">
      <c r="A28" s="187"/>
      <c r="B28" s="431" t="s">
        <v>351</v>
      </c>
      <c r="C28" s="432"/>
      <c r="D28" s="229">
        <f>+F28+E28</f>
        <v>0</v>
      </c>
      <c r="E28" s="230">
        <f>+F28*0.1</f>
        <v>0</v>
      </c>
      <c r="F28" s="229"/>
      <c r="G28" s="431"/>
      <c r="H28" s="433"/>
      <c r="I28" s="434"/>
    </row>
    <row r="29" spans="1:16" hidden="1">
      <c r="A29" s="187"/>
      <c r="B29" s="431" t="s">
        <v>351</v>
      </c>
      <c r="C29" s="432"/>
      <c r="D29" s="229">
        <f>+F29+E29</f>
        <v>0</v>
      </c>
      <c r="E29" s="230">
        <f>+F29*0.1</f>
        <v>0</v>
      </c>
      <c r="F29" s="229"/>
      <c r="G29" s="431"/>
      <c r="H29" s="433"/>
      <c r="I29" s="434"/>
    </row>
    <row r="30" spans="1:16" hidden="1">
      <c r="A30" s="187"/>
      <c r="B30" s="431" t="s">
        <v>351</v>
      </c>
      <c r="C30" s="432"/>
      <c r="D30" s="229">
        <f>+F30+E30</f>
        <v>0</v>
      </c>
      <c r="E30" s="230">
        <f>+F30*0.1</f>
        <v>0</v>
      </c>
      <c r="F30" s="229"/>
      <c r="G30" s="431"/>
      <c r="H30" s="433"/>
      <c r="I30" s="434"/>
    </row>
    <row r="31" spans="1:16" hidden="1">
      <c r="A31" s="187"/>
      <c r="B31" s="227" t="s">
        <v>352</v>
      </c>
      <c r="C31" s="224"/>
      <c r="D31" s="231">
        <f>SUM(D27:D30)</f>
        <v>0</v>
      </c>
      <c r="E31" s="231">
        <f>SUM(E27:E30)</f>
        <v>0</v>
      </c>
      <c r="F31" s="231">
        <f>SUM(F27:F30)</f>
        <v>0</v>
      </c>
      <c r="G31" s="431"/>
      <c r="H31" s="433"/>
      <c r="I31" s="434"/>
    </row>
    <row r="32" spans="1:16" hidden="1">
      <c r="A32" s="187"/>
      <c r="B32" s="431" t="s">
        <v>353</v>
      </c>
      <c r="C32" s="432"/>
      <c r="D32" s="229">
        <f>+F32+E32</f>
        <v>0</v>
      </c>
      <c r="E32" s="230">
        <f>+F32*0.1</f>
        <v>0</v>
      </c>
      <c r="F32" s="225"/>
      <c r="G32" s="431"/>
      <c r="H32" s="438"/>
      <c r="I32" s="432"/>
    </row>
    <row r="33" spans="1:9" hidden="1">
      <c r="A33" s="187"/>
      <c r="B33" s="431" t="s">
        <v>353</v>
      </c>
      <c r="C33" s="432"/>
      <c r="D33" s="229">
        <f>+F33+E33</f>
        <v>0</v>
      </c>
      <c r="E33" s="230">
        <f>+F33*0.1</f>
        <v>0</v>
      </c>
      <c r="F33" s="225"/>
      <c r="G33" s="431"/>
      <c r="H33" s="438"/>
      <c r="I33" s="432"/>
    </row>
    <row r="34" spans="1:9" hidden="1">
      <c r="A34" s="187"/>
      <c r="B34" s="431" t="s">
        <v>353</v>
      </c>
      <c r="C34" s="432"/>
      <c r="D34" s="229">
        <f>+F34+E34</f>
        <v>0</v>
      </c>
      <c r="E34" s="230">
        <f>+F34*0.1</f>
        <v>0</v>
      </c>
      <c r="F34" s="225"/>
      <c r="G34" s="431"/>
      <c r="H34" s="438"/>
      <c r="I34" s="432"/>
    </row>
    <row r="35" spans="1:9" hidden="1">
      <c r="A35" s="187"/>
      <c r="B35" s="431" t="s">
        <v>353</v>
      </c>
      <c r="C35" s="432"/>
      <c r="D35" s="229">
        <f>+F35+E35</f>
        <v>0</v>
      </c>
      <c r="E35" s="230">
        <f>+F35*0.1</f>
        <v>0</v>
      </c>
      <c r="F35" s="225"/>
      <c r="G35" s="431"/>
      <c r="H35" s="438"/>
      <c r="I35" s="432"/>
    </row>
    <row r="36" spans="1:9" hidden="1">
      <c r="A36" s="187"/>
      <c r="B36" s="227" t="s">
        <v>354</v>
      </c>
      <c r="C36" s="224"/>
      <c r="D36" s="231">
        <f>SUM(D32:D35)</f>
        <v>0</v>
      </c>
      <c r="E36" s="231">
        <f>SUM(E32:E35)</f>
        <v>0</v>
      </c>
      <c r="F36" s="231">
        <f>SUM(F32:F35)</f>
        <v>0</v>
      </c>
      <c r="G36" s="431"/>
      <c r="H36" s="433"/>
      <c r="I36" s="434"/>
    </row>
    <row r="37" spans="1:9" hidden="1">
      <c r="A37" s="187"/>
      <c r="B37" s="431" t="s">
        <v>355</v>
      </c>
      <c r="C37" s="432"/>
      <c r="D37" s="229">
        <f>+F37+E37</f>
        <v>0</v>
      </c>
      <c r="E37" s="230">
        <f>+F37*0.1</f>
        <v>0</v>
      </c>
      <c r="F37" s="225"/>
      <c r="G37" s="431"/>
      <c r="H37" s="433"/>
      <c r="I37" s="434"/>
    </row>
    <row r="38" spans="1:9" hidden="1">
      <c r="A38" s="187"/>
      <c r="B38" s="431" t="s">
        <v>355</v>
      </c>
      <c r="C38" s="432"/>
      <c r="D38" s="229">
        <f>+F38+E38</f>
        <v>0</v>
      </c>
      <c r="E38" s="230">
        <f>+F38*0.1</f>
        <v>0</v>
      </c>
      <c r="F38" s="229"/>
      <c r="G38" s="431"/>
      <c r="H38" s="433"/>
      <c r="I38" s="434"/>
    </row>
    <row r="39" spans="1:9" hidden="1">
      <c r="A39" s="187"/>
      <c r="B39" s="431" t="s">
        <v>355</v>
      </c>
      <c r="C39" s="432"/>
      <c r="D39" s="229">
        <f>+F39+E39</f>
        <v>0</v>
      </c>
      <c r="E39" s="230">
        <f>+F39*0.1</f>
        <v>0</v>
      </c>
      <c r="F39" s="225"/>
      <c r="G39" s="431"/>
      <c r="H39" s="438"/>
      <c r="I39" s="432"/>
    </row>
    <row r="40" spans="1:9" hidden="1">
      <c r="A40" s="187"/>
      <c r="B40" s="431" t="s">
        <v>355</v>
      </c>
      <c r="C40" s="432"/>
      <c r="D40" s="229">
        <f>+F40+E40</f>
        <v>0</v>
      </c>
      <c r="E40" s="230">
        <f>+F40*0.1</f>
        <v>0</v>
      </c>
      <c r="F40" s="229"/>
      <c r="G40" s="431"/>
      <c r="H40" s="438"/>
      <c r="I40" s="432"/>
    </row>
    <row r="41" spans="1:9" hidden="1">
      <c r="A41" s="187"/>
      <c r="B41" s="435" t="s">
        <v>356</v>
      </c>
      <c r="C41" s="436"/>
      <c r="D41" s="231">
        <f>SUM(D37:D40)</f>
        <v>0</v>
      </c>
      <c r="E41" s="231">
        <f>SUM(E37:E40)</f>
        <v>0</v>
      </c>
      <c r="F41" s="231">
        <f>SUM(F37:F40)</f>
        <v>0</v>
      </c>
      <c r="G41" s="431"/>
      <c r="H41" s="438"/>
      <c r="I41" s="432"/>
    </row>
    <row r="42" spans="1:9" hidden="1">
      <c r="A42" s="187"/>
      <c r="B42" s="435" t="s">
        <v>357</v>
      </c>
      <c r="C42" s="436"/>
      <c r="D42" s="231">
        <f>+D31+D36+D41</f>
        <v>0</v>
      </c>
      <c r="E42" s="231">
        <f>+E31+E36+E41</f>
        <v>0</v>
      </c>
      <c r="F42" s="231">
        <f>+F31+F36+F41</f>
        <v>0</v>
      </c>
      <c r="G42" s="431"/>
      <c r="H42" s="438"/>
      <c r="I42" s="432"/>
    </row>
    <row r="43" spans="1:9" hidden="1">
      <c r="A43" s="187"/>
      <c r="B43" s="431"/>
      <c r="C43" s="432"/>
      <c r="D43" s="229"/>
      <c r="E43" s="230"/>
      <c r="F43" s="224"/>
      <c r="G43" s="431"/>
      <c r="H43" s="438"/>
      <c r="I43" s="432"/>
    </row>
    <row r="44" spans="1:9" hidden="1">
      <c r="A44" s="187"/>
      <c r="B44" s="199" t="s">
        <v>358</v>
      </c>
      <c r="C44" s="200"/>
      <c r="D44" s="232"/>
      <c r="E44" s="233"/>
      <c r="F44" s="234"/>
      <c r="G44" s="431"/>
      <c r="H44" s="438"/>
      <c r="I44" s="432"/>
    </row>
    <row r="45" spans="1:9" hidden="1">
      <c r="A45" s="187"/>
      <c r="B45" s="435"/>
      <c r="C45" s="436"/>
      <c r="D45" s="231"/>
      <c r="E45" s="231"/>
      <c r="F45" s="231"/>
      <c r="G45" s="431"/>
      <c r="H45" s="438"/>
      <c r="I45" s="432"/>
    </row>
    <row r="46" spans="1:9" hidden="1">
      <c r="A46" s="235" t="s">
        <v>359</v>
      </c>
      <c r="B46" s="387"/>
      <c r="C46" s="388"/>
      <c r="D46" s="388"/>
      <c r="E46" s="388"/>
      <c r="F46" s="388"/>
      <c r="G46" s="388"/>
      <c r="H46" s="388"/>
      <c r="I46" s="389"/>
    </row>
    <row r="47" spans="1:9" hidden="1">
      <c r="A47" s="235"/>
      <c r="B47" s="387"/>
      <c r="C47" s="388"/>
      <c r="D47" s="388"/>
      <c r="E47" s="388"/>
      <c r="F47" s="388"/>
      <c r="G47" s="388"/>
      <c r="H47" s="388"/>
      <c r="I47" s="389"/>
    </row>
    <row r="48" spans="1:9" hidden="1">
      <c r="A48" s="235"/>
      <c r="B48" s="387"/>
      <c r="C48" s="388"/>
      <c r="D48" s="388"/>
      <c r="E48" s="388"/>
      <c r="F48" s="388"/>
      <c r="G48" s="388"/>
      <c r="H48" s="388"/>
      <c r="I48" s="389"/>
    </row>
    <row r="49" spans="1:16" hidden="1">
      <c r="A49" s="208"/>
      <c r="B49" s="439"/>
      <c r="C49" s="440"/>
      <c r="D49" s="236"/>
      <c r="E49" s="236"/>
      <c r="F49" s="236"/>
      <c r="G49" s="439"/>
      <c r="H49" s="441"/>
      <c r="I49" s="440"/>
    </row>
    <row r="50" spans="1:16" hidden="1">
      <c r="E50" s="113"/>
      <c r="F50" s="113"/>
    </row>
    <row r="51" spans="1:16" hidden="1">
      <c r="E51" s="113"/>
      <c r="F51" s="113"/>
    </row>
    <row r="52" spans="1:16" hidden="1">
      <c r="E52" s="113"/>
      <c r="F52" s="113"/>
    </row>
    <row r="53" spans="1:16" hidden="1">
      <c r="D53" s="90"/>
      <c r="E53" s="113"/>
      <c r="F53" s="113"/>
    </row>
    <row r="54" spans="1:16" ht="18">
      <c r="A54" s="123"/>
      <c r="E54" s="113"/>
      <c r="F54" s="113"/>
    </row>
    <row r="55" spans="1:16">
      <c r="A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</row>
    <row r="56" spans="1:16"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</row>
    <row r="57" spans="1:16" ht="45" hidden="1">
      <c r="A57" s="237"/>
      <c r="B57" s="238"/>
      <c r="C57" s="238" t="s">
        <v>360</v>
      </c>
      <c r="D57" s="244" t="s">
        <v>361</v>
      </c>
      <c r="E57" s="244" t="s">
        <v>362</v>
      </c>
      <c r="F57" s="244" t="s">
        <v>363</v>
      </c>
      <c r="G57" s="244" t="s">
        <v>364</v>
      </c>
      <c r="H57" s="244" t="s">
        <v>365</v>
      </c>
      <c r="I57" s="244" t="s">
        <v>366</v>
      </c>
      <c r="J57" s="244" t="s">
        <v>367</v>
      </c>
      <c r="K57" s="244" t="s">
        <v>368</v>
      </c>
      <c r="L57" s="244" t="s">
        <v>369</v>
      </c>
      <c r="M57" s="244" t="s">
        <v>370</v>
      </c>
      <c r="N57" s="244" t="s">
        <v>371</v>
      </c>
      <c r="O57" s="237"/>
      <c r="P57" s="237"/>
    </row>
    <row r="58" spans="1:16" hidden="1">
      <c r="A58" s="237" t="s">
        <v>372</v>
      </c>
      <c r="B58" s="237"/>
      <c r="C58" s="240" t="s">
        <v>373</v>
      </c>
      <c r="D58" s="241"/>
      <c r="E58" s="241"/>
      <c r="F58" s="241"/>
      <c r="G58" s="241"/>
      <c r="H58" s="241"/>
      <c r="I58" s="237"/>
      <c r="J58" s="241"/>
      <c r="K58" s="241"/>
      <c r="L58" s="241"/>
      <c r="M58" s="237"/>
      <c r="N58" s="241"/>
      <c r="O58" s="237"/>
      <c r="P58" s="237"/>
    </row>
    <row r="59" spans="1:16" hidden="1">
      <c r="A59" s="237" t="s">
        <v>374</v>
      </c>
      <c r="B59" s="237"/>
      <c r="C59" s="240" t="s">
        <v>373</v>
      </c>
      <c r="D59" s="237"/>
      <c r="E59" s="237"/>
      <c r="F59" s="237"/>
      <c r="G59" s="237"/>
      <c r="H59" s="237"/>
      <c r="I59" s="237"/>
      <c r="J59" s="237"/>
      <c r="K59" s="237"/>
      <c r="L59" s="241"/>
      <c r="M59" s="237"/>
      <c r="N59" s="237"/>
      <c r="O59" s="237"/>
      <c r="P59" s="237"/>
    </row>
    <row r="60" spans="1:16" hidden="1">
      <c r="A60" s="237"/>
      <c r="B60" s="237"/>
      <c r="C60" s="237"/>
      <c r="D60" s="242"/>
      <c r="E60" s="242"/>
      <c r="F60" s="242"/>
      <c r="G60" s="242"/>
      <c r="H60" s="242"/>
      <c r="I60" s="243"/>
      <c r="J60" s="242"/>
      <c r="K60" s="242"/>
      <c r="L60" s="242"/>
      <c r="M60" s="243"/>
      <c r="N60" s="242"/>
      <c r="O60" s="237"/>
      <c r="P60" s="237"/>
    </row>
    <row r="61" spans="1:16" hidden="1">
      <c r="A61" s="237"/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</row>
    <row r="62" spans="1:16" hidden="1">
      <c r="A62" s="237"/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</row>
    <row r="63" spans="1:16" hidden="1">
      <c r="A63" s="237"/>
      <c r="B63" s="237"/>
      <c r="C63" s="237"/>
      <c r="D63" s="417" t="s">
        <v>67</v>
      </c>
      <c r="E63" s="417"/>
      <c r="F63" s="417"/>
      <c r="G63" s="417" t="s">
        <v>350</v>
      </c>
      <c r="H63" s="417"/>
      <c r="I63" s="417"/>
      <c r="J63" s="417"/>
      <c r="K63" s="417"/>
      <c r="L63" s="417"/>
      <c r="M63" s="237"/>
      <c r="N63" s="237"/>
      <c r="O63" s="237"/>
      <c r="P63" s="237"/>
    </row>
    <row r="64" spans="1:16" ht="54" hidden="1">
      <c r="A64" s="237" t="s">
        <v>375</v>
      </c>
      <c r="B64" s="248" t="s">
        <v>376</v>
      </c>
      <c r="C64" s="238" t="s">
        <v>360</v>
      </c>
      <c r="D64" s="244" t="s">
        <v>377</v>
      </c>
      <c r="E64" s="244" t="s">
        <v>378</v>
      </c>
      <c r="F64" s="244" t="s">
        <v>379</v>
      </c>
      <c r="G64" s="244" t="s">
        <v>380</v>
      </c>
      <c r="H64" s="244" t="s">
        <v>381</v>
      </c>
      <c r="I64" s="244" t="s">
        <v>366</v>
      </c>
      <c r="J64" s="244" t="s">
        <v>367</v>
      </c>
      <c r="K64" s="244" t="s">
        <v>382</v>
      </c>
      <c r="L64" s="244" t="s">
        <v>369</v>
      </c>
      <c r="M64" s="239" t="s">
        <v>370</v>
      </c>
      <c r="N64" s="239" t="s">
        <v>371</v>
      </c>
      <c r="O64" s="237"/>
      <c r="P64" s="237"/>
    </row>
    <row r="65" spans="1:16" hidden="1">
      <c r="A65" s="237"/>
      <c r="B65" s="237">
        <v>1</v>
      </c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</row>
    <row r="66" spans="1:16" hidden="1">
      <c r="A66" s="237"/>
      <c r="B66" s="237">
        <v>2</v>
      </c>
      <c r="C66" s="237"/>
      <c r="D66" s="241"/>
      <c r="E66" s="237"/>
      <c r="F66" s="241"/>
      <c r="G66" s="241"/>
      <c r="H66" s="241"/>
      <c r="I66" s="237"/>
      <c r="J66" s="237"/>
      <c r="K66" s="241"/>
      <c r="L66" s="237"/>
      <c r="M66" s="237"/>
      <c r="N66" s="241"/>
      <c r="O66" s="237"/>
      <c r="P66" s="237"/>
    </row>
    <row r="67" spans="1:16" hidden="1">
      <c r="A67" s="237"/>
      <c r="B67" s="237">
        <v>3</v>
      </c>
      <c r="C67" s="237"/>
      <c r="D67" s="241"/>
      <c r="E67" s="237"/>
      <c r="F67" s="237"/>
      <c r="G67" s="241"/>
      <c r="H67" s="241"/>
      <c r="I67" s="237"/>
      <c r="J67" s="237"/>
      <c r="K67" s="237"/>
      <c r="L67" s="237"/>
      <c r="M67" s="237"/>
      <c r="N67" s="241"/>
      <c r="O67" s="237"/>
      <c r="P67" s="237"/>
    </row>
    <row r="68" spans="1:16" hidden="1">
      <c r="A68" s="237"/>
      <c r="B68" s="237">
        <v>4</v>
      </c>
      <c r="C68" s="237"/>
      <c r="D68" s="241"/>
      <c r="E68" s="241"/>
      <c r="F68" s="237"/>
      <c r="G68" s="237"/>
      <c r="H68" s="241"/>
      <c r="I68" s="237"/>
      <c r="J68" s="241"/>
      <c r="K68" s="237"/>
      <c r="L68" s="237"/>
      <c r="M68" s="237"/>
      <c r="N68" s="241"/>
      <c r="O68" s="237"/>
      <c r="P68" s="237"/>
    </row>
    <row r="69" spans="1:16" hidden="1">
      <c r="A69" s="42"/>
      <c r="B69" s="237">
        <v>5</v>
      </c>
      <c r="C69" s="237"/>
      <c r="D69" s="241"/>
      <c r="E69" s="237"/>
      <c r="F69" s="237"/>
      <c r="G69" s="241"/>
      <c r="H69" s="241"/>
      <c r="I69" s="237"/>
      <c r="J69" s="237"/>
      <c r="K69" s="237"/>
      <c r="L69" s="237"/>
      <c r="M69" s="237"/>
      <c r="N69" s="241"/>
      <c r="O69" s="237"/>
      <c r="P69" s="237"/>
    </row>
    <row r="70" spans="1:16" hidden="1">
      <c r="A70" s="42"/>
      <c r="B70" s="237">
        <v>6</v>
      </c>
      <c r="C70" s="237"/>
      <c r="D70" s="241"/>
      <c r="E70" s="237"/>
      <c r="F70" s="237"/>
      <c r="G70" s="241"/>
      <c r="H70" s="241"/>
      <c r="I70" s="237"/>
      <c r="J70" s="241"/>
      <c r="K70" s="237"/>
      <c r="L70" s="237"/>
      <c r="M70" s="237"/>
      <c r="N70" s="241"/>
      <c r="O70" s="237"/>
      <c r="P70" s="237"/>
    </row>
    <row r="71" spans="1:16" hidden="1">
      <c r="A71" s="42"/>
      <c r="B71" s="237">
        <v>7</v>
      </c>
      <c r="C71" s="237"/>
      <c r="D71" s="237"/>
      <c r="E71" s="241"/>
      <c r="F71" s="237"/>
      <c r="G71" s="241"/>
      <c r="H71" s="241"/>
      <c r="I71" s="237"/>
      <c r="J71" s="237"/>
      <c r="K71" s="237"/>
      <c r="L71" s="241"/>
      <c r="M71" s="241"/>
      <c r="N71" s="237"/>
      <c r="O71" s="237"/>
      <c r="P71" s="237"/>
    </row>
    <row r="72" spans="1:16" hidden="1">
      <c r="A72" s="42"/>
      <c r="B72" s="237">
        <v>8</v>
      </c>
      <c r="C72" s="237"/>
      <c r="D72" s="241"/>
      <c r="E72" s="237"/>
      <c r="F72" s="237"/>
      <c r="G72" s="241"/>
      <c r="H72" s="241"/>
      <c r="I72" s="237"/>
      <c r="J72" s="241"/>
      <c r="K72" s="237"/>
      <c r="L72" s="237"/>
      <c r="M72" s="241"/>
      <c r="N72" s="241"/>
      <c r="O72" s="237"/>
      <c r="P72" s="237"/>
    </row>
    <row r="73" spans="1:16" hidden="1">
      <c r="A73" s="42"/>
      <c r="B73" s="237">
        <v>9</v>
      </c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</row>
    <row r="74" spans="1:16" hidden="1">
      <c r="A74" s="42"/>
      <c r="B74" s="237">
        <v>10</v>
      </c>
      <c r="C74" s="237"/>
      <c r="D74" s="241"/>
      <c r="E74" s="241"/>
      <c r="F74" s="237"/>
      <c r="G74" s="241"/>
      <c r="H74" s="241"/>
      <c r="I74" s="237"/>
      <c r="J74" s="237"/>
      <c r="K74" s="237"/>
      <c r="L74" s="241"/>
      <c r="M74" s="241"/>
      <c r="N74" s="241"/>
      <c r="O74" s="237"/>
      <c r="P74" s="237"/>
    </row>
    <row r="75" spans="1:16" hidden="1">
      <c r="A75" s="42"/>
      <c r="B75" s="237">
        <v>11</v>
      </c>
      <c r="C75" s="237"/>
      <c r="D75" s="241"/>
      <c r="E75" s="237"/>
      <c r="F75" s="237"/>
      <c r="G75" s="237"/>
      <c r="H75" s="241"/>
      <c r="I75" s="237"/>
      <c r="J75" s="241"/>
      <c r="K75" s="237"/>
      <c r="L75" s="241"/>
      <c r="M75" s="241"/>
      <c r="N75" s="241"/>
      <c r="O75" s="237"/>
      <c r="P75" s="237"/>
    </row>
    <row r="76" spans="1:16" hidden="1">
      <c r="A76" s="42"/>
      <c r="B76" s="237"/>
      <c r="C76" s="237"/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</row>
    <row r="77" spans="1:16" hidden="1">
      <c r="A77" s="42"/>
      <c r="B77" s="237"/>
      <c r="C77" s="237"/>
      <c r="D77" s="245"/>
      <c r="E77" s="245"/>
      <c r="F77" s="245"/>
      <c r="G77" s="245"/>
      <c r="H77" s="245"/>
      <c r="I77" s="245"/>
      <c r="J77" s="245"/>
      <c r="K77" s="245"/>
      <c r="L77" s="245"/>
      <c r="M77" s="245"/>
      <c r="N77" s="237"/>
      <c r="O77" s="237"/>
      <c r="P77" s="237"/>
    </row>
    <row r="78" spans="1:16" hidden="1">
      <c r="A78" s="237"/>
      <c r="B78" s="237"/>
      <c r="C78" s="237"/>
      <c r="D78" s="246"/>
      <c r="E78" s="246"/>
      <c r="F78" s="246"/>
      <c r="G78" s="246"/>
      <c r="H78" s="246"/>
      <c r="I78" s="247"/>
      <c r="J78" s="246"/>
      <c r="K78" s="246"/>
      <c r="L78" s="246"/>
      <c r="M78" s="247"/>
      <c r="N78" s="246"/>
      <c r="O78" s="237"/>
      <c r="P78" s="237"/>
    </row>
    <row r="79" spans="1:16" hidden="1">
      <c r="A79" s="237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</row>
    <row r="80" spans="1:16" hidden="1">
      <c r="A80" s="237"/>
      <c r="B80" s="237" t="s">
        <v>188</v>
      </c>
      <c r="C80" s="237"/>
      <c r="D80" s="237" t="s">
        <v>383</v>
      </c>
      <c r="E80" s="237" t="s">
        <v>384</v>
      </c>
      <c r="F80" s="237" t="s">
        <v>384</v>
      </c>
      <c r="G80" s="237" t="s">
        <v>384</v>
      </c>
      <c r="H80" s="237" t="s">
        <v>384</v>
      </c>
      <c r="I80" s="237" t="s">
        <v>384</v>
      </c>
      <c r="J80" s="237" t="s">
        <v>384</v>
      </c>
      <c r="K80" s="237" t="s">
        <v>384</v>
      </c>
      <c r="L80" s="237" t="s">
        <v>384</v>
      </c>
      <c r="M80" s="237" t="s">
        <v>384</v>
      </c>
      <c r="N80" s="237" t="s">
        <v>384</v>
      </c>
      <c r="O80" s="237"/>
      <c r="P80" s="237"/>
    </row>
    <row r="81" spans="1:16" hidden="1">
      <c r="A81" s="237"/>
      <c r="B81" s="237"/>
      <c r="C81" s="237"/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1:16" hidden="1">
      <c r="A82" s="42"/>
      <c r="B82" s="42" t="s">
        <v>375</v>
      </c>
      <c r="C82" s="42"/>
      <c r="D82" s="42"/>
      <c r="E82" s="42"/>
      <c r="F82" s="42"/>
      <c r="G82" s="42"/>
      <c r="H82" s="42"/>
      <c r="I82" s="42"/>
      <c r="J82" s="42"/>
      <c r="K82" s="42"/>
      <c r="L82" s="237"/>
      <c r="M82" s="237"/>
      <c r="N82" s="237"/>
      <c r="O82" s="237"/>
      <c r="P82" s="237"/>
    </row>
    <row r="83" spans="1:16" hidden="1">
      <c r="E83" s="113"/>
      <c r="F83" s="113"/>
    </row>
    <row r="84" spans="1:16">
      <c r="E84" s="113"/>
      <c r="F84" s="113"/>
    </row>
    <row r="85" spans="1:16">
      <c r="E85" s="113"/>
      <c r="F85" s="113"/>
    </row>
    <row r="86" spans="1:16">
      <c r="E86" s="113"/>
      <c r="F86" s="113"/>
    </row>
    <row r="87" spans="1:16" ht="18">
      <c r="A87" s="123" t="s">
        <v>385</v>
      </c>
      <c r="E87" s="113"/>
      <c r="F87" s="113"/>
    </row>
    <row r="88" spans="1:16">
      <c r="C88" s="279"/>
      <c r="D88" s="296" t="s">
        <v>386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387</v>
      </c>
      <c r="E89" s="281" t="s">
        <v>361</v>
      </c>
      <c r="F89" s="282" t="s">
        <v>388</v>
      </c>
      <c r="G89" s="282" t="s">
        <v>389</v>
      </c>
      <c r="H89" s="282" t="s">
        <v>390</v>
      </c>
      <c r="I89" s="282" t="s">
        <v>369</v>
      </c>
      <c r="J89" s="282" t="s">
        <v>69</v>
      </c>
      <c r="K89" s="282" t="s">
        <v>391</v>
      </c>
    </row>
    <row r="90" spans="1:16">
      <c r="C90" s="348"/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349"/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A92" t="s">
        <v>392</v>
      </c>
      <c r="C92" s="287" t="s">
        <v>393</v>
      </c>
      <c r="D92" s="301">
        <v>20160</v>
      </c>
      <c r="E92" s="285">
        <f t="shared" si="0"/>
        <v>20160</v>
      </c>
      <c r="F92" s="302"/>
      <c r="G92" s="302"/>
      <c r="H92" s="302">
        <v>1662.96</v>
      </c>
      <c r="I92" s="302">
        <f>129+1343.23+199</f>
        <v>1671.23</v>
      </c>
      <c r="J92" s="302">
        <v>36.36</v>
      </c>
      <c r="K92" s="286">
        <f t="shared" si="1"/>
        <v>3370.55</v>
      </c>
    </row>
    <row r="93" spans="1:16">
      <c r="C93" s="287"/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394</v>
      </c>
      <c r="D94" s="301"/>
      <c r="E94" s="285">
        <f t="shared" si="0"/>
        <v>0</v>
      </c>
      <c r="F94" s="302">
        <v>544.20000000000005</v>
      </c>
      <c r="G94" s="302">
        <v>822.67</v>
      </c>
      <c r="H94" s="302"/>
      <c r="I94" s="302">
        <v>3850</v>
      </c>
      <c r="J94" s="302"/>
      <c r="K94" s="286">
        <f t="shared" si="1"/>
        <v>5216.87</v>
      </c>
    </row>
    <row r="95" spans="1:16">
      <c r="C95" s="287"/>
      <c r="D95" s="301"/>
      <c r="E95" s="285">
        <f t="shared" si="0"/>
        <v>0</v>
      </c>
      <c r="F95" s="302">
        <v>544.20000000000005</v>
      </c>
      <c r="G95" s="302">
        <v>817.03</v>
      </c>
      <c r="H95" s="302"/>
      <c r="I95" s="302">
        <v>330</v>
      </c>
      <c r="J95" s="302"/>
      <c r="K95" s="286">
        <f t="shared" si="1"/>
        <v>1691.23</v>
      </c>
    </row>
    <row r="96" spans="1:16" ht="15" customHeight="1">
      <c r="C96" s="287"/>
      <c r="D96" s="301"/>
      <c r="E96" s="285">
        <f t="shared" si="0"/>
        <v>0</v>
      </c>
      <c r="F96" s="302">
        <v>586</v>
      </c>
      <c r="G96" s="302">
        <v>820.58</v>
      </c>
      <c r="H96" s="302"/>
      <c r="I96" s="302">
        <v>351.77</v>
      </c>
      <c r="J96" s="302"/>
      <c r="K96" s="286">
        <f t="shared" si="1"/>
        <v>1758.35</v>
      </c>
    </row>
    <row r="97" spans="1:11" ht="15" customHeight="1">
      <c r="C97" s="287"/>
      <c r="D97" s="301"/>
      <c r="E97" s="285">
        <f t="shared" si="0"/>
        <v>0</v>
      </c>
      <c r="F97" s="302"/>
      <c r="G97" s="302">
        <v>817.84</v>
      </c>
      <c r="H97" s="302"/>
      <c r="I97" s="302"/>
      <c r="J97" s="302"/>
      <c r="K97" s="286">
        <f t="shared" si="1"/>
        <v>817.84</v>
      </c>
    </row>
    <row r="98" spans="1:11" ht="15" customHeight="1">
      <c r="C98" s="288"/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1:11" ht="15" customHeight="1">
      <c r="C99" s="289"/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1:11" ht="15" customHeight="1">
      <c r="C100" s="288"/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1:11" ht="15" customHeight="1">
      <c r="C101" s="290"/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1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1:11">
      <c r="D103" s="307">
        <f>SUM(D90:D102)</f>
        <v>20160</v>
      </c>
      <c r="E103" s="295">
        <f t="shared" ref="E103:J103" si="2">SUM(E90:E102)</f>
        <v>20160</v>
      </c>
      <c r="F103" s="307">
        <f t="shared" si="2"/>
        <v>1674.4</v>
      </c>
      <c r="G103" s="307">
        <f t="shared" si="2"/>
        <v>3278.12</v>
      </c>
      <c r="H103" s="307">
        <f t="shared" si="2"/>
        <v>1662.96</v>
      </c>
      <c r="I103" s="307">
        <f t="shared" si="2"/>
        <v>6203</v>
      </c>
      <c r="J103" s="307">
        <f t="shared" si="2"/>
        <v>36.36</v>
      </c>
      <c r="K103" s="295">
        <f>SUM(K90:K102)</f>
        <v>12854.84</v>
      </c>
    </row>
    <row r="104" spans="1:11">
      <c r="F104" s="113"/>
    </row>
    <row r="105" spans="1:11">
      <c r="C105" t="s">
        <v>165</v>
      </c>
      <c r="D105" s="104">
        <v>20160</v>
      </c>
      <c r="E105" s="104">
        <v>20160</v>
      </c>
      <c r="F105" s="308">
        <v>1674.4</v>
      </c>
      <c r="G105" s="104">
        <v>3278.12</v>
      </c>
      <c r="H105" s="104">
        <v>1662.96</v>
      </c>
      <c r="I105" s="104">
        <f>199+6004</f>
        <v>6203</v>
      </c>
      <c r="J105" s="104">
        <v>36.36</v>
      </c>
      <c r="K105" s="104"/>
    </row>
    <row r="106" spans="1:11">
      <c r="C106" s="137" t="s">
        <v>395</v>
      </c>
      <c r="D106" s="261">
        <v>28000</v>
      </c>
      <c r="E106" s="261"/>
      <c r="F106" s="191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1:11" s="42" customFormat="1">
      <c r="C107" s="42" t="s">
        <v>270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1:11">
      <c r="D108" s="113"/>
    </row>
    <row r="109" spans="1:11">
      <c r="A109" s="237"/>
      <c r="D109" s="113"/>
    </row>
    <row r="110" spans="1:11">
      <c r="E110" s="113"/>
      <c r="F110" s="113"/>
    </row>
    <row r="111" spans="1:11">
      <c r="E111" s="113"/>
      <c r="F111" s="113"/>
    </row>
    <row r="112" spans="1:11">
      <c r="E112" s="113"/>
      <c r="F112" s="113"/>
    </row>
    <row r="113" spans="5:6">
      <c r="E113" s="113"/>
      <c r="F113" s="113"/>
    </row>
    <row r="114" spans="5:6">
      <c r="E114" s="113"/>
      <c r="F114" s="113"/>
    </row>
    <row r="115" spans="5:6">
      <c r="E115" s="113"/>
      <c r="F115" s="113"/>
    </row>
    <row r="116" spans="5:6">
      <c r="E116" s="113"/>
      <c r="F116" s="113"/>
    </row>
    <row r="117" spans="5:6">
      <c r="E117" s="113"/>
      <c r="F117" s="113"/>
    </row>
    <row r="118" spans="5:6">
      <c r="E118" s="113"/>
      <c r="F118" s="113"/>
    </row>
    <row r="119" spans="5:6">
      <c r="E119" s="113"/>
      <c r="F119" s="113"/>
    </row>
    <row r="120" spans="5:6">
      <c r="E120" s="113"/>
      <c r="F120" s="113"/>
    </row>
    <row r="121" spans="5:6">
      <c r="E121" s="113"/>
      <c r="F121" s="113"/>
    </row>
    <row r="122" spans="5:6">
      <c r="E122" s="113"/>
      <c r="F122" s="113"/>
    </row>
    <row r="123" spans="5:6">
      <c r="E123" s="113"/>
      <c r="F123" s="113"/>
    </row>
    <row r="124" spans="5:6">
      <c r="E124" s="113"/>
      <c r="F124" s="113"/>
    </row>
    <row r="125" spans="5:6">
      <c r="E125" s="113"/>
      <c r="F125" s="113"/>
    </row>
    <row r="126" spans="5:6">
      <c r="E126" s="113"/>
      <c r="F126" s="113"/>
    </row>
    <row r="127" spans="5:6">
      <c r="E127" s="113"/>
      <c r="F127" s="113"/>
    </row>
    <row r="128" spans="5:6">
      <c r="E128" s="113"/>
      <c r="F128" s="113"/>
    </row>
    <row r="129" spans="5:6">
      <c r="E129" s="113"/>
      <c r="F129" s="113"/>
    </row>
    <row r="130" spans="5:6">
      <c r="E130" s="113"/>
      <c r="F130" s="113"/>
    </row>
    <row r="131" spans="5:6">
      <c r="E131" s="113"/>
      <c r="F131" s="113"/>
    </row>
    <row r="132" spans="5:6">
      <c r="E132" s="113"/>
      <c r="F132" s="113"/>
    </row>
    <row r="133" spans="5:6">
      <c r="E133" s="113"/>
      <c r="F133" s="113"/>
    </row>
    <row r="134" spans="5:6">
      <c r="E134" s="113"/>
      <c r="F134" s="113"/>
    </row>
    <row r="135" spans="5:6">
      <c r="E135" s="113"/>
      <c r="F135" s="113"/>
    </row>
    <row r="136" spans="5:6">
      <c r="E136" s="113"/>
      <c r="F136" s="113"/>
    </row>
    <row r="137" spans="5:6">
      <c r="E137" s="113"/>
      <c r="F137" s="113"/>
    </row>
    <row r="138" spans="5:6">
      <c r="E138" s="113"/>
      <c r="F138" s="113"/>
    </row>
    <row r="139" spans="5:6">
      <c r="E139" s="113"/>
      <c r="F139" s="113"/>
    </row>
    <row r="140" spans="5:6">
      <c r="E140" s="113"/>
      <c r="F140" s="113"/>
    </row>
    <row r="141" spans="5:6">
      <c r="E141" s="113"/>
      <c r="F141" s="113"/>
    </row>
    <row r="142" spans="5:6">
      <c r="E142" s="113"/>
      <c r="F142" s="113"/>
    </row>
    <row r="143" spans="5:6">
      <c r="E143" s="113"/>
      <c r="F143" s="113"/>
    </row>
    <row r="144" spans="5:6">
      <c r="E144" s="113"/>
      <c r="F144" s="113"/>
    </row>
    <row r="145" spans="5:6">
      <c r="E145" s="113"/>
      <c r="F145" s="113"/>
    </row>
    <row r="146" spans="5:6">
      <c r="E146" s="113"/>
      <c r="F146" s="113"/>
    </row>
    <row r="147" spans="5:6">
      <c r="E147" s="113"/>
      <c r="F147" s="113"/>
    </row>
    <row r="148" spans="5:6">
      <c r="E148" s="113"/>
      <c r="F148" s="113"/>
    </row>
    <row r="149" spans="5:6">
      <c r="E149" s="113"/>
      <c r="F149" s="113"/>
    </row>
    <row r="150" spans="5:6">
      <c r="E150" s="113"/>
      <c r="F150" s="113"/>
    </row>
    <row r="151" spans="5:6">
      <c r="E151" s="113"/>
      <c r="F151" s="113"/>
    </row>
    <row r="152" spans="5:6">
      <c r="E152" s="113"/>
      <c r="F152" s="113"/>
    </row>
    <row r="153" spans="5:6">
      <c r="E153" s="113"/>
      <c r="F153" s="113"/>
    </row>
    <row r="154" spans="5:6">
      <c r="E154" s="113"/>
      <c r="F154" s="113"/>
    </row>
    <row r="155" spans="5:6">
      <c r="E155" s="113"/>
      <c r="F155" s="113"/>
    </row>
    <row r="156" spans="5:6">
      <c r="E156" s="113"/>
      <c r="F156" s="113"/>
    </row>
    <row r="157" spans="5:6">
      <c r="E157" s="113"/>
      <c r="F157" s="113"/>
    </row>
    <row r="158" spans="5:6">
      <c r="E158" s="113"/>
      <c r="F158" s="113"/>
    </row>
    <row r="159" spans="5:6">
      <c r="E159" s="113"/>
      <c r="F159" s="113"/>
    </row>
    <row r="160" spans="5:6">
      <c r="E160" s="113"/>
      <c r="F160" s="113"/>
    </row>
    <row r="161" spans="5:6">
      <c r="E161" s="113"/>
      <c r="F161" s="113"/>
    </row>
    <row r="162" spans="5:6">
      <c r="E162" s="113"/>
      <c r="F162" s="113"/>
    </row>
    <row r="163" spans="5:6">
      <c r="E163" s="113"/>
      <c r="F163" s="113"/>
    </row>
    <row r="164" spans="5:6">
      <c r="E164" s="113"/>
      <c r="F164" s="113"/>
    </row>
    <row r="165" spans="5:6">
      <c r="E165" s="113"/>
      <c r="F165" s="113"/>
    </row>
    <row r="166" spans="5:6">
      <c r="E166" s="113"/>
      <c r="F166" s="113"/>
    </row>
    <row r="167" spans="5:6">
      <c r="E167" s="113"/>
      <c r="F167" s="113"/>
    </row>
    <row r="168" spans="5:6">
      <c r="E168" s="113"/>
      <c r="F168" s="113"/>
    </row>
    <row r="169" spans="5:6">
      <c r="E169" s="113"/>
      <c r="F169" s="113"/>
    </row>
    <row r="170" spans="5:6">
      <c r="E170" s="113"/>
      <c r="F170" s="113"/>
    </row>
    <row r="171" spans="5:6">
      <c r="E171" s="113"/>
      <c r="F171" s="113"/>
    </row>
    <row r="172" spans="5:6">
      <c r="E172" s="113"/>
      <c r="F172" s="113"/>
    </row>
    <row r="173" spans="5:6">
      <c r="E173" s="113"/>
      <c r="F173" s="113"/>
    </row>
    <row r="174" spans="5:6">
      <c r="E174" s="113"/>
      <c r="F174" s="113"/>
    </row>
    <row r="175" spans="5:6">
      <c r="E175" s="113"/>
      <c r="F175" s="113"/>
    </row>
    <row r="176" spans="5:6">
      <c r="E176" s="113"/>
      <c r="F176" s="113"/>
    </row>
    <row r="177" spans="5:6">
      <c r="E177" s="113"/>
      <c r="F177" s="113"/>
    </row>
    <row r="178" spans="5:6">
      <c r="E178" s="113"/>
      <c r="F178" s="113"/>
    </row>
    <row r="179" spans="5:6">
      <c r="E179" s="113"/>
      <c r="F179" s="113"/>
    </row>
    <row r="180" spans="5:6">
      <c r="E180" s="113"/>
      <c r="F180" s="113"/>
    </row>
    <row r="181" spans="5:6">
      <c r="E181" s="113"/>
      <c r="F181" s="113"/>
    </row>
    <row r="182" spans="5:6">
      <c r="E182" s="113"/>
      <c r="F182" s="113"/>
    </row>
    <row r="183" spans="5:6">
      <c r="E183" s="113"/>
      <c r="F183" s="113"/>
    </row>
    <row r="184" spans="5:6">
      <c r="E184" s="113"/>
      <c r="F184" s="113"/>
    </row>
    <row r="185" spans="5:6">
      <c r="E185" s="113"/>
      <c r="F185" s="113"/>
    </row>
    <row r="186" spans="5:6">
      <c r="E186" s="113"/>
      <c r="F186" s="113"/>
    </row>
    <row r="187" spans="5:6">
      <c r="E187" s="113"/>
      <c r="F187" s="113"/>
    </row>
    <row r="188" spans="5:6">
      <c r="E188" s="113"/>
      <c r="F188" s="113"/>
    </row>
    <row r="189" spans="5:6">
      <c r="E189" s="113"/>
      <c r="F189" s="113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4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4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262</v>
      </c>
      <c r="D5" s="52"/>
      <c r="E5" s="52"/>
      <c r="F5" s="63"/>
      <c r="G5" s="64"/>
      <c r="I5" s="65"/>
    </row>
    <row r="6" spans="1:14" ht="18">
      <c r="D6" s="52"/>
      <c r="E6" s="52"/>
      <c r="F6" s="63"/>
      <c r="G6" s="64"/>
      <c r="I6" s="65"/>
    </row>
    <row r="8" spans="1:14" s="68" customFormat="1" ht="25.5">
      <c r="A8" s="66" t="s">
        <v>113</v>
      </c>
      <c r="B8" s="420" t="s">
        <v>114</v>
      </c>
      <c r="C8" s="421"/>
      <c r="D8" s="421"/>
      <c r="E8" s="422"/>
      <c r="F8" s="67" t="s">
        <v>115</v>
      </c>
      <c r="G8" s="420" t="s">
        <v>163</v>
      </c>
      <c r="H8" s="381"/>
      <c r="I8" s="382"/>
    </row>
    <row r="10" spans="1:14">
      <c r="F10" s="69"/>
    </row>
    <row r="11" spans="1:14">
      <c r="A11" s="64"/>
      <c r="B11" s="64"/>
      <c r="C11" s="64" t="s">
        <v>396</v>
      </c>
      <c r="G11" s="84" t="s">
        <v>98</v>
      </c>
      <c r="I11" s="46" t="s">
        <v>397</v>
      </c>
    </row>
    <row r="12" spans="1:14">
      <c r="A12" s="64"/>
      <c r="B12" s="64"/>
      <c r="C12" t="s">
        <v>398</v>
      </c>
      <c r="G12" s="85"/>
      <c r="I12" s="57">
        <v>0</v>
      </c>
    </row>
    <row r="13" spans="1:14">
      <c r="A13" s="64"/>
      <c r="B13" s="64"/>
      <c r="C13" t="s">
        <v>399</v>
      </c>
      <c r="G13" s="85"/>
      <c r="I13" s="57">
        <f>+G13/11*0.75</f>
        <v>0</v>
      </c>
    </row>
    <row r="14" spans="1:14">
      <c r="C14" t="s">
        <v>400</v>
      </c>
      <c r="G14" s="85"/>
      <c r="I14" s="57">
        <v>0</v>
      </c>
    </row>
    <row r="15" spans="1:14">
      <c r="C15" t="s">
        <v>401</v>
      </c>
      <c r="G15" s="86"/>
      <c r="I15" s="87">
        <f>+G15/11*0.75</f>
        <v>0</v>
      </c>
      <c r="K15" t="s">
        <v>402</v>
      </c>
      <c r="N15" s="88" t="e">
        <f>+G15/G16</f>
        <v>#DIV/0!</v>
      </c>
    </row>
    <row r="16" spans="1:14">
      <c r="G16" s="69">
        <f>SUM(G12:G15)</f>
        <v>0</v>
      </c>
      <c r="I16" s="69">
        <f>SUM(I12:I15)</f>
        <v>0</v>
      </c>
      <c r="K16" t="s">
        <v>403</v>
      </c>
      <c r="N16" s="89"/>
    </row>
    <row r="17" spans="1:14">
      <c r="A17" s="64"/>
      <c r="B17" s="64"/>
      <c r="C17" s="64"/>
      <c r="F17" s="69"/>
      <c r="K17" t="s">
        <v>404</v>
      </c>
      <c r="N17" t="e">
        <f>ROUND(N16-N18,0)</f>
        <v>#DIV/0!</v>
      </c>
    </row>
    <row r="18" spans="1:14">
      <c r="A18" s="76"/>
      <c r="B18" s="76"/>
      <c r="C18" s="64"/>
      <c r="F18" s="69"/>
      <c r="K18" t="s">
        <v>405</v>
      </c>
      <c r="N18" t="e">
        <f>ROUNDDOWN(N16*N15,0)</f>
        <v>#DIV/0!</v>
      </c>
    </row>
    <row r="19" spans="1:14">
      <c r="C19" s="76" t="s">
        <v>406</v>
      </c>
      <c r="E19" s="46" t="s">
        <v>404</v>
      </c>
      <c r="F19" s="84" t="s">
        <v>405</v>
      </c>
      <c r="G19" s="46" t="s">
        <v>98</v>
      </c>
      <c r="I19" s="46" t="s">
        <v>407</v>
      </c>
    </row>
    <row r="20" spans="1:14">
      <c r="C20" s="72">
        <v>44470</v>
      </c>
      <c r="E20" s="85"/>
      <c r="F20" s="85"/>
      <c r="G20" s="90">
        <f>SUM(E20:F20)</f>
        <v>0</v>
      </c>
      <c r="I20" s="57">
        <f>+F20/11*0.75</f>
        <v>0</v>
      </c>
    </row>
    <row r="21" spans="1:14">
      <c r="C21" s="72">
        <v>44197</v>
      </c>
      <c r="E21" s="69">
        <f>+E20</f>
        <v>0</v>
      </c>
      <c r="F21" s="69">
        <f>+F20</f>
        <v>0</v>
      </c>
      <c r="G21" s="90">
        <f>SUM(E21:F21)</f>
        <v>0</v>
      </c>
      <c r="I21" s="57">
        <f>+F21/11*0.75</f>
        <v>0</v>
      </c>
    </row>
    <row r="22" spans="1:14">
      <c r="C22" s="72">
        <v>44652</v>
      </c>
      <c r="E22" s="69">
        <f>+E20</f>
        <v>0</v>
      </c>
      <c r="F22" s="69">
        <f>+F20</f>
        <v>0</v>
      </c>
      <c r="G22" s="90">
        <f>SUM(E22:F22)</f>
        <v>0</v>
      </c>
      <c r="I22" s="69">
        <f>+F22/11*0.75</f>
        <v>0</v>
      </c>
    </row>
    <row r="23" spans="1:14">
      <c r="C23" s="72">
        <v>44743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69"/>
    </row>
    <row r="26" spans="1:14">
      <c r="C26" s="76" t="s">
        <v>408</v>
      </c>
      <c r="F26" s="79"/>
    </row>
    <row r="27" spans="1:14">
      <c r="C27" t="s">
        <v>409</v>
      </c>
      <c r="G27" s="90">
        <f>+G12</f>
        <v>0</v>
      </c>
    </row>
    <row r="28" spans="1:14">
      <c r="C28" t="s">
        <v>410</v>
      </c>
      <c r="F28" s="79"/>
      <c r="G28" s="90">
        <f>+G13</f>
        <v>0</v>
      </c>
      <c r="I28" s="57">
        <f>+G28/11*0.75</f>
        <v>0</v>
      </c>
    </row>
    <row r="29" spans="1:14">
      <c r="C29" t="s">
        <v>404</v>
      </c>
      <c r="F29" s="78"/>
      <c r="G29" s="90">
        <f>+G14-E24</f>
        <v>0</v>
      </c>
    </row>
    <row r="30" spans="1:14">
      <c r="C30" t="s">
        <v>405</v>
      </c>
      <c r="F30" s="69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7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7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  <c r="J1" s="269"/>
    </row>
    <row r="2" spans="1:13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  <c r="J2" s="65"/>
    </row>
    <row r="3" spans="1:13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  <c r="J3" s="65"/>
    </row>
    <row r="4" spans="1:13" ht="18">
      <c r="D4" s="52"/>
      <c r="E4" s="52"/>
      <c r="F4" s="63"/>
      <c r="G4" s="64"/>
      <c r="I4" s="65"/>
      <c r="J4" s="65"/>
    </row>
    <row r="5" spans="1:13" ht="18">
      <c r="A5" s="123" t="s">
        <v>411</v>
      </c>
      <c r="D5" s="52"/>
      <c r="E5" s="52"/>
      <c r="F5" s="63"/>
      <c r="G5" s="64"/>
      <c r="I5" s="65"/>
      <c r="J5" s="65"/>
    </row>
    <row r="6" spans="1:13" ht="18.75">
      <c r="D6" s="1"/>
      <c r="E6" s="1"/>
      <c r="F6" s="134"/>
      <c r="G6" s="4"/>
      <c r="I6" s="65"/>
      <c r="J6" s="65"/>
    </row>
    <row r="8" spans="1:13" s="68" customFormat="1" ht="25.5">
      <c r="A8" s="128" t="s">
        <v>113</v>
      </c>
      <c r="B8" s="410" t="s">
        <v>114</v>
      </c>
      <c r="C8" s="411"/>
      <c r="D8" s="411"/>
      <c r="E8" s="423"/>
      <c r="F8" s="129" t="s">
        <v>115</v>
      </c>
      <c r="G8" s="410" t="s">
        <v>163</v>
      </c>
      <c r="H8" s="381"/>
      <c r="I8" s="382"/>
    </row>
    <row r="10" spans="1:13">
      <c r="F10" s="69"/>
    </row>
    <row r="11" spans="1:13">
      <c r="A11" s="76">
        <v>30900</v>
      </c>
      <c r="B11" s="76"/>
      <c r="C11" s="76" t="s">
        <v>412</v>
      </c>
      <c r="F11" s="69"/>
    </row>
    <row r="12" spans="1:13">
      <c r="C12" t="s">
        <v>413</v>
      </c>
      <c r="G12" s="258">
        <f>L13</f>
        <v>0</v>
      </c>
      <c r="K12" s="46" t="s">
        <v>414</v>
      </c>
      <c r="L12" s="46" t="s">
        <v>115</v>
      </c>
    </row>
    <row r="13" spans="1:13">
      <c r="C13" t="s">
        <v>415</v>
      </c>
      <c r="G13" s="69">
        <f>+G12/11*0.75</f>
        <v>0</v>
      </c>
      <c r="H13" t="s">
        <v>416</v>
      </c>
      <c r="K13" t="s">
        <v>417</v>
      </c>
    </row>
    <row r="14" spans="1:13">
      <c r="C14" t="s">
        <v>418</v>
      </c>
      <c r="G14" s="83">
        <f>+G12-G13</f>
        <v>0</v>
      </c>
      <c r="K14" t="s">
        <v>419</v>
      </c>
    </row>
    <row r="15" spans="1:13">
      <c r="G15" s="69"/>
      <c r="K15" t="s">
        <v>420</v>
      </c>
    </row>
    <row r="16" spans="1:13" ht="15.75" thickBot="1">
      <c r="G16" s="57"/>
      <c r="L16" s="257">
        <f>SUM(L13:L15)</f>
        <v>0</v>
      </c>
      <c r="M16" t="s">
        <v>421</v>
      </c>
    </row>
    <row r="17" spans="1:8" ht="15.75" thickTop="1">
      <c r="A17" s="76">
        <v>37500</v>
      </c>
      <c r="B17" s="76"/>
      <c r="C17" s="76" t="s">
        <v>422</v>
      </c>
      <c r="G17" s="57"/>
    </row>
    <row r="18" spans="1:8">
      <c r="C18" t="s">
        <v>423</v>
      </c>
      <c r="G18" s="255">
        <f>L14</f>
        <v>0</v>
      </c>
    </row>
    <row r="19" spans="1:8">
      <c r="C19" t="s">
        <v>424</v>
      </c>
      <c r="G19" s="259">
        <f>L15</f>
        <v>0</v>
      </c>
    </row>
    <row r="20" spans="1:8">
      <c r="G20" s="57">
        <f>SUM(G18:G19)</f>
        <v>0</v>
      </c>
    </row>
    <row r="21" spans="1:8">
      <c r="C21" t="s">
        <v>415</v>
      </c>
      <c r="G21" s="69">
        <f>+G20/11*0.75</f>
        <v>0</v>
      </c>
      <c r="H21" t="s">
        <v>416</v>
      </c>
    </row>
    <row r="22" spans="1:8">
      <c r="C22" t="s">
        <v>425</v>
      </c>
      <c r="G22" s="83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B79EC-7BFD-44D8-A0F1-00E869D3FCD2}">
  <sheetPr>
    <tabColor rgb="FFFFFF00"/>
  </sheetPr>
  <dimension ref="A1:Q57"/>
  <sheetViews>
    <sheetView workbookViewId="0">
      <selection activeCell="C18" sqref="C18"/>
    </sheetView>
  </sheetViews>
  <sheetFormatPr defaultRowHeight="15"/>
  <cols>
    <col min="1" max="1" width="12.85546875" customWidth="1"/>
    <col min="2" max="2" width="37.42578125" customWidth="1"/>
    <col min="3" max="3" width="38.140625" customWidth="1"/>
    <col min="4" max="4" width="16.14062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7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J1" s="55" t="s">
        <v>2</v>
      </c>
      <c r="K1" s="55" t="s">
        <v>3</v>
      </c>
    </row>
    <row r="2" spans="1:17" ht="18">
      <c r="A2" s="121" t="s">
        <v>4</v>
      </c>
      <c r="B2" s="52"/>
      <c r="C2" s="368" t="str">
        <f>Index!$C$2</f>
        <v>CRAJ</v>
      </c>
      <c r="D2" s="368"/>
      <c r="E2" s="368"/>
      <c r="F2" s="54"/>
      <c r="I2" s="58" t="s">
        <v>6</v>
      </c>
      <c r="J2" s="59" t="str">
        <f>Index!$H$2</f>
        <v>MM</v>
      </c>
      <c r="K2" s="60">
        <f>Index!$I$2</f>
        <v>45125</v>
      </c>
    </row>
    <row r="3" spans="1:17" ht="18">
      <c r="A3" s="121" t="s">
        <v>8</v>
      </c>
      <c r="B3" s="52"/>
      <c r="C3" s="369">
        <f>Index!$C$3</f>
        <v>45107</v>
      </c>
      <c r="D3" s="368"/>
      <c r="E3" s="368"/>
      <c r="F3" s="54"/>
      <c r="I3" s="58" t="s">
        <v>9</v>
      </c>
      <c r="J3" s="59" t="str">
        <f>Index!$H$3</f>
        <v>DB</v>
      </c>
      <c r="K3" s="60">
        <f>Index!$I$3</f>
        <v>45181</v>
      </c>
    </row>
    <row r="4" spans="1:17" ht="18">
      <c r="D4" s="52"/>
      <c r="E4" s="52"/>
      <c r="F4" s="63"/>
      <c r="G4" s="64"/>
      <c r="I4" s="65"/>
    </row>
    <row r="5" spans="1:17">
      <c r="A5" s="333" t="s">
        <v>81</v>
      </c>
      <c r="B5" s="334" t="s">
        <v>82</v>
      </c>
      <c r="C5" s="334" t="s">
        <v>83</v>
      </c>
      <c r="D5" s="335" t="s">
        <v>84</v>
      </c>
      <c r="E5" s="9"/>
      <c r="F5" s="330"/>
      <c r="G5" s="9"/>
      <c r="H5" s="319"/>
      <c r="I5" s="320"/>
      <c r="J5" s="319"/>
      <c r="K5" s="319"/>
      <c r="L5" s="319"/>
      <c r="M5" s="319"/>
      <c r="N5" s="319"/>
      <c r="O5" s="319"/>
      <c r="P5" s="319"/>
      <c r="Q5" s="319"/>
    </row>
    <row r="6" spans="1:17" ht="25.5">
      <c r="A6" s="336">
        <v>1</v>
      </c>
      <c r="B6" s="337" t="s">
        <v>85</v>
      </c>
      <c r="C6" s="337" t="s">
        <v>86</v>
      </c>
      <c r="D6" s="337" t="s">
        <v>87</v>
      </c>
      <c r="E6" s="9"/>
      <c r="F6" s="330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</row>
    <row r="7" spans="1:17" ht="25.5">
      <c r="A7" s="336">
        <v>2</v>
      </c>
      <c r="B7" s="336" t="s">
        <v>88</v>
      </c>
      <c r="C7" s="336" t="s">
        <v>89</v>
      </c>
      <c r="D7" s="336" t="s">
        <v>87</v>
      </c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</row>
    <row r="8" spans="1:17">
      <c r="A8" s="336">
        <v>3</v>
      </c>
      <c r="B8" s="336" t="s">
        <v>90</v>
      </c>
      <c r="C8" s="336"/>
      <c r="D8" s="336" t="s">
        <v>87</v>
      </c>
      <c r="E8" s="319"/>
      <c r="F8" s="319"/>
      <c r="G8" s="319"/>
      <c r="H8" s="331"/>
      <c r="I8" s="319"/>
      <c r="J8" s="319"/>
      <c r="K8" s="319"/>
      <c r="L8" s="319"/>
      <c r="M8" s="319"/>
      <c r="N8" s="319"/>
      <c r="O8" s="319"/>
      <c r="P8" s="319"/>
      <c r="Q8" s="319"/>
    </row>
    <row r="9" spans="1:17">
      <c r="A9" s="336">
        <v>4</v>
      </c>
      <c r="B9" s="336" t="s">
        <v>91</v>
      </c>
      <c r="C9" s="336"/>
      <c r="D9" s="336" t="s">
        <v>87</v>
      </c>
      <c r="E9" s="319"/>
      <c r="F9" s="319"/>
      <c r="G9" s="319"/>
      <c r="H9" s="319"/>
      <c r="I9" s="319"/>
      <c r="J9" s="319"/>
      <c r="K9" s="319"/>
      <c r="L9" s="319"/>
      <c r="M9" s="319"/>
      <c r="N9" s="332"/>
      <c r="O9" s="319"/>
      <c r="P9" s="319"/>
      <c r="Q9" s="319"/>
    </row>
    <row r="10" spans="1:17">
      <c r="A10" s="336"/>
      <c r="B10" s="336"/>
      <c r="C10" s="336"/>
      <c r="D10" s="338"/>
      <c r="E10" s="321"/>
      <c r="F10" s="321"/>
      <c r="G10" s="331"/>
      <c r="H10" s="319"/>
      <c r="I10" s="321"/>
      <c r="J10" s="321"/>
      <c r="K10" s="321"/>
      <c r="L10" s="331"/>
      <c r="M10" s="319"/>
      <c r="N10" s="332"/>
      <c r="O10" s="319"/>
      <c r="P10" s="319"/>
      <c r="Q10" s="319"/>
    </row>
    <row r="11" spans="1:17">
      <c r="A11" s="336"/>
      <c r="B11" s="336"/>
      <c r="C11" s="336"/>
      <c r="D11" s="339"/>
      <c r="E11" s="322"/>
      <c r="F11" s="322"/>
      <c r="G11" s="322"/>
      <c r="H11" s="319"/>
      <c r="I11" s="322"/>
      <c r="J11" s="322"/>
      <c r="K11" s="322"/>
      <c r="L11" s="319"/>
      <c r="M11" s="319"/>
      <c r="N11" s="332"/>
      <c r="O11" s="319"/>
      <c r="P11" s="319"/>
      <c r="Q11" s="319"/>
    </row>
    <row r="12" spans="1:17">
      <c r="A12" s="336"/>
      <c r="B12" s="336"/>
      <c r="C12" s="336"/>
      <c r="D12" s="336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</row>
    <row r="13" spans="1:17">
      <c r="A13" s="336"/>
      <c r="B13" s="336"/>
      <c r="C13" s="336"/>
      <c r="D13" s="336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</row>
    <row r="14" spans="1:17">
      <c r="A14" s="336"/>
      <c r="B14" s="336"/>
      <c r="C14" s="336"/>
      <c r="D14" s="338"/>
      <c r="E14" s="321"/>
      <c r="F14" s="321"/>
      <c r="G14" s="321"/>
      <c r="H14" s="319"/>
      <c r="I14" s="321"/>
      <c r="J14" s="321"/>
      <c r="K14" s="321"/>
      <c r="L14" s="319"/>
      <c r="M14" s="319"/>
      <c r="N14" s="319"/>
      <c r="O14" s="319"/>
      <c r="P14" s="319"/>
      <c r="Q14" s="319"/>
    </row>
    <row r="15" spans="1:17">
      <c r="A15" s="336"/>
      <c r="B15" s="336"/>
      <c r="C15" s="336"/>
      <c r="D15" s="336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</row>
    <row r="16" spans="1:17">
      <c r="A16" s="336"/>
      <c r="B16" s="336"/>
      <c r="C16" s="336"/>
      <c r="D16" s="340"/>
      <c r="E16" s="323"/>
      <c r="F16" s="323"/>
      <c r="G16" s="319"/>
      <c r="H16" s="319"/>
      <c r="I16" s="323"/>
      <c r="J16" s="323"/>
      <c r="K16" s="323"/>
      <c r="L16" s="319"/>
      <c r="M16" s="319"/>
      <c r="N16" s="319"/>
      <c r="O16" s="319"/>
      <c r="P16" s="319"/>
      <c r="Q16" s="319"/>
    </row>
    <row r="17" spans="1:17">
      <c r="A17" s="336"/>
      <c r="B17" s="336"/>
      <c r="C17" s="336"/>
      <c r="D17" s="341"/>
      <c r="E17" s="324"/>
      <c r="F17" s="324"/>
      <c r="G17" s="319"/>
      <c r="H17" s="319"/>
      <c r="I17" s="324"/>
      <c r="J17" s="324"/>
      <c r="K17" s="324"/>
      <c r="L17" s="319"/>
      <c r="M17" s="319"/>
      <c r="N17" s="319"/>
      <c r="O17" s="319"/>
      <c r="P17" s="319"/>
      <c r="Q17" s="319"/>
    </row>
    <row r="18" spans="1:17">
      <c r="A18" s="336"/>
      <c r="B18" s="336"/>
      <c r="C18" s="336"/>
      <c r="D18" s="341"/>
      <c r="E18" s="324"/>
      <c r="F18" s="324"/>
      <c r="G18" s="324"/>
      <c r="H18" s="319"/>
      <c r="I18" s="324"/>
      <c r="J18" s="324"/>
      <c r="K18" s="324"/>
      <c r="L18" s="319"/>
      <c r="M18" s="319"/>
      <c r="N18" s="319"/>
      <c r="O18" s="319"/>
      <c r="P18" s="319"/>
      <c r="Q18" s="319"/>
    </row>
    <row r="19" spans="1:17">
      <c r="A19" s="336"/>
      <c r="B19" s="336"/>
      <c r="C19" s="336"/>
      <c r="D19" s="336"/>
      <c r="E19" s="319"/>
      <c r="F19" s="319"/>
      <c r="G19" s="319"/>
      <c r="H19" s="319"/>
      <c r="I19" s="319"/>
      <c r="J19" s="319"/>
      <c r="K19" s="319"/>
      <c r="L19" s="319"/>
      <c r="M19" s="319"/>
      <c r="N19" s="319"/>
      <c r="O19" s="319"/>
      <c r="P19" s="319"/>
      <c r="Q19" s="319"/>
    </row>
    <row r="20" spans="1:17">
      <c r="A20" s="336"/>
      <c r="B20" s="336"/>
      <c r="C20" s="336"/>
      <c r="D20" s="342"/>
      <c r="E20" s="325"/>
      <c r="F20" s="325"/>
      <c r="G20" s="325"/>
      <c r="H20" s="319"/>
      <c r="I20" s="325"/>
      <c r="J20" s="325"/>
      <c r="K20" s="325"/>
      <c r="L20" s="319"/>
      <c r="M20" s="319"/>
      <c r="N20" s="319"/>
      <c r="O20" s="319"/>
      <c r="P20" s="319"/>
      <c r="Q20" s="319"/>
    </row>
    <row r="21" spans="1:17">
      <c r="A21" s="336"/>
      <c r="B21" s="336"/>
      <c r="C21" s="336"/>
      <c r="D21" s="336"/>
      <c r="E21" s="319"/>
      <c r="F21" s="319"/>
      <c r="G21" s="319"/>
      <c r="H21" s="319"/>
      <c r="I21" s="319"/>
      <c r="J21" s="319"/>
      <c r="K21" s="319"/>
      <c r="L21" s="319"/>
      <c r="M21" s="319"/>
      <c r="N21" s="319"/>
      <c r="O21" s="319"/>
      <c r="P21" s="319"/>
      <c r="Q21" s="319"/>
    </row>
    <row r="22" spans="1:17">
      <c r="A22" s="336"/>
      <c r="B22" s="336"/>
      <c r="C22" s="336"/>
      <c r="D22" s="343"/>
      <c r="E22" s="326"/>
      <c r="F22" s="326"/>
      <c r="G22" s="326"/>
      <c r="H22" s="319"/>
      <c r="I22" s="326"/>
      <c r="J22" s="326"/>
      <c r="K22" s="326"/>
      <c r="L22" s="319"/>
      <c r="M22" s="319"/>
      <c r="N22" s="319"/>
      <c r="O22" s="319"/>
      <c r="P22" s="319"/>
      <c r="Q22" s="319"/>
    </row>
    <row r="23" spans="1:17" s="43" customFormat="1">
      <c r="A23" s="344"/>
      <c r="B23" s="344"/>
      <c r="C23" s="344"/>
      <c r="D23" s="345"/>
      <c r="E23" s="328"/>
      <c r="F23" s="328"/>
      <c r="G23" s="329"/>
      <c r="H23" s="327"/>
      <c r="I23" s="328"/>
      <c r="J23" s="328"/>
      <c r="K23" s="328"/>
      <c r="L23" s="329"/>
      <c r="M23" s="327"/>
      <c r="N23" s="329"/>
      <c r="O23" s="327"/>
      <c r="P23" s="327"/>
      <c r="Q23" s="327"/>
    </row>
    <row r="24" spans="1:17">
      <c r="A24" s="336"/>
      <c r="B24" s="336"/>
      <c r="C24" s="336"/>
      <c r="D24" s="336"/>
      <c r="E24" s="319"/>
      <c r="F24" s="319"/>
      <c r="G24" s="319"/>
      <c r="H24" s="319"/>
      <c r="I24" s="319"/>
      <c r="J24" s="319"/>
      <c r="K24" s="319"/>
      <c r="L24" s="319"/>
      <c r="M24" s="319"/>
      <c r="N24" s="319"/>
      <c r="O24" s="319"/>
      <c r="P24" s="319"/>
      <c r="Q24" s="319"/>
    </row>
    <row r="25" spans="1:17">
      <c r="A25" s="336"/>
      <c r="B25" s="336"/>
      <c r="C25" s="336"/>
      <c r="D25" s="343"/>
      <c r="E25" s="326"/>
      <c r="F25" s="326"/>
      <c r="G25" s="326"/>
      <c r="H25" s="319"/>
      <c r="I25" s="326"/>
      <c r="J25" s="326"/>
      <c r="K25" s="326"/>
      <c r="L25" s="319"/>
      <c r="M25" s="319"/>
      <c r="N25" s="319"/>
      <c r="O25" s="319"/>
      <c r="P25" s="319"/>
      <c r="Q25" s="319"/>
    </row>
    <row r="26" spans="1:17">
      <c r="A26" s="336"/>
      <c r="B26" s="336"/>
      <c r="C26" s="336"/>
      <c r="D26" s="336"/>
      <c r="E26" s="319"/>
      <c r="F26" s="319"/>
      <c r="G26" s="319"/>
      <c r="H26" s="319"/>
      <c r="I26" s="319"/>
      <c r="J26" s="319"/>
      <c r="K26" s="319"/>
      <c r="L26" s="319"/>
      <c r="M26" s="319"/>
      <c r="N26" s="319"/>
      <c r="O26" s="319"/>
      <c r="P26" s="319"/>
      <c r="Q26" s="319"/>
    </row>
    <row r="27" spans="1:17">
      <c r="A27" s="336"/>
      <c r="B27" s="336"/>
      <c r="C27" s="336"/>
      <c r="D27" s="336"/>
      <c r="E27" s="319"/>
      <c r="F27" s="319"/>
      <c r="G27" s="319"/>
      <c r="H27" s="319"/>
      <c r="I27" s="319"/>
      <c r="J27" s="319"/>
      <c r="K27" s="319"/>
      <c r="L27" s="319"/>
      <c r="M27" s="319"/>
      <c r="N27" s="319"/>
      <c r="O27" s="319"/>
      <c r="P27" s="319"/>
      <c r="Q27" s="319"/>
    </row>
    <row r="28" spans="1:17">
      <c r="A28" s="336"/>
      <c r="B28" s="336"/>
      <c r="C28" s="336"/>
      <c r="D28" s="336"/>
      <c r="E28" s="319"/>
      <c r="F28" s="319"/>
      <c r="G28" s="319"/>
      <c r="H28" s="319"/>
      <c r="I28" s="319"/>
      <c r="J28" s="319"/>
      <c r="K28" s="319"/>
      <c r="L28" s="319"/>
      <c r="M28" s="319"/>
      <c r="N28" s="319"/>
      <c r="O28" s="319"/>
      <c r="P28" s="319"/>
      <c r="Q28" s="319"/>
    </row>
    <row r="29" spans="1:17">
      <c r="A29" s="336"/>
      <c r="B29" s="336"/>
      <c r="C29" s="336"/>
      <c r="D29" s="336"/>
      <c r="E29" s="319"/>
      <c r="F29" s="319"/>
      <c r="G29" s="319"/>
      <c r="H29" s="319"/>
      <c r="I29" s="319"/>
      <c r="J29" s="319"/>
      <c r="K29" s="319"/>
      <c r="L29" s="319"/>
      <c r="M29" s="319"/>
      <c r="N29" s="319"/>
      <c r="O29" s="319"/>
      <c r="P29" s="319"/>
      <c r="Q29" s="319"/>
    </row>
    <row r="30" spans="1:17">
      <c r="A30" s="336"/>
      <c r="B30" s="336"/>
      <c r="C30" s="346"/>
      <c r="D30" s="346"/>
      <c r="E30" s="319"/>
      <c r="F30" s="319"/>
      <c r="G30" s="319"/>
      <c r="H30" s="319"/>
      <c r="I30" s="319"/>
      <c r="J30" s="319"/>
      <c r="K30" s="319"/>
      <c r="L30" s="319"/>
      <c r="M30" s="319"/>
      <c r="N30" s="319"/>
      <c r="O30" s="319"/>
      <c r="P30" s="319"/>
      <c r="Q30" s="319"/>
    </row>
    <row r="31" spans="1:17">
      <c r="A31" s="336"/>
      <c r="B31" s="336"/>
      <c r="C31" s="346"/>
      <c r="D31" s="346"/>
      <c r="E31" s="319"/>
      <c r="F31" s="319"/>
      <c r="G31" s="319"/>
      <c r="H31" s="319"/>
      <c r="I31" s="319"/>
      <c r="J31" s="319"/>
      <c r="K31" s="319"/>
      <c r="L31" s="319"/>
      <c r="M31" s="319"/>
      <c r="N31" s="319"/>
      <c r="O31" s="319"/>
      <c r="P31" s="319"/>
      <c r="Q31" s="319"/>
    </row>
    <row r="32" spans="1:17">
      <c r="A32" s="336"/>
      <c r="B32" s="336"/>
      <c r="C32" s="346"/>
      <c r="D32" s="346"/>
      <c r="E32" s="319"/>
      <c r="F32" s="319"/>
      <c r="G32" s="319"/>
      <c r="H32" s="319"/>
      <c r="I32" s="319"/>
      <c r="J32" s="319"/>
      <c r="K32" s="319"/>
      <c r="L32" s="319"/>
      <c r="M32" s="319"/>
      <c r="N32" s="319"/>
      <c r="O32" s="319"/>
      <c r="P32" s="319"/>
      <c r="Q32" s="319"/>
    </row>
    <row r="33" spans="1:17">
      <c r="A33" s="336"/>
      <c r="B33" s="336"/>
      <c r="C33" s="346"/>
      <c r="D33" s="346"/>
      <c r="E33" s="319"/>
      <c r="F33" s="319"/>
      <c r="G33" s="319"/>
      <c r="H33" s="319"/>
      <c r="I33" s="319"/>
      <c r="J33" s="319"/>
      <c r="K33" s="319"/>
      <c r="L33" s="319"/>
      <c r="M33" s="319"/>
      <c r="N33" s="319"/>
      <c r="O33" s="319"/>
      <c r="P33" s="319"/>
      <c r="Q33" s="319"/>
    </row>
    <row r="34" spans="1:17">
      <c r="A34" s="336"/>
      <c r="B34" s="336"/>
      <c r="C34" s="346"/>
      <c r="D34" s="346"/>
      <c r="E34" s="319"/>
      <c r="F34" s="319"/>
      <c r="G34" s="319"/>
      <c r="H34" s="319"/>
      <c r="I34" s="319"/>
      <c r="J34" s="319"/>
      <c r="K34" s="319"/>
      <c r="L34" s="319"/>
      <c r="M34" s="319"/>
      <c r="N34" s="319"/>
      <c r="O34" s="319"/>
      <c r="P34" s="319"/>
      <c r="Q34" s="319"/>
    </row>
    <row r="35" spans="1:17">
      <c r="A35" s="336"/>
      <c r="B35" s="336"/>
      <c r="C35" s="346"/>
      <c r="D35" s="346"/>
      <c r="E35" s="319"/>
      <c r="F35" s="319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</row>
    <row r="36" spans="1:17">
      <c r="A36" s="336"/>
      <c r="B36" s="336"/>
      <c r="C36" s="346"/>
      <c r="D36" s="346"/>
      <c r="E36" s="319"/>
      <c r="F36" s="319"/>
      <c r="G36" s="319"/>
      <c r="H36" s="319"/>
      <c r="I36" s="319"/>
      <c r="J36" s="319"/>
      <c r="K36" s="319"/>
      <c r="L36" s="319"/>
      <c r="M36" s="319"/>
      <c r="N36" s="319"/>
      <c r="O36" s="319"/>
      <c r="P36" s="319"/>
      <c r="Q36" s="319"/>
    </row>
    <row r="37" spans="1:17">
      <c r="A37" s="336"/>
      <c r="B37" s="336"/>
      <c r="C37" s="336"/>
      <c r="D37" s="336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</row>
    <row r="38" spans="1:17">
      <c r="A38" s="336"/>
      <c r="B38" s="336"/>
      <c r="C38" s="336"/>
      <c r="D38" s="336"/>
      <c r="E38" s="319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</row>
    <row r="39" spans="1:17">
      <c r="A39" s="336"/>
      <c r="B39" s="336"/>
      <c r="C39" s="336"/>
      <c r="D39" s="336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</row>
    <row r="40" spans="1:17">
      <c r="A40" s="336"/>
      <c r="B40" s="336"/>
      <c r="C40" s="336"/>
      <c r="D40" s="336"/>
      <c r="E40" s="319"/>
      <c r="F40" s="319"/>
      <c r="G40" s="319"/>
      <c r="H40" s="319"/>
      <c r="I40" s="319"/>
      <c r="J40" s="319"/>
      <c r="K40" s="319"/>
      <c r="L40" s="319"/>
      <c r="M40" s="319"/>
      <c r="N40" s="319"/>
      <c r="O40" s="319"/>
      <c r="P40" s="319"/>
      <c r="Q40" s="319"/>
    </row>
    <row r="41" spans="1:17">
      <c r="A41" s="336"/>
      <c r="B41" s="336"/>
      <c r="C41" s="336"/>
      <c r="D41" s="336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19"/>
      <c r="Q41" s="319"/>
    </row>
    <row r="42" spans="1:17">
      <c r="A42" s="336"/>
      <c r="B42" s="336"/>
      <c r="C42" s="336"/>
      <c r="D42" s="336"/>
      <c r="E42" s="319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19"/>
      <c r="Q42" s="319"/>
    </row>
    <row r="43" spans="1:17">
      <c r="A43" s="336"/>
      <c r="B43" s="336"/>
      <c r="C43" s="336"/>
      <c r="D43" s="336"/>
      <c r="E43" s="319"/>
      <c r="F43" s="319"/>
      <c r="G43" s="319"/>
      <c r="H43" s="319"/>
      <c r="I43" s="319"/>
      <c r="J43" s="319"/>
      <c r="K43" s="319"/>
      <c r="L43" s="319"/>
      <c r="M43" s="319"/>
      <c r="N43" s="319"/>
      <c r="O43" s="319"/>
      <c r="P43" s="319"/>
      <c r="Q43" s="319"/>
    </row>
    <row r="44" spans="1:17">
      <c r="A44" s="336"/>
      <c r="B44" s="336"/>
      <c r="C44" s="336"/>
      <c r="D44" s="336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</row>
    <row r="45" spans="1:17">
      <c r="A45" s="336"/>
      <c r="B45" s="336"/>
      <c r="C45" s="336"/>
      <c r="D45" s="336"/>
      <c r="E45" s="319"/>
      <c r="F45" s="319"/>
      <c r="G45" s="319"/>
      <c r="H45" s="319"/>
      <c r="I45" s="319"/>
      <c r="J45" s="319"/>
      <c r="K45" s="319"/>
      <c r="L45" s="319"/>
      <c r="M45" s="319"/>
      <c r="N45" s="319"/>
      <c r="O45" s="319"/>
      <c r="P45" s="319"/>
      <c r="Q45" s="319"/>
    </row>
    <row r="46" spans="1:17">
      <c r="A46" s="336"/>
      <c r="B46" s="336"/>
      <c r="C46" s="336"/>
      <c r="D46" s="336"/>
      <c r="E46" s="319"/>
      <c r="F46" s="319"/>
      <c r="G46" s="319"/>
      <c r="H46" s="319"/>
      <c r="I46" s="319"/>
      <c r="J46" s="319"/>
      <c r="K46" s="319"/>
      <c r="L46" s="319"/>
      <c r="M46" s="319"/>
      <c r="N46" s="319"/>
      <c r="O46" s="319"/>
      <c r="P46" s="319"/>
      <c r="Q46" s="319"/>
    </row>
    <row r="47" spans="1:17">
      <c r="A47" s="319"/>
      <c r="B47" s="319"/>
      <c r="C47" s="319"/>
      <c r="D47" s="319"/>
      <c r="E47" s="319"/>
      <c r="F47" s="319"/>
      <c r="G47" s="319"/>
      <c r="H47" s="319"/>
      <c r="I47" s="319"/>
      <c r="J47" s="319"/>
      <c r="K47" s="319"/>
      <c r="L47" s="319"/>
      <c r="M47" s="319"/>
      <c r="N47" s="319"/>
      <c r="O47" s="319"/>
      <c r="P47" s="319"/>
      <c r="Q47" s="319"/>
    </row>
    <row r="48" spans="1:17">
      <c r="A48" s="319"/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19"/>
      <c r="P48" s="319"/>
      <c r="Q48" s="319"/>
    </row>
    <row r="49" spans="1:17">
      <c r="A49" s="319"/>
      <c r="B49" s="319"/>
      <c r="C49" s="319"/>
      <c r="D49" s="319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19"/>
      <c r="P49" s="319"/>
      <c r="Q49" s="319"/>
    </row>
    <row r="50" spans="1:17">
      <c r="A50" s="319"/>
      <c r="B50" s="319"/>
      <c r="C50" s="319"/>
      <c r="D50" s="319"/>
      <c r="E50" s="319"/>
      <c r="F50" s="319"/>
      <c r="G50" s="319"/>
      <c r="H50" s="319"/>
      <c r="I50" s="319"/>
      <c r="J50" s="319"/>
      <c r="K50" s="319"/>
      <c r="L50" s="319"/>
      <c r="M50" s="319"/>
      <c r="N50" s="319"/>
      <c r="O50" s="319"/>
      <c r="P50" s="319"/>
      <c r="Q50" s="319"/>
    </row>
    <row r="51" spans="1:17">
      <c r="A51" s="319"/>
      <c r="B51" s="319"/>
      <c r="C51" s="319"/>
      <c r="D51" s="319"/>
      <c r="E51" s="319"/>
      <c r="F51" s="319"/>
      <c r="G51" s="319"/>
      <c r="H51" s="319"/>
      <c r="I51" s="319"/>
      <c r="J51" s="319"/>
      <c r="K51" s="319"/>
      <c r="L51" s="319"/>
      <c r="M51" s="319"/>
      <c r="N51" s="319"/>
      <c r="O51" s="319"/>
      <c r="P51" s="319"/>
      <c r="Q51" s="319"/>
    </row>
    <row r="52" spans="1:17">
      <c r="A52" s="319"/>
      <c r="B52" s="319"/>
      <c r="C52" s="319"/>
      <c r="D52" s="319"/>
      <c r="E52" s="319"/>
      <c r="F52" s="319"/>
      <c r="G52" s="319"/>
      <c r="H52" s="319"/>
      <c r="I52" s="319"/>
      <c r="J52" s="319"/>
      <c r="K52" s="319"/>
      <c r="L52" s="319"/>
      <c r="M52" s="319"/>
      <c r="N52" s="319"/>
      <c r="O52" s="319"/>
      <c r="P52" s="319"/>
      <c r="Q52" s="319"/>
    </row>
    <row r="53" spans="1:17">
      <c r="A53" s="319"/>
      <c r="B53" s="319"/>
      <c r="C53" s="319"/>
      <c r="D53" s="319"/>
      <c r="E53" s="319"/>
      <c r="F53" s="319"/>
      <c r="G53" s="319"/>
      <c r="H53" s="319"/>
      <c r="I53" s="319"/>
      <c r="J53" s="319"/>
      <c r="K53" s="319"/>
      <c r="L53" s="319"/>
      <c r="M53" s="319"/>
      <c r="N53" s="319"/>
      <c r="O53" s="319"/>
      <c r="P53" s="319"/>
      <c r="Q53" s="319"/>
    </row>
    <row r="54" spans="1:17">
      <c r="A54" s="319"/>
      <c r="B54" s="319"/>
      <c r="C54" s="319"/>
      <c r="D54" s="319"/>
      <c r="E54" s="319"/>
      <c r="F54" s="319"/>
      <c r="G54" s="319"/>
      <c r="H54" s="319"/>
      <c r="I54" s="319"/>
      <c r="J54" s="319"/>
      <c r="K54" s="319"/>
      <c r="L54" s="319"/>
      <c r="M54" s="319"/>
      <c r="N54" s="319"/>
      <c r="O54" s="319"/>
      <c r="P54" s="319"/>
      <c r="Q54" s="319"/>
    </row>
    <row r="55" spans="1:17">
      <c r="A55" s="319"/>
      <c r="B55" s="319"/>
      <c r="C55" s="319"/>
      <c r="D55" s="319"/>
      <c r="E55" s="319"/>
      <c r="F55" s="319"/>
      <c r="G55" s="319"/>
      <c r="H55" s="319"/>
      <c r="I55" s="319"/>
      <c r="J55" s="319"/>
      <c r="K55" s="319"/>
      <c r="L55" s="319"/>
      <c r="M55" s="319"/>
      <c r="N55" s="319"/>
      <c r="O55" s="319"/>
      <c r="P55" s="319"/>
      <c r="Q55" s="319"/>
    </row>
    <row r="56" spans="1:17">
      <c r="A56" s="319"/>
      <c r="B56" s="319"/>
      <c r="C56" s="319"/>
      <c r="D56" s="319"/>
      <c r="E56" s="319"/>
      <c r="F56" s="319"/>
      <c r="G56" s="319"/>
      <c r="H56" s="319"/>
      <c r="I56" s="319"/>
      <c r="J56" s="319"/>
      <c r="K56" s="319"/>
      <c r="L56" s="319"/>
      <c r="M56" s="319"/>
      <c r="N56" s="319"/>
      <c r="O56" s="319"/>
      <c r="P56" s="319"/>
      <c r="Q56" s="319"/>
    </row>
    <row r="57" spans="1:17">
      <c r="A57" s="319"/>
      <c r="B57" s="319"/>
      <c r="C57" s="319"/>
      <c r="D57" s="319"/>
      <c r="E57" s="319"/>
      <c r="F57" s="319"/>
      <c r="G57" s="319"/>
      <c r="H57" s="319"/>
      <c r="I57" s="319"/>
      <c r="J57" s="319"/>
      <c r="K57" s="319"/>
      <c r="L57" s="319"/>
      <c r="M57" s="319"/>
      <c r="N57" s="319"/>
      <c r="O57" s="319"/>
      <c r="P57" s="319"/>
      <c r="Q57" s="319"/>
    </row>
  </sheetData>
  <mergeCells count="3">
    <mergeCell ref="C1:E1"/>
    <mergeCell ref="C2:E2"/>
    <mergeCell ref="C3:E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4C9FF"/>
  </sheetPr>
  <dimension ref="A1:N36"/>
  <sheetViews>
    <sheetView topLeftCell="A9" workbookViewId="0">
      <selection activeCell="I19" sqref="I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J1" s="55" t="s">
        <v>2</v>
      </c>
      <c r="K1" s="55" t="s">
        <v>3</v>
      </c>
    </row>
    <row r="2" spans="1:14" ht="18">
      <c r="A2" s="121" t="s">
        <v>4</v>
      </c>
      <c r="B2" s="52"/>
      <c r="C2" s="368" t="str">
        <f>Index!$C$2</f>
        <v>CRAJ</v>
      </c>
      <c r="D2" s="368"/>
      <c r="E2" s="368"/>
      <c r="F2" s="54"/>
      <c r="I2" s="58" t="s">
        <v>6</v>
      </c>
      <c r="J2" s="59" t="str">
        <f>Index!$H$2</f>
        <v>MM</v>
      </c>
      <c r="K2" s="60">
        <f>Index!$I$2</f>
        <v>45125</v>
      </c>
    </row>
    <row r="3" spans="1:14" ht="18">
      <c r="A3" s="121" t="s">
        <v>8</v>
      </c>
      <c r="B3" s="52"/>
      <c r="C3" s="369">
        <f>Index!$C$3</f>
        <v>45107</v>
      </c>
      <c r="D3" s="368"/>
      <c r="E3" s="368"/>
      <c r="F3" s="54"/>
      <c r="I3" s="58" t="s">
        <v>9</v>
      </c>
      <c r="J3" s="59" t="str">
        <f>Index!$H$3</f>
        <v>DB</v>
      </c>
      <c r="K3" s="60">
        <f>Index!$I$3</f>
        <v>45181</v>
      </c>
    </row>
    <row r="4" spans="1:14" ht="18">
      <c r="D4" s="52"/>
      <c r="E4" s="52"/>
      <c r="F4" s="63"/>
      <c r="G4" s="64"/>
      <c r="I4" s="65"/>
    </row>
    <row r="5" spans="1:14" ht="18">
      <c r="A5" s="123" t="s">
        <v>92</v>
      </c>
      <c r="D5" s="52"/>
      <c r="E5" s="52"/>
      <c r="F5" s="63"/>
      <c r="G5" s="64"/>
      <c r="I5" s="65"/>
    </row>
    <row r="6" spans="1:14" ht="18.75">
      <c r="B6" s="1"/>
      <c r="C6" s="3"/>
      <c r="D6" s="1"/>
      <c r="E6" s="1"/>
      <c r="F6" s="124"/>
    </row>
    <row r="8" spans="1:14">
      <c r="H8" s="46"/>
    </row>
    <row r="9" spans="1:14">
      <c r="B9" t="s">
        <v>93</v>
      </c>
      <c r="D9" s="371" t="s">
        <v>94</v>
      </c>
      <c r="E9" s="371"/>
      <c r="F9" s="371"/>
      <c r="G9" s="371"/>
      <c r="I9" s="371" t="s">
        <v>95</v>
      </c>
      <c r="J9" s="371"/>
      <c r="K9" s="371"/>
      <c r="L9" s="371"/>
      <c r="N9" s="370" t="s">
        <v>96</v>
      </c>
    </row>
    <row r="10" spans="1:14">
      <c r="B10" t="s">
        <v>97</v>
      </c>
      <c r="D10" s="125">
        <v>20778</v>
      </c>
      <c r="E10" s="126">
        <f>+D10</f>
        <v>20778</v>
      </c>
      <c r="F10" s="126">
        <f>+D10</f>
        <v>20778</v>
      </c>
      <c r="G10" s="46" t="s">
        <v>98</v>
      </c>
      <c r="I10" s="125">
        <v>16747</v>
      </c>
      <c r="J10" s="126">
        <f>+I10</f>
        <v>16747</v>
      </c>
      <c r="K10" s="126">
        <f>+I10</f>
        <v>16747</v>
      </c>
      <c r="L10" s="46" t="s">
        <v>98</v>
      </c>
      <c r="N10" s="370"/>
    </row>
    <row r="11" spans="1:14">
      <c r="B11" t="s">
        <v>99</v>
      </c>
      <c r="D11" s="127">
        <f>(D14-D10)/365.25</f>
        <v>66.611909650924019</v>
      </c>
      <c r="E11" s="127">
        <f>(E14-E10)/365.25</f>
        <v>66.611909650924019</v>
      </c>
      <c r="F11" s="127">
        <f>(F14-F10)/365.25</f>
        <v>66.611909650924019</v>
      </c>
      <c r="G11" s="127"/>
      <c r="I11" s="127">
        <f>(I14-I10)/365.25</f>
        <v>77.648186173853531</v>
      </c>
      <c r="J11" s="127">
        <f>(J14-J10)/365.25</f>
        <v>77.648186173853531</v>
      </c>
      <c r="K11" s="127">
        <f>(K14-K10)/365.25</f>
        <v>77.648186173853531</v>
      </c>
      <c r="N11" s="370"/>
    </row>
    <row r="14" spans="1:14">
      <c r="B14" t="s">
        <v>100</v>
      </c>
      <c r="D14" s="126">
        <v>45108</v>
      </c>
      <c r="E14" s="126">
        <v>45108</v>
      </c>
      <c r="F14" s="126">
        <v>45108</v>
      </c>
      <c r="G14" s="126"/>
      <c r="I14" s="126">
        <v>45108</v>
      </c>
      <c r="J14" s="126">
        <v>45108</v>
      </c>
      <c r="K14" s="126">
        <v>45108</v>
      </c>
    </row>
    <row r="16" spans="1:14">
      <c r="B16" t="s">
        <v>101</v>
      </c>
      <c r="D16" s="317"/>
      <c r="E16" s="317"/>
      <c r="F16" s="317"/>
      <c r="I16" s="317"/>
      <c r="J16" s="317"/>
      <c r="K16" s="317"/>
    </row>
    <row r="17" spans="1:14">
      <c r="B17" t="s">
        <v>102</v>
      </c>
      <c r="D17" s="255" t="s">
        <v>103</v>
      </c>
      <c r="E17" s="255" t="s">
        <v>103</v>
      </c>
      <c r="F17" s="255" t="s">
        <v>103</v>
      </c>
      <c r="I17" s="255" t="s">
        <v>103</v>
      </c>
      <c r="J17" s="255" t="s">
        <v>103</v>
      </c>
      <c r="K17" s="255" t="s">
        <v>103</v>
      </c>
    </row>
    <row r="18" spans="1:14">
      <c r="B18" t="s">
        <v>104</v>
      </c>
      <c r="D18" s="255">
        <v>897602.05</v>
      </c>
      <c r="E18" s="255"/>
      <c r="F18" s="255"/>
      <c r="G18" s="256"/>
      <c r="I18" s="255">
        <v>189893.02</v>
      </c>
      <c r="J18" s="255"/>
      <c r="K18" s="255"/>
    </row>
    <row r="20" spans="1:14">
      <c r="B20" t="s">
        <v>105</v>
      </c>
      <c r="D20" s="44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0.05</v>
      </c>
      <c r="E20" s="44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0.05</v>
      </c>
      <c r="F20" s="44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0.05</v>
      </c>
      <c r="G20" s="44"/>
      <c r="I20" s="44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0.06</v>
      </c>
      <c r="J20" s="44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0.06</v>
      </c>
      <c r="K20" s="44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0.06</v>
      </c>
    </row>
    <row r="22" spans="1:14">
      <c r="B22" t="s">
        <v>106</v>
      </c>
      <c r="D22" s="90">
        <f>D18*D20</f>
        <v>44880.102500000008</v>
      </c>
      <c r="E22" s="90">
        <f>E18*E20</f>
        <v>0</v>
      </c>
      <c r="F22" s="90">
        <f>F18*F20</f>
        <v>0</v>
      </c>
      <c r="G22" s="90"/>
      <c r="I22" s="90">
        <f>I18*I20</f>
        <v>11393.581199999999</v>
      </c>
      <c r="J22" s="90">
        <f>J18*J20</f>
        <v>0</v>
      </c>
      <c r="K22" s="90">
        <f>K18*K20</f>
        <v>0</v>
      </c>
    </row>
    <row r="23" spans="1:14" s="43" customFormat="1" ht="15.75" thickBot="1">
      <c r="B23" s="43" t="s">
        <v>107</v>
      </c>
      <c r="D23" s="50">
        <f>ROUND(D22,-1)</f>
        <v>44880</v>
      </c>
      <c r="E23" s="50">
        <f>ROUND(E22,-1)</f>
        <v>0</v>
      </c>
      <c r="F23" s="50">
        <f>ROUND(F22,-1)</f>
        <v>0</v>
      </c>
      <c r="G23" s="45">
        <f>SUM(D23:F23)</f>
        <v>44880</v>
      </c>
      <c r="I23" s="50">
        <f>ROUND(I22,-1)</f>
        <v>11390</v>
      </c>
      <c r="J23" s="50">
        <f>ROUND(J22,-1)</f>
        <v>0</v>
      </c>
      <c r="K23" s="50">
        <f>ROUND(K22,-1)</f>
        <v>0</v>
      </c>
      <c r="L23" s="45">
        <f>SUM(I23:K23)</f>
        <v>11390</v>
      </c>
      <c r="N23" s="51">
        <f>G23+L23</f>
        <v>56270</v>
      </c>
    </row>
    <row r="24" spans="1:14" ht="15.75" thickTop="1"/>
    <row r="25" spans="1:14">
      <c r="B25" t="s">
        <v>108</v>
      </c>
      <c r="D25" s="90">
        <f>IF(D17="ABP",D18,D18*0.1)</f>
        <v>897602.05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189893.02</v>
      </c>
      <c r="J25" s="90">
        <f t="shared" si="1"/>
        <v>0</v>
      </c>
      <c r="K25" s="90">
        <f t="shared" si="1"/>
        <v>0</v>
      </c>
    </row>
    <row r="29" spans="1:14">
      <c r="A29" s="48" t="s">
        <v>109</v>
      </c>
      <c r="B29" s="48" t="s">
        <v>110</v>
      </c>
      <c r="C29" s="48" t="s">
        <v>111</v>
      </c>
      <c r="D29" s="46"/>
    </row>
    <row r="30" spans="1:14">
      <c r="A30">
        <v>0</v>
      </c>
      <c r="B30">
        <v>64.989999999999995</v>
      </c>
      <c r="C30" s="47">
        <v>0.04</v>
      </c>
      <c r="D30" s="316"/>
    </row>
    <row r="31" spans="1:14">
      <c r="A31">
        <v>64.989999999999995</v>
      </c>
      <c r="B31">
        <v>74</v>
      </c>
      <c r="C31" s="47">
        <v>0.05</v>
      </c>
      <c r="D31" s="316"/>
    </row>
    <row r="32" spans="1:14">
      <c r="A32">
        <v>74.989999999999995</v>
      </c>
      <c r="B32">
        <v>79</v>
      </c>
      <c r="C32" s="47">
        <v>0.06</v>
      </c>
      <c r="D32" s="316"/>
    </row>
    <row r="33" spans="1:4">
      <c r="A33">
        <v>79.989999999999995</v>
      </c>
      <c r="B33">
        <v>84</v>
      </c>
      <c r="C33" s="49">
        <v>7.0000000000000007E-2</v>
      </c>
      <c r="D33" s="316"/>
    </row>
    <row r="34" spans="1:4">
      <c r="A34">
        <v>84.99</v>
      </c>
      <c r="B34">
        <v>89</v>
      </c>
      <c r="C34" s="49">
        <v>0.09</v>
      </c>
      <c r="D34" s="316"/>
    </row>
    <row r="35" spans="1:4">
      <c r="A35">
        <v>89.99</v>
      </c>
      <c r="B35">
        <v>94</v>
      </c>
      <c r="C35" s="49">
        <v>0.11</v>
      </c>
      <c r="D35" s="316"/>
    </row>
    <row r="36" spans="1:4">
      <c r="A36">
        <v>94.99</v>
      </c>
      <c r="B36">
        <v>122</v>
      </c>
      <c r="C36" s="47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G14" sqref="G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7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9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9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9" ht="18">
      <c r="D4" s="52"/>
      <c r="E4" s="52"/>
      <c r="F4" s="63"/>
      <c r="G4" s="64"/>
      <c r="I4" s="65"/>
    </row>
    <row r="5" spans="1:9" ht="18">
      <c r="A5" s="123" t="s">
        <v>112</v>
      </c>
      <c r="D5" s="52"/>
      <c r="E5" s="52"/>
      <c r="F5" s="63"/>
      <c r="G5" s="64"/>
      <c r="I5" s="65"/>
    </row>
    <row r="6" spans="1:9" ht="18">
      <c r="A6" s="123"/>
      <c r="D6" s="52"/>
      <c r="E6" s="52"/>
      <c r="F6" s="63"/>
      <c r="G6" s="64"/>
      <c r="I6" s="65"/>
    </row>
    <row r="8" spans="1:9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136" t="s">
        <v>115</v>
      </c>
      <c r="H8" s="136" t="s">
        <v>115</v>
      </c>
      <c r="I8" s="82"/>
    </row>
    <row r="10" spans="1:9">
      <c r="F10" s="69"/>
    </row>
    <row r="11" spans="1:9">
      <c r="A11" s="70"/>
      <c r="B11" s="70"/>
      <c r="C11" s="70" t="s">
        <v>116</v>
      </c>
      <c r="F11" s="71" t="s">
        <v>117</v>
      </c>
      <c r="G11" s="46" t="s">
        <v>118</v>
      </c>
      <c r="H11" s="46" t="s">
        <v>98</v>
      </c>
    </row>
    <row r="12" spans="1:9">
      <c r="A12" s="70"/>
      <c r="B12" s="70"/>
      <c r="C12" s="70"/>
      <c r="F12" s="71"/>
      <c r="G12" s="46"/>
      <c r="H12" s="46"/>
    </row>
    <row r="13" spans="1:9">
      <c r="C13" s="72">
        <v>44805</v>
      </c>
      <c r="F13" s="73">
        <v>0</v>
      </c>
      <c r="G13" s="130">
        <v>4346</v>
      </c>
      <c r="H13" s="131">
        <f>SUM(F13:G13)</f>
        <v>4346</v>
      </c>
      <c r="I13" t="s">
        <v>119</v>
      </c>
    </row>
    <row r="14" spans="1:9">
      <c r="C14" s="72">
        <v>44896</v>
      </c>
      <c r="F14" s="73">
        <v>0</v>
      </c>
      <c r="G14" s="130">
        <v>4346</v>
      </c>
      <c r="H14" s="131">
        <f>SUM(F14:G14)</f>
        <v>4346</v>
      </c>
      <c r="I14" t="s">
        <v>120</v>
      </c>
    </row>
    <row r="15" spans="1:9">
      <c r="C15" s="72">
        <v>44986</v>
      </c>
      <c r="F15" s="73"/>
      <c r="G15" s="130"/>
      <c r="H15" s="131">
        <f>SUM(F15:G15)</f>
        <v>0</v>
      </c>
      <c r="I15" t="s">
        <v>121</v>
      </c>
    </row>
    <row r="16" spans="1:9">
      <c r="F16" s="74"/>
      <c r="G16" s="131"/>
      <c r="H16" s="131"/>
      <c r="I16" t="s">
        <v>122</v>
      </c>
    </row>
    <row r="17" spans="3:9" ht="15.75" thickBot="1">
      <c r="F17" s="75">
        <f>SUM(F13:F16)</f>
        <v>0</v>
      </c>
      <c r="G17" s="75">
        <f>SUM(G13:G16)</f>
        <v>8692</v>
      </c>
      <c r="H17" s="75">
        <f>SUM(H13:H16)</f>
        <v>8692</v>
      </c>
    </row>
    <row r="19" spans="3:9">
      <c r="C19" s="76" t="s">
        <v>123</v>
      </c>
      <c r="F19">
        <f>COUNT(F13:F15)</f>
        <v>2</v>
      </c>
      <c r="G19">
        <f>COUNT(G13:G15)</f>
        <v>2</v>
      </c>
    </row>
    <row r="21" spans="3:9">
      <c r="C21" t="s">
        <v>124</v>
      </c>
      <c r="F21" s="73"/>
      <c r="I21" t="s">
        <v>125</v>
      </c>
    </row>
    <row r="23" spans="3:9">
      <c r="C23" t="s">
        <v>126</v>
      </c>
      <c r="F23" s="77"/>
      <c r="G23" s="132"/>
      <c r="H23" s="78"/>
      <c r="I23" t="s">
        <v>127</v>
      </c>
    </row>
    <row r="24" spans="3:9">
      <c r="C24" t="s">
        <v>128</v>
      </c>
      <c r="F24" s="79"/>
      <c r="G24" s="132"/>
      <c r="H24" s="78"/>
    </row>
    <row r="25" spans="3:9">
      <c r="C25" t="s">
        <v>129</v>
      </c>
      <c r="F25" s="78"/>
      <c r="G25" s="133"/>
      <c r="H25" s="78"/>
    </row>
    <row r="26" spans="3:9">
      <c r="C26" t="s">
        <v>130</v>
      </c>
      <c r="F26" s="80"/>
      <c r="G26" s="78">
        <f>G23-SUM(G24:G25)</f>
        <v>0</v>
      </c>
      <c r="H26" s="78"/>
    </row>
    <row r="27" spans="3:9">
      <c r="F27" s="77"/>
      <c r="G27" s="78"/>
      <c r="H27" s="78"/>
    </row>
    <row r="28" spans="3:9">
      <c r="F28" s="77"/>
      <c r="G28" s="78"/>
      <c r="H28" s="78"/>
    </row>
    <row r="29" spans="3:9">
      <c r="C29" t="s">
        <v>131</v>
      </c>
      <c r="F29" s="74">
        <f>ROUND(F21/4,0)</f>
        <v>0</v>
      </c>
      <c r="G29" s="131">
        <f>ROUND(G26/4,0)</f>
        <v>0</v>
      </c>
      <c r="H29" s="78"/>
    </row>
    <row r="30" spans="3:9">
      <c r="C30" t="s">
        <v>132</v>
      </c>
      <c r="F30" s="74">
        <f>(F29*F19)-F17</f>
        <v>0</v>
      </c>
      <c r="G30" s="74">
        <f>(G29*G19)-G17</f>
        <v>-8692</v>
      </c>
      <c r="H30" s="78"/>
    </row>
    <row r="31" spans="3:9">
      <c r="F31" s="77"/>
      <c r="G31" s="78"/>
      <c r="H31" s="78"/>
    </row>
    <row r="32" spans="3:9">
      <c r="C32" s="76" t="s">
        <v>133</v>
      </c>
      <c r="F32" s="77"/>
      <c r="G32" s="78"/>
      <c r="H32" s="78"/>
    </row>
    <row r="33" spans="3:12">
      <c r="C33" s="72">
        <v>45170</v>
      </c>
      <c r="F33" s="81">
        <f>IF(F19&gt;0,F13,0)</f>
        <v>0</v>
      </c>
      <c r="G33" s="81">
        <f>IF(G19&gt;0,G13,0)</f>
        <v>4346</v>
      </c>
      <c r="H33" s="131">
        <f t="shared" ref="H33:H36" si="0">SUM(F33:G33)</f>
        <v>4346</v>
      </c>
      <c r="L33" s="131"/>
    </row>
    <row r="34" spans="3:12">
      <c r="C34" s="72">
        <v>45261</v>
      </c>
      <c r="F34" s="81">
        <f>IF(F19=1,F29+F30,F14)</f>
        <v>0</v>
      </c>
      <c r="G34" s="81">
        <f>IF(G19=1,G29+G30,G14)</f>
        <v>4346</v>
      </c>
      <c r="H34" s="131">
        <f t="shared" si="0"/>
        <v>4346</v>
      </c>
      <c r="L34" s="131"/>
    </row>
    <row r="35" spans="3:12">
      <c r="C35" s="72">
        <v>45352</v>
      </c>
      <c r="F35" s="81">
        <f>IF(F19=1,F29,IF(F19=2,F29+F30,F14))</f>
        <v>0</v>
      </c>
      <c r="G35" s="81">
        <f>IF(G19=1,G29,IF(G19=2,G29+G30,G14))</f>
        <v>-8692</v>
      </c>
      <c r="H35" s="131">
        <f t="shared" si="0"/>
        <v>-8692</v>
      </c>
    </row>
    <row r="36" spans="3:12">
      <c r="C36" s="72">
        <v>45444</v>
      </c>
      <c r="F36" s="81">
        <f>F21-SUM(F33:F35)</f>
        <v>0</v>
      </c>
      <c r="G36" s="81">
        <f>ROUND(G26,0)-SUM(G33:G35)</f>
        <v>0</v>
      </c>
      <c r="H36" s="131">
        <f t="shared" si="0"/>
        <v>0</v>
      </c>
    </row>
    <row r="38" spans="3:12" ht="15.75" thickBot="1">
      <c r="F38" s="75">
        <f>SUM(F33:F37)</f>
        <v>0</v>
      </c>
      <c r="G38" s="75">
        <f>SUM(G33:G37)</f>
        <v>0</v>
      </c>
      <c r="H38" s="75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1" t="s">
        <v>0</v>
      </c>
      <c r="B1" s="368" t="str">
        <f>Index!$C$1</f>
        <v>Crace &amp; Associates Pty Ltd Super Fund</v>
      </c>
      <c r="C1" s="368"/>
      <c r="D1" s="368"/>
      <c r="F1" s="53"/>
      <c r="H1" s="55" t="s">
        <v>2</v>
      </c>
      <c r="I1" s="55" t="s">
        <v>3</v>
      </c>
    </row>
    <row r="2" spans="1:10" customFormat="1" ht="18">
      <c r="A2" s="121" t="s">
        <v>4</v>
      </c>
      <c r="B2" s="368" t="str">
        <f>Index!$C$2</f>
        <v>CRAJ</v>
      </c>
      <c r="C2" s="368"/>
      <c r="D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customFormat="1" ht="18">
      <c r="A3" s="121" t="s">
        <v>8</v>
      </c>
      <c r="B3" s="369">
        <f>Index!$C$3</f>
        <v>45107</v>
      </c>
      <c r="C3" s="369"/>
      <c r="D3" s="369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customFormat="1" ht="18">
      <c r="A4" s="121"/>
      <c r="B4" s="52"/>
      <c r="D4" s="52"/>
      <c r="E4" s="52"/>
      <c r="F4" s="54"/>
      <c r="G4" s="122"/>
      <c r="H4" s="64"/>
      <c r="I4" s="65"/>
    </row>
    <row r="5" spans="1:10" customFormat="1" ht="18">
      <c r="A5" s="52" t="s">
        <v>134</v>
      </c>
      <c r="C5" s="56"/>
      <c r="F5" s="57"/>
      <c r="G5" s="57"/>
      <c r="H5" s="64"/>
      <c r="J5" s="65"/>
    </row>
    <row r="6" spans="1:10" ht="18">
      <c r="A6" s="61"/>
      <c r="B6" s="62"/>
      <c r="C6" s="107"/>
      <c r="D6" s="52"/>
      <c r="E6" s="52"/>
      <c r="F6" s="64"/>
      <c r="G6" s="64"/>
      <c r="H6" s="64"/>
      <c r="I6" s="108"/>
    </row>
    <row r="7" spans="1:10" s="143" customFormat="1" ht="15.75" thickBot="1">
      <c r="A7" s="145"/>
      <c r="C7" s="162"/>
      <c r="D7" s="162"/>
      <c r="E7" s="162"/>
      <c r="F7" s="113"/>
      <c r="G7" s="162"/>
      <c r="H7" s="162"/>
      <c r="I7" s="162"/>
    </row>
    <row r="8" spans="1:10" s="143" customFormat="1" ht="30.75" thickBot="1">
      <c r="A8" s="377" t="s">
        <v>135</v>
      </c>
      <c r="B8" s="378"/>
      <c r="C8" s="163" t="s">
        <v>136</v>
      </c>
      <c r="D8" s="163" t="s">
        <v>137</v>
      </c>
      <c r="E8" s="163" t="s">
        <v>138</v>
      </c>
      <c r="F8" s="163" t="s">
        <v>139</v>
      </c>
      <c r="G8" s="163" t="s">
        <v>140</v>
      </c>
      <c r="H8" s="163" t="s">
        <v>141</v>
      </c>
      <c r="I8" s="164" t="s">
        <v>142</v>
      </c>
    </row>
    <row r="9" spans="1:10" s="143" customFormat="1" ht="15">
      <c r="A9" s="165" t="s">
        <v>143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144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145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146</v>
      </c>
      <c r="B12" s="170"/>
      <c r="C12" s="167">
        <v>0</v>
      </c>
      <c r="D12" s="171">
        <v>0</v>
      </c>
      <c r="E12" s="171"/>
      <c r="F12" s="172">
        <v>0</v>
      </c>
      <c r="G12" s="171"/>
      <c r="H12" s="171"/>
      <c r="I12" s="167">
        <f>C12-D12+E12+F12+G12+H12</f>
        <v>0</v>
      </c>
    </row>
    <row r="13" spans="1:10" s="143" customFormat="1" ht="15">
      <c r="A13" s="173"/>
      <c r="B13" s="162" t="s">
        <v>147</v>
      </c>
      <c r="C13" s="174">
        <f t="shared" ref="C13:I13" si="0">SUM(C9:C12)</f>
        <v>0</v>
      </c>
      <c r="D13" s="174">
        <f t="shared" si="0"/>
        <v>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0</v>
      </c>
    </row>
    <row r="14" spans="1:10" s="143" customFormat="1" ht="15.75" thickBot="1">
      <c r="A14" s="173"/>
      <c r="B14" s="173"/>
      <c r="C14" s="162"/>
      <c r="D14" s="162"/>
      <c r="E14" s="162"/>
      <c r="F14" s="113"/>
      <c r="G14" s="162"/>
      <c r="H14" s="162"/>
      <c r="I14" s="162"/>
    </row>
    <row r="15" spans="1:10" s="143" customFormat="1" ht="30.75" thickBot="1">
      <c r="A15" s="377" t="s">
        <v>148</v>
      </c>
      <c r="B15" s="424"/>
      <c r="C15" s="163" t="s">
        <v>136</v>
      </c>
      <c r="D15" s="163" t="s">
        <v>137</v>
      </c>
      <c r="E15" s="163" t="s">
        <v>138</v>
      </c>
      <c r="F15" s="163" t="s">
        <v>139</v>
      </c>
      <c r="G15" s="163" t="s">
        <v>140</v>
      </c>
      <c r="H15" s="163" t="s">
        <v>141</v>
      </c>
      <c r="I15" s="164" t="s">
        <v>142</v>
      </c>
    </row>
    <row r="16" spans="1:10" s="143" customFormat="1" ht="15">
      <c r="A16" s="175" t="s">
        <v>143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144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145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149</v>
      </c>
      <c r="B19" s="170"/>
      <c r="C19" s="167"/>
      <c r="D19" s="171"/>
      <c r="E19" s="171"/>
      <c r="F19" s="172"/>
      <c r="G19" s="171"/>
      <c r="H19" s="171"/>
      <c r="I19" s="167">
        <f>C19-D19+E19+F19+G19+H19</f>
        <v>0</v>
      </c>
    </row>
    <row r="20" spans="1:9" s="143" customFormat="1" ht="15">
      <c r="A20" s="173"/>
      <c r="B20" s="162" t="s">
        <v>147</v>
      </c>
      <c r="C20" s="177">
        <f t="shared" ref="C20:I20" si="1">SUM(C16:C19)</f>
        <v>0</v>
      </c>
      <c r="D20" s="177">
        <f t="shared" si="1"/>
        <v>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0</v>
      </c>
    </row>
    <row r="21" spans="1:9" s="143" customFormat="1" ht="15">
      <c r="A21" s="145"/>
    </row>
    <row r="22" spans="1:9" s="143" customFormat="1" ht="15">
      <c r="A22" s="379" t="s">
        <v>150</v>
      </c>
      <c r="B22" s="380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151</v>
      </c>
      <c r="B24" s="144"/>
      <c r="G24" s="144"/>
    </row>
    <row r="25" spans="1:9" s="143" customFormat="1" ht="15">
      <c r="B25" s="144"/>
      <c r="C25" s="375" t="s">
        <v>152</v>
      </c>
      <c r="D25" s="375"/>
      <c r="E25" s="375" t="s">
        <v>153</v>
      </c>
      <c r="F25" s="375"/>
      <c r="G25" s="376" t="s">
        <v>154</v>
      </c>
      <c r="H25" s="376"/>
    </row>
    <row r="26" spans="1:9" s="143" customFormat="1" ht="15">
      <c r="A26" s="145" t="s">
        <v>3</v>
      </c>
      <c r="B26" s="143" t="s">
        <v>155</v>
      </c>
      <c r="C26" s="143" t="s">
        <v>136</v>
      </c>
      <c r="D26" s="143" t="s">
        <v>137</v>
      </c>
      <c r="E26" s="143" t="s">
        <v>136</v>
      </c>
      <c r="F26" s="143" t="s">
        <v>137</v>
      </c>
      <c r="G26" s="143" t="s">
        <v>136</v>
      </c>
      <c r="H26" s="143" t="s">
        <v>137</v>
      </c>
    </row>
    <row r="27" spans="1:9" s="143" customFormat="1" ht="15">
      <c r="A27" s="146"/>
      <c r="C27" s="147"/>
      <c r="D27" s="147"/>
      <c r="E27" s="147"/>
      <c r="F27" s="147"/>
      <c r="G27" s="147"/>
      <c r="H27" s="147">
        <f>D27-F27</f>
        <v>0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98</v>
      </c>
      <c r="H39" s="151">
        <f>SUM(H27:H38)</f>
        <v>0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156</v>
      </c>
      <c r="H41" s="152">
        <f>I22+H39</f>
        <v>0</v>
      </c>
    </row>
    <row r="42" spans="1:8" s="143" customFormat="1" ht="15">
      <c r="A42" s="145"/>
      <c r="B42" s="153" t="s">
        <v>157</v>
      </c>
      <c r="C42" s="154">
        <f>I13</f>
        <v>0</v>
      </c>
      <c r="D42" s="155"/>
    </row>
    <row r="43" spans="1:8" s="143" customFormat="1" ht="15">
      <c r="A43" s="145"/>
      <c r="B43" s="156" t="s">
        <v>158</v>
      </c>
      <c r="C43" s="151">
        <f>I20</f>
        <v>0</v>
      </c>
      <c r="D43" s="157"/>
    </row>
    <row r="44" spans="1:8" s="143" customFormat="1" ht="15">
      <c r="A44" s="145"/>
      <c r="B44" s="158" t="s">
        <v>154</v>
      </c>
      <c r="C44" s="152">
        <f>C42-C43</f>
        <v>0</v>
      </c>
      <c r="D44" s="157"/>
    </row>
    <row r="45" spans="1:8" s="143" customFormat="1" ht="15">
      <c r="A45" s="145"/>
      <c r="B45" s="156"/>
      <c r="D45" s="157"/>
    </row>
    <row r="46" spans="1:8" s="143" customFormat="1" ht="15">
      <c r="A46" s="145"/>
      <c r="B46" s="156" t="s">
        <v>159</v>
      </c>
      <c r="C46" s="152">
        <v>0</v>
      </c>
      <c r="D46" s="157"/>
    </row>
    <row r="47" spans="1:8" s="143" customFormat="1" ht="15.75" thickBot="1">
      <c r="A47" s="145"/>
      <c r="B47" s="159" t="s">
        <v>160</v>
      </c>
      <c r="C47" s="160">
        <f>C46-C44</f>
        <v>0</v>
      </c>
      <c r="D47" s="161" t="s">
        <v>161</v>
      </c>
    </row>
    <row r="48" spans="1:8" s="143" customFormat="1" ht="15">
      <c r="A48" s="145"/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E4C9FF"/>
  </sheetPr>
  <dimension ref="A1:J18"/>
  <sheetViews>
    <sheetView workbookViewId="0">
      <selection activeCell="G19" sqref="G19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7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162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113</v>
      </c>
      <c r="B8" s="372" t="s">
        <v>114</v>
      </c>
      <c r="C8" s="373"/>
      <c r="D8" s="374"/>
      <c r="E8" s="136" t="s">
        <v>115</v>
      </c>
      <c r="F8" s="136" t="s">
        <v>115</v>
      </c>
      <c r="G8" s="136" t="s">
        <v>115</v>
      </c>
      <c r="H8" s="372" t="s">
        <v>163</v>
      </c>
      <c r="I8" s="374"/>
    </row>
    <row r="11" spans="1:10">
      <c r="A11" s="76"/>
      <c r="B11" s="76"/>
      <c r="C11" s="76" t="s">
        <v>164</v>
      </c>
      <c r="E11" s="46" t="s">
        <v>165</v>
      </c>
      <c r="F11" s="84" t="s">
        <v>166</v>
      </c>
      <c r="G11" s="84" t="s">
        <v>167</v>
      </c>
    </row>
    <row r="12" spans="1:10">
      <c r="A12" t="s">
        <v>168</v>
      </c>
      <c r="C12" t="s">
        <v>169</v>
      </c>
      <c r="E12" s="92">
        <v>1</v>
      </c>
      <c r="F12" s="92">
        <v>1</v>
      </c>
      <c r="G12" s="92">
        <f>+E12-F12</f>
        <v>0</v>
      </c>
      <c r="H12" s="92"/>
    </row>
    <row r="13" spans="1:10">
      <c r="A13" t="s">
        <v>170</v>
      </c>
      <c r="C13" t="s">
        <v>171</v>
      </c>
      <c r="E13" s="92">
        <v>660498.84</v>
      </c>
      <c r="F13" s="92">
        <v>660498.84</v>
      </c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2"/>
    </row>
    <row r="17" spans="1:1">
      <c r="A17" s="42"/>
    </row>
    <row r="18" spans="1:1">
      <c r="A18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172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372" t="s">
        <v>163</v>
      </c>
      <c r="H8" s="381"/>
      <c r="I8" s="382"/>
    </row>
    <row r="10" spans="1:10">
      <c r="F10" s="79"/>
    </row>
    <row r="11" spans="1:10">
      <c r="C11" t="s">
        <v>173</v>
      </c>
      <c r="F11" s="92"/>
      <c r="G11" s="42" t="s">
        <v>174</v>
      </c>
    </row>
    <row r="12" spans="1:10">
      <c r="C12" t="s">
        <v>175</v>
      </c>
      <c r="F12" s="114"/>
    </row>
    <row r="13" spans="1:10">
      <c r="C13" t="s">
        <v>176</v>
      </c>
      <c r="F13" s="92">
        <f>+F11-F12</f>
        <v>0</v>
      </c>
      <c r="H13" t="s">
        <v>177</v>
      </c>
      <c r="I13" s="95" t="e">
        <f>+F13/F12</f>
        <v>#DIV/0!</v>
      </c>
    </row>
    <row r="14" spans="1:10">
      <c r="C14" s="309" t="s">
        <v>178</v>
      </c>
      <c r="F14" s="311">
        <f>G45</f>
        <v>0</v>
      </c>
    </row>
    <row r="15" spans="1:10">
      <c r="C15" s="42" t="s">
        <v>179</v>
      </c>
      <c r="F15" s="310"/>
      <c r="H15" s="42" t="s">
        <v>180</v>
      </c>
      <c r="I15" s="42" t="e">
        <f>+F15/F12</f>
        <v>#DIV/0!</v>
      </c>
      <c r="J15" s="42" t="s">
        <v>181</v>
      </c>
    </row>
    <row r="16" spans="1:10">
      <c r="F16" s="94"/>
      <c r="H16" s="42"/>
      <c r="I16" s="96"/>
    </row>
    <row r="17" spans="3:7">
      <c r="C17" t="s">
        <v>182</v>
      </c>
      <c r="F17"/>
    </row>
    <row r="18" spans="3:7">
      <c r="C18" t="s">
        <v>183</v>
      </c>
    </row>
    <row r="19" spans="3:7">
      <c r="C19" t="s">
        <v>184</v>
      </c>
    </row>
    <row r="22" spans="3:7">
      <c r="C22" s="97" t="s">
        <v>185</v>
      </c>
      <c r="E22" s="46" t="s">
        <v>186</v>
      </c>
      <c r="F22" s="46" t="s">
        <v>187</v>
      </c>
      <c r="G22" s="98" t="s">
        <v>188</v>
      </c>
    </row>
    <row r="23" spans="3:7">
      <c r="C23" t="s">
        <v>189</v>
      </c>
      <c r="E23" s="92"/>
      <c r="F23" s="92"/>
      <c r="G23" s="92">
        <f t="shared" ref="G23:G44" si="0">+E23-F23</f>
        <v>0</v>
      </c>
    </row>
    <row r="24" spans="3:7">
      <c r="C24" t="s">
        <v>190</v>
      </c>
      <c r="E24" s="92"/>
      <c r="F24" s="92"/>
      <c r="G24" s="92">
        <f t="shared" si="0"/>
        <v>0</v>
      </c>
    </row>
    <row r="25" spans="3:7">
      <c r="C25" t="s">
        <v>191</v>
      </c>
      <c r="E25" s="92"/>
      <c r="F25" s="92"/>
      <c r="G25" s="92">
        <f t="shared" si="0"/>
        <v>0</v>
      </c>
    </row>
    <row r="26" spans="3:7">
      <c r="C26" t="s">
        <v>192</v>
      </c>
      <c r="E26" s="92"/>
      <c r="F26" s="92"/>
      <c r="G26" s="92">
        <f t="shared" si="0"/>
        <v>0</v>
      </c>
    </row>
    <row r="27" spans="3:7">
      <c r="C27" t="s">
        <v>193</v>
      </c>
      <c r="E27" s="92"/>
      <c r="F27" s="92"/>
      <c r="G27" s="92">
        <f t="shared" si="0"/>
        <v>0</v>
      </c>
    </row>
    <row r="28" spans="3:7">
      <c r="C28" t="s">
        <v>194</v>
      </c>
      <c r="E28" s="92"/>
      <c r="F28" s="92"/>
      <c r="G28" s="92">
        <f t="shared" si="0"/>
        <v>0</v>
      </c>
    </row>
    <row r="29" spans="3:7">
      <c r="C29" t="s">
        <v>195</v>
      </c>
      <c r="E29" s="92"/>
      <c r="F29" s="92"/>
      <c r="G29" s="92">
        <f t="shared" si="0"/>
        <v>0</v>
      </c>
    </row>
    <row r="30" spans="3:7">
      <c r="C30" t="s">
        <v>196</v>
      </c>
      <c r="E30" s="92"/>
      <c r="F30" s="92"/>
      <c r="G30" s="92">
        <f t="shared" si="0"/>
        <v>0</v>
      </c>
    </row>
    <row r="31" spans="3:7">
      <c r="C31" t="s">
        <v>197</v>
      </c>
      <c r="E31" s="92"/>
      <c r="F31" s="92"/>
      <c r="G31" s="92">
        <f t="shared" si="0"/>
        <v>0</v>
      </c>
    </row>
    <row r="32" spans="3:7">
      <c r="C32" t="s">
        <v>198</v>
      </c>
      <c r="E32" s="92"/>
      <c r="F32" s="92"/>
      <c r="G32" s="92">
        <f t="shared" si="0"/>
        <v>0</v>
      </c>
    </row>
    <row r="33" spans="3:7">
      <c r="C33" t="s">
        <v>199</v>
      </c>
      <c r="E33" s="92"/>
      <c r="F33" s="92"/>
      <c r="G33" s="92">
        <f t="shared" si="0"/>
        <v>0</v>
      </c>
    </row>
    <row r="34" spans="3:7">
      <c r="C34" t="s">
        <v>200</v>
      </c>
      <c r="E34" s="92"/>
      <c r="F34" s="92"/>
      <c r="G34" s="92">
        <f t="shared" si="0"/>
        <v>0</v>
      </c>
    </row>
    <row r="35" spans="3:7">
      <c r="C35" t="s">
        <v>201</v>
      </c>
      <c r="E35" s="92"/>
      <c r="F35" s="92"/>
      <c r="G35" s="92">
        <f t="shared" si="0"/>
        <v>0</v>
      </c>
    </row>
    <row r="36" spans="3:7">
      <c r="C36" t="s">
        <v>202</v>
      </c>
      <c r="E36" s="92"/>
      <c r="F36" s="92"/>
      <c r="G36" s="92">
        <f t="shared" si="0"/>
        <v>0</v>
      </c>
    </row>
    <row r="37" spans="3:7">
      <c r="C37" t="s">
        <v>203</v>
      </c>
      <c r="E37" s="92"/>
      <c r="F37" s="92"/>
      <c r="G37" s="92">
        <f t="shared" si="0"/>
        <v>0</v>
      </c>
    </row>
    <row r="38" spans="3:7">
      <c r="C38" t="s">
        <v>204</v>
      </c>
      <c r="E38" s="92"/>
      <c r="F38" s="92"/>
      <c r="G38" s="92">
        <f t="shared" si="0"/>
        <v>0</v>
      </c>
    </row>
    <row r="39" spans="3:7">
      <c r="C39" t="s">
        <v>205</v>
      </c>
      <c r="E39" s="92"/>
      <c r="F39" s="92"/>
      <c r="G39" s="92">
        <f t="shared" si="0"/>
        <v>0</v>
      </c>
    </row>
    <row r="40" spans="3:7">
      <c r="C40" t="s">
        <v>206</v>
      </c>
      <c r="E40" s="92"/>
      <c r="F40" s="92"/>
      <c r="G40" s="92">
        <f t="shared" si="0"/>
        <v>0</v>
      </c>
    </row>
    <row r="41" spans="3:7">
      <c r="C41" t="s">
        <v>207</v>
      </c>
      <c r="E41" s="92"/>
      <c r="F41" s="92"/>
      <c r="G41" s="92">
        <f t="shared" si="0"/>
        <v>0</v>
      </c>
    </row>
    <row r="42" spans="3:7">
      <c r="C42" t="s">
        <v>208</v>
      </c>
      <c r="E42" s="92"/>
      <c r="F42" s="92"/>
      <c r="G42" s="92">
        <f t="shared" si="0"/>
        <v>0</v>
      </c>
    </row>
    <row r="43" spans="3:7">
      <c r="C43" t="s">
        <v>209</v>
      </c>
      <c r="E43" s="92"/>
      <c r="F43" s="92"/>
      <c r="G43" s="92">
        <f t="shared" si="0"/>
        <v>0</v>
      </c>
    </row>
    <row r="44" spans="3:7">
      <c r="C44" t="s">
        <v>210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7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0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0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0" ht="18">
      <c r="A4" s="121"/>
      <c r="B4" s="52"/>
      <c r="D4" s="52"/>
      <c r="E4" s="52"/>
      <c r="F4" s="54"/>
      <c r="G4" s="122"/>
      <c r="H4" s="64"/>
      <c r="I4" s="65"/>
    </row>
    <row r="5" spans="1:10" ht="18">
      <c r="A5" s="52" t="s">
        <v>211</v>
      </c>
      <c r="C5" s="56"/>
      <c r="G5" s="57"/>
      <c r="H5" s="64"/>
      <c r="J5" s="65"/>
    </row>
    <row r="6" spans="1:10" ht="18">
      <c r="D6" s="52"/>
      <c r="E6" s="52"/>
      <c r="F6" s="63"/>
      <c r="G6" s="63"/>
    </row>
    <row r="7" spans="1:10">
      <c r="D7" s="70"/>
      <c r="E7" s="70"/>
      <c r="F7" s="142"/>
      <c r="G7" s="142"/>
    </row>
    <row r="8" spans="1:10" s="68" customFormat="1" ht="30">
      <c r="A8" s="135" t="s">
        <v>113</v>
      </c>
      <c r="B8" s="372" t="s">
        <v>114</v>
      </c>
      <c r="C8" s="373"/>
      <c r="D8" s="373"/>
      <c r="E8" s="374"/>
      <c r="F8" s="136" t="s">
        <v>115</v>
      </c>
      <c r="G8" s="372" t="s">
        <v>163</v>
      </c>
      <c r="H8" s="381"/>
      <c r="I8" s="382"/>
    </row>
    <row r="10" spans="1:10">
      <c r="A10" s="267"/>
      <c r="F10" s="69"/>
    </row>
    <row r="11" spans="1:10">
      <c r="C11" s="76" t="s">
        <v>212</v>
      </c>
      <c r="F11" s="69"/>
    </row>
    <row r="12" spans="1:10">
      <c r="C12" t="s">
        <v>46</v>
      </c>
      <c r="F12" s="69"/>
    </row>
    <row r="13" spans="1:10">
      <c r="C13" t="s">
        <v>213</v>
      </c>
      <c r="F13" s="69"/>
    </row>
    <row r="14" spans="1:10">
      <c r="C14" t="s">
        <v>214</v>
      </c>
      <c r="F14" s="69"/>
    </row>
    <row r="15" spans="1:10">
      <c r="C15" t="s">
        <v>215</v>
      </c>
      <c r="F15" s="69"/>
    </row>
    <row r="16" spans="1:10">
      <c r="F16" s="266">
        <f>SUM(F12:F15)</f>
        <v>0</v>
      </c>
    </row>
    <row r="17" spans="3:10">
      <c r="F17" s="69"/>
    </row>
    <row r="18" spans="3:10">
      <c r="C18" s="76" t="s">
        <v>216</v>
      </c>
      <c r="F18" s="69"/>
    </row>
    <row r="19" spans="3:10">
      <c r="C19" t="s">
        <v>217</v>
      </c>
      <c r="F19" s="69"/>
    </row>
    <row r="20" spans="3:10">
      <c r="C20" t="s">
        <v>218</v>
      </c>
      <c r="F20" s="69"/>
    </row>
    <row r="21" spans="3:10">
      <c r="C21" t="s">
        <v>219</v>
      </c>
      <c r="F21" s="69"/>
    </row>
    <row r="22" spans="3:10">
      <c r="F22" s="266">
        <f>SUM(F19:F21)</f>
        <v>0</v>
      </c>
    </row>
    <row r="23" spans="3:10">
      <c r="F23" s="69"/>
    </row>
    <row r="24" spans="3:10">
      <c r="C24" t="s">
        <v>179</v>
      </c>
      <c r="F24" s="69">
        <f>+F16-F22</f>
        <v>0</v>
      </c>
      <c r="H24" s="42" t="s">
        <v>180</v>
      </c>
      <c r="I24" s="96" t="e">
        <f>F24/F16</f>
        <v>#DIV/0!</v>
      </c>
      <c r="J24" s="42" t="s">
        <v>181</v>
      </c>
    </row>
    <row r="25" spans="3:10">
      <c r="F25" s="69"/>
    </row>
    <row r="26" spans="3:10">
      <c r="F26" s="69"/>
    </row>
    <row r="27" spans="3:10">
      <c r="C27" s="42" t="s">
        <v>220</v>
      </c>
      <c r="F27" s="69"/>
    </row>
    <row r="28" spans="3:10" ht="30">
      <c r="C28" s="262" t="s">
        <v>185</v>
      </c>
      <c r="D28" s="263"/>
      <c r="E28" s="264" t="s">
        <v>221</v>
      </c>
      <c r="F28" s="264" t="s">
        <v>222</v>
      </c>
      <c r="G28" s="265" t="s">
        <v>188</v>
      </c>
    </row>
    <row r="29" spans="3:10">
      <c r="C29" t="s">
        <v>223</v>
      </c>
      <c r="E29" s="99"/>
      <c r="F29" s="99"/>
      <c r="G29" s="90">
        <f t="shared" ref="G29:G32" si="0">+E29-F29</f>
        <v>0</v>
      </c>
    </row>
    <row r="30" spans="3:10">
      <c r="C30" t="s">
        <v>224</v>
      </c>
      <c r="E30" s="99"/>
      <c r="F30" s="99"/>
      <c r="G30" s="90">
        <f t="shared" si="0"/>
        <v>0</v>
      </c>
    </row>
    <row r="31" spans="3:10">
      <c r="C31" t="s">
        <v>225</v>
      </c>
      <c r="E31" s="99"/>
      <c r="F31" s="99"/>
      <c r="G31" s="90">
        <f t="shared" si="0"/>
        <v>0</v>
      </c>
    </row>
    <row r="32" spans="3:10">
      <c r="C32" t="s">
        <v>226</v>
      </c>
      <c r="E32" s="99"/>
      <c r="F32" s="99"/>
      <c r="G32" s="90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E44" sqref="E44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2"/>
      <c r="C1" s="368" t="str">
        <f>Index!$C$1</f>
        <v>Crace &amp; Associates Pty Ltd Super Fund</v>
      </c>
      <c r="D1" s="368"/>
      <c r="E1" s="368"/>
      <c r="F1" s="53"/>
      <c r="H1" s="55" t="s">
        <v>2</v>
      </c>
      <c r="I1" s="55" t="s">
        <v>3</v>
      </c>
    </row>
    <row r="2" spans="1:12" ht="18">
      <c r="A2" s="121" t="s">
        <v>4</v>
      </c>
      <c r="B2" s="52"/>
      <c r="C2" s="368" t="str">
        <f>Index!$C$2</f>
        <v>CRAJ</v>
      </c>
      <c r="D2" s="368"/>
      <c r="E2" s="368"/>
      <c r="F2" s="54"/>
      <c r="G2" s="58" t="s">
        <v>6</v>
      </c>
      <c r="H2" s="59" t="str">
        <f>Index!$H$2</f>
        <v>MM</v>
      </c>
      <c r="I2" s="60">
        <f>Index!$I$2</f>
        <v>45125</v>
      </c>
    </row>
    <row r="3" spans="1:12" ht="18">
      <c r="A3" s="121" t="s">
        <v>8</v>
      </c>
      <c r="B3" s="52"/>
      <c r="C3" s="369">
        <f>Index!$C$3</f>
        <v>45107</v>
      </c>
      <c r="D3" s="368"/>
      <c r="E3" s="368"/>
      <c r="F3" s="54"/>
      <c r="G3" s="58" t="s">
        <v>9</v>
      </c>
      <c r="H3" s="59" t="str">
        <f>Index!$H$3</f>
        <v>DB</v>
      </c>
      <c r="I3" s="60">
        <f>Index!$I$3</f>
        <v>45181</v>
      </c>
    </row>
    <row r="4" spans="1:12" ht="18">
      <c r="A4" s="121"/>
      <c r="B4" s="52"/>
      <c r="D4" s="54"/>
      <c r="G4" s="122"/>
      <c r="H4" s="64"/>
      <c r="I4" s="65"/>
    </row>
    <row r="5" spans="1:12" ht="18">
      <c r="A5" s="52" t="s">
        <v>211</v>
      </c>
      <c r="C5" s="56"/>
      <c r="F5" s="57"/>
      <c r="G5" s="57"/>
      <c r="H5" s="64"/>
      <c r="J5" s="65"/>
    </row>
    <row r="6" spans="1:12" s="106" customFormat="1" ht="18">
      <c r="A6" s="312" t="s">
        <v>227</v>
      </c>
      <c r="B6" s="62"/>
      <c r="C6" s="107"/>
      <c r="D6" s="52"/>
      <c r="E6" s="52"/>
      <c r="F6" s="64"/>
      <c r="G6" s="64"/>
      <c r="H6" s="64"/>
      <c r="I6" s="108"/>
    </row>
    <row r="7" spans="1:12" ht="20.100000000000001" customHeight="1" thickBot="1">
      <c r="A7" s="180"/>
      <c r="H7" s="400"/>
      <c r="I7" s="400"/>
      <c r="J7" s="400"/>
      <c r="K7" s="400"/>
      <c r="L7" s="400"/>
    </row>
    <row r="8" spans="1:12" ht="42.75" customHeight="1" thickBot="1">
      <c r="A8" s="181" t="s">
        <v>113</v>
      </c>
      <c r="B8" s="401" t="s">
        <v>228</v>
      </c>
      <c r="C8" s="402"/>
      <c r="D8" s="403"/>
      <c r="E8" s="183" t="s">
        <v>229</v>
      </c>
      <c r="F8" s="183" t="s">
        <v>230</v>
      </c>
      <c r="G8" s="184" t="s">
        <v>231</v>
      </c>
      <c r="H8" s="185"/>
      <c r="I8" s="185"/>
      <c r="J8" s="185"/>
      <c r="K8" s="186"/>
      <c r="L8" s="186"/>
    </row>
    <row r="9" spans="1:12" ht="15.95" customHeight="1">
      <c r="A9" s="187"/>
      <c r="B9" s="390"/>
      <c r="C9" s="390"/>
      <c r="D9" s="390"/>
      <c r="E9" s="188"/>
      <c r="F9" s="189"/>
      <c r="G9" s="190" t="str">
        <f t="shared" ref="G9:G20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404" t="s">
        <v>232</v>
      </c>
      <c r="C10" s="404"/>
      <c r="D10" s="404"/>
      <c r="E10" s="188"/>
      <c r="F10" s="189"/>
      <c r="G10" s="192" t="str">
        <f t="shared" si="0"/>
        <v/>
      </c>
      <c r="H10" s="191"/>
      <c r="I10" s="191"/>
      <c r="J10" s="191"/>
      <c r="K10" s="191"/>
      <c r="L10" s="191"/>
    </row>
    <row r="11" spans="1:12" ht="15.95" customHeight="1">
      <c r="A11" s="187"/>
      <c r="B11" s="397"/>
      <c r="C11" s="398"/>
      <c r="D11" s="399"/>
      <c r="E11" s="194"/>
      <c r="F11" s="189">
        <v>1</v>
      </c>
      <c r="G11" s="195">
        <f t="shared" si="0"/>
        <v>1</v>
      </c>
      <c r="H11" s="191"/>
      <c r="I11" s="191"/>
      <c r="J11" s="191"/>
      <c r="K11" s="191"/>
      <c r="L11" s="191"/>
    </row>
    <row r="12" spans="1:12" ht="15.95" customHeight="1">
      <c r="A12" s="187"/>
      <c r="B12" s="397"/>
      <c r="C12" s="398"/>
      <c r="D12" s="399"/>
      <c r="E12" s="194">
        <v>0</v>
      </c>
      <c r="F12" s="189">
        <v>1</v>
      </c>
      <c r="G12" s="195">
        <v>0</v>
      </c>
      <c r="H12" s="191"/>
      <c r="I12" s="191"/>
      <c r="J12" s="191"/>
      <c r="K12" s="191"/>
      <c r="L12" s="191"/>
    </row>
    <row r="13" spans="1:12" ht="15.95" customHeight="1">
      <c r="A13" s="187"/>
      <c r="B13" s="397"/>
      <c r="C13" s="398"/>
      <c r="D13" s="399"/>
      <c r="E13" s="194">
        <v>1</v>
      </c>
      <c r="F13" s="189"/>
      <c r="G13" s="195">
        <f t="shared" si="0"/>
        <v>0</v>
      </c>
      <c r="H13" s="191"/>
      <c r="I13" s="191"/>
      <c r="J13" s="191"/>
      <c r="K13" s="191"/>
      <c r="L13" s="191"/>
    </row>
    <row r="14" spans="1:12" ht="15.95" customHeight="1">
      <c r="A14" s="187"/>
      <c r="B14" s="405" t="s">
        <v>233</v>
      </c>
      <c r="C14" s="406"/>
      <c r="D14" s="407"/>
      <c r="E14" s="196"/>
      <c r="F14" s="197"/>
      <c r="G14" s="198">
        <f>SUM(G11:G13)</f>
        <v>1</v>
      </c>
      <c r="H14" s="191"/>
      <c r="I14" s="191"/>
      <c r="J14" s="191"/>
      <c r="K14" s="191"/>
      <c r="L14" s="191"/>
    </row>
    <row r="15" spans="1:12" ht="15.95" customHeight="1">
      <c r="A15" s="187"/>
      <c r="B15" s="387"/>
      <c r="C15" s="388"/>
      <c r="D15" s="389"/>
      <c r="E15" s="188"/>
      <c r="F15" s="189"/>
      <c r="G15" s="195" t="str">
        <f t="shared" si="0"/>
        <v/>
      </c>
      <c r="H15" s="191"/>
      <c r="I15" s="191"/>
      <c r="J15" s="191"/>
      <c r="K15" s="191"/>
      <c r="L15" s="191"/>
    </row>
    <row r="16" spans="1:12" ht="15.95" customHeight="1">
      <c r="A16" s="187"/>
      <c r="B16" s="404" t="s">
        <v>59</v>
      </c>
      <c r="C16" s="404"/>
      <c r="D16" s="404"/>
      <c r="E16" s="188"/>
      <c r="F16" s="189"/>
      <c r="G16" s="195" t="str">
        <f t="shared" si="0"/>
        <v/>
      </c>
      <c r="H16" s="191"/>
      <c r="I16" s="191"/>
      <c r="J16" s="191"/>
      <c r="K16" s="191"/>
      <c r="L16" s="191"/>
    </row>
    <row r="17" spans="1:12" ht="15.95" customHeight="1">
      <c r="A17" s="187"/>
      <c r="B17" s="408"/>
      <c r="C17" s="408"/>
      <c r="D17" s="408"/>
      <c r="E17" s="188"/>
      <c r="F17" s="189">
        <v>1</v>
      </c>
      <c r="G17" s="195">
        <f t="shared" si="0"/>
        <v>1</v>
      </c>
      <c r="H17" s="191"/>
      <c r="I17" s="191"/>
      <c r="J17" s="191"/>
      <c r="K17" s="191"/>
      <c r="L17" s="191"/>
    </row>
    <row r="18" spans="1:12" ht="15.95" customHeight="1">
      <c r="A18" s="187"/>
      <c r="B18" s="397"/>
      <c r="C18" s="398"/>
      <c r="D18" s="399"/>
      <c r="E18" s="188"/>
      <c r="F18" s="189">
        <v>1</v>
      </c>
      <c r="G18" s="195">
        <f t="shared" si="0"/>
        <v>1</v>
      </c>
      <c r="H18" s="191"/>
      <c r="I18" s="191"/>
      <c r="J18" s="191"/>
      <c r="K18" s="191"/>
      <c r="L18" s="191"/>
    </row>
    <row r="19" spans="1:12" ht="15.95" customHeight="1">
      <c r="A19" s="187"/>
      <c r="B19" s="391" t="s">
        <v>234</v>
      </c>
      <c r="C19" s="391"/>
      <c r="D19" s="391"/>
      <c r="E19" s="196"/>
      <c r="F19" s="197"/>
      <c r="G19" s="201">
        <f>SUM(G17:G18)</f>
        <v>2</v>
      </c>
      <c r="H19" s="191"/>
      <c r="I19" s="191"/>
      <c r="J19" s="191"/>
      <c r="K19" s="191"/>
      <c r="L19" s="191"/>
    </row>
    <row r="20" spans="1:12" ht="15.95" customHeight="1">
      <c r="A20" s="187"/>
      <c r="B20" s="387"/>
      <c r="C20" s="388"/>
      <c r="D20" s="389"/>
      <c r="E20" s="188"/>
      <c r="F20" s="189"/>
      <c r="G20" s="202" t="str">
        <f t="shared" si="0"/>
        <v/>
      </c>
      <c r="H20" s="191"/>
      <c r="I20" s="191"/>
      <c r="J20" s="191"/>
      <c r="K20" s="191"/>
      <c r="L20" s="191"/>
    </row>
    <row r="21" spans="1:12" ht="15.95" customHeight="1">
      <c r="A21" s="187"/>
      <c r="B21" s="392" t="s">
        <v>235</v>
      </c>
      <c r="C21" s="393"/>
      <c r="D21" s="394"/>
      <c r="E21" s="196"/>
      <c r="F21" s="197"/>
      <c r="G21" s="201">
        <f>G14-G19</f>
        <v>-1</v>
      </c>
      <c r="H21" s="191"/>
      <c r="I21" s="191"/>
      <c r="J21" s="191"/>
      <c r="K21" s="191"/>
      <c r="L21" s="191"/>
    </row>
    <row r="22" spans="1:12" ht="15.95" customHeight="1" thickBot="1">
      <c r="A22" s="187"/>
      <c r="B22" s="395"/>
      <c r="C22" s="395"/>
      <c r="D22" s="395"/>
      <c r="E22" s="188"/>
      <c r="F22" s="189"/>
      <c r="G22" s="203" t="str">
        <f t="shared" ref="G22:G32" si="1">IF(E22=0,IF(F22=0,"",F22),F22*E22)</f>
        <v/>
      </c>
      <c r="H22" s="191"/>
      <c r="I22" s="191"/>
      <c r="J22" s="191"/>
      <c r="K22" s="191"/>
      <c r="L22" s="191"/>
    </row>
    <row r="23" spans="1:12" ht="15.95" customHeight="1">
      <c r="A23" s="204"/>
      <c r="B23" s="384" t="s">
        <v>236</v>
      </c>
      <c r="C23" s="385"/>
      <c r="D23" s="386"/>
      <c r="E23" s="205"/>
      <c r="F23" s="189"/>
      <c r="G23" s="203" t="str">
        <f t="shared" si="1"/>
        <v/>
      </c>
      <c r="H23" s="191"/>
      <c r="I23" s="191"/>
      <c r="J23" s="191"/>
      <c r="K23" s="191"/>
      <c r="L23" s="191"/>
    </row>
    <row r="24" spans="1:12" ht="15.95" customHeight="1">
      <c r="A24" s="204"/>
      <c r="B24" s="187" t="s">
        <v>237</v>
      </c>
      <c r="C24" s="206"/>
      <c r="D24" s="207"/>
      <c r="E24" s="205"/>
      <c r="F24" s="189"/>
      <c r="G24" s="203" t="str">
        <f t="shared" si="1"/>
        <v/>
      </c>
      <c r="H24" s="191"/>
      <c r="I24" s="191"/>
      <c r="J24" s="191"/>
      <c r="K24" s="191"/>
      <c r="L24" s="191"/>
    </row>
    <row r="25" spans="1:12" ht="15.95" customHeight="1" thickBot="1">
      <c r="A25" s="204"/>
      <c r="B25" s="208" t="s">
        <v>238</v>
      </c>
      <c r="C25" s="209"/>
      <c r="D25" s="210" t="e">
        <f>G21/D24</f>
        <v>#DIV/0!</v>
      </c>
      <c r="E25" s="205"/>
      <c r="F25" s="189"/>
      <c r="G25" s="203" t="str">
        <f t="shared" si="1"/>
        <v/>
      </c>
      <c r="H25" s="191"/>
      <c r="I25" s="191"/>
      <c r="J25" s="191"/>
      <c r="K25" s="191"/>
      <c r="L25" s="191"/>
    </row>
    <row r="26" spans="1:12" ht="15.95" customHeight="1" thickBot="1">
      <c r="A26" s="187"/>
      <c r="B26" s="396"/>
      <c r="C26" s="396"/>
      <c r="D26" s="396"/>
      <c r="E26" s="188"/>
      <c r="F26" s="189"/>
      <c r="G26" s="203" t="str">
        <f t="shared" si="1"/>
        <v/>
      </c>
      <c r="H26" s="191"/>
      <c r="I26" s="191"/>
      <c r="J26" s="191"/>
      <c r="K26" s="191"/>
      <c r="L26" s="191"/>
    </row>
    <row r="27" spans="1:12" ht="15.95" customHeight="1">
      <c r="A27" s="204"/>
      <c r="B27" s="384" t="s">
        <v>239</v>
      </c>
      <c r="C27" s="385"/>
      <c r="D27" s="386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211" t="s">
        <v>36</v>
      </c>
      <c r="C28" s="193"/>
      <c r="D28" s="212">
        <f>(SUM(G11:G12))/G14</f>
        <v>1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13" t="s">
        <v>51</v>
      </c>
      <c r="C29" s="214"/>
      <c r="D29" s="215">
        <f>G13/G14</f>
        <v>0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>
      <c r="A30" s="187"/>
      <c r="B30" s="387"/>
      <c r="C30" s="388"/>
      <c r="D30" s="389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187"/>
      <c r="B31" s="387"/>
      <c r="C31" s="388"/>
      <c r="D31" s="389"/>
      <c r="E31" s="188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187"/>
      <c r="B32" s="390"/>
      <c r="C32" s="390"/>
      <c r="D32" s="390"/>
      <c r="E32" s="188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>
      <c r="A33" s="187"/>
      <c r="B33" s="390"/>
      <c r="C33" s="390"/>
      <c r="D33" s="390"/>
      <c r="E33" s="188"/>
      <c r="F33" s="189"/>
      <c r="G33" s="203"/>
      <c r="H33" s="191"/>
      <c r="I33" s="191"/>
      <c r="J33" s="191"/>
      <c r="K33" s="191"/>
      <c r="L33" s="191"/>
    </row>
    <row r="34" spans="1:12">
      <c r="A34" s="187"/>
      <c r="B34" s="390"/>
      <c r="C34" s="390"/>
      <c r="D34" s="390"/>
      <c r="E34" s="188"/>
      <c r="F34" s="189"/>
      <c r="G34" s="203"/>
      <c r="H34" s="191"/>
      <c r="I34" s="191"/>
      <c r="J34" s="191"/>
      <c r="K34" s="191"/>
      <c r="L34" s="191"/>
    </row>
    <row r="35" spans="1:12" ht="15.75" thickBot="1">
      <c r="A35" s="208"/>
      <c r="B35" s="383"/>
      <c r="C35" s="383"/>
      <c r="D35" s="383"/>
      <c r="E35" s="216"/>
      <c r="F35" s="217"/>
      <c r="G35" s="218"/>
      <c r="H35" s="191"/>
      <c r="I35" s="191"/>
      <c r="J35" s="191"/>
      <c r="K35" s="191"/>
      <c r="L35" s="191"/>
    </row>
    <row r="36" spans="1:12" ht="15.9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</row>
    <row r="37" spans="1:12" ht="15.9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</row>
    <row r="38" spans="1:12" ht="15.9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2" ht="15.9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</row>
    <row r="40" spans="1:12" ht="15.9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</row>
    <row r="41" spans="1:12" ht="15.9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</row>
    <row r="42" spans="1:12" ht="15.9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</row>
    <row r="43" spans="1:12" ht="15.9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</row>
    <row r="44" spans="1:12" ht="15.9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</row>
    <row r="45" spans="1:12" ht="15.9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</row>
    <row r="46" spans="1:12" ht="15.9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</row>
    <row r="47" spans="1:12" ht="15.9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</row>
    <row r="48" spans="1:12" ht="15.9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</row>
    <row r="49" spans="1:11" ht="15.9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</row>
    <row r="50" spans="1:11" ht="15.9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5.9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</row>
    <row r="52" spans="1:11" ht="15.9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</row>
    <row r="53" spans="1:11" ht="15.9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</row>
    <row r="54" spans="1:11" ht="15.9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</row>
    <row r="55" spans="1:11" ht="15.9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</row>
    <row r="56" spans="1:11" ht="15.9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</row>
    <row r="57" spans="1:11" ht="15.9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</row>
    <row r="58" spans="1:11" ht="15.9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</row>
    <row r="59" spans="1:11" ht="15.9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</row>
    <row r="60" spans="1:11" ht="15.9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</row>
    <row r="61" spans="1:11" ht="15.9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</row>
    <row r="62" spans="1:11" ht="15.9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</row>
    <row r="63" spans="1:11" ht="15.9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</row>
    <row r="64" spans="1:11" ht="15.9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ht="15.9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</row>
    <row r="66" spans="1:11" ht="15.9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</row>
    <row r="67" spans="1:11" ht="15.9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</row>
    <row r="68" spans="1:11" ht="15.9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</row>
    <row r="69" spans="1:11" ht="15.9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</row>
    <row r="70" spans="1:11" ht="15.9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</row>
    <row r="71" spans="1:11" ht="15.9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</row>
    <row r="72" spans="1:11" ht="15.9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</row>
    <row r="73" spans="1:11" ht="15.9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</row>
    <row r="74" spans="1:11" ht="15.9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</row>
    <row r="75" spans="1:11" ht="15.9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</row>
    <row r="76" spans="1:11" ht="15.9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</row>
    <row r="77" spans="1:11" ht="15.9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 ht="15.9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</row>
    <row r="79" spans="1:11" ht="15.9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 ht="15.9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</row>
    <row r="81" spans="1:11" ht="15.9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</row>
    <row r="82" spans="1:11" ht="15.9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</row>
    <row r="83" spans="1:11" ht="15.9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</row>
    <row r="84" spans="1:11" ht="15.9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</row>
    <row r="85" spans="1:11" ht="15.9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</row>
    <row r="86" spans="1:11" ht="15.9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</row>
    <row r="87" spans="1:11" ht="15.9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15.9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</row>
    <row r="89" spans="1:11" ht="15.9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</row>
    <row r="90" spans="1:11" ht="15.9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</row>
    <row r="91" spans="1:11" ht="15.9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</row>
    <row r="92" spans="1:11" ht="15.9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</row>
    <row r="93" spans="1:11" ht="15.9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</row>
    <row r="94" spans="1:11" ht="15.9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</row>
    <row r="95" spans="1:11" ht="15.9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</row>
    <row r="96" spans="1:11" ht="15.9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</row>
    <row r="97" spans="1:11" ht="15.9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11" ht="15.9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</row>
    <row r="99" spans="1:11" ht="15.9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</row>
    <row r="100" spans="1:11" ht="15.9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</row>
    <row r="101" spans="1:11" ht="15.9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</row>
    <row r="102" spans="1:11" ht="15.9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</row>
    <row r="103" spans="1:11" ht="15.9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</row>
    <row r="104" spans="1:11" ht="15.9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</row>
    <row r="105" spans="1:11" ht="15.9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</row>
    <row r="106" spans="1:11" ht="15.9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</row>
    <row r="107" spans="1:11" ht="15.9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</row>
    <row r="108" spans="1:11" ht="15.9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</row>
    <row r="109" spans="1:11" ht="15.9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15.9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</row>
    <row r="111" spans="1:11" ht="15.9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</row>
    <row r="112" spans="1:11" ht="15.9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</row>
    <row r="113" spans="1:11" ht="15.9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</row>
    <row r="114" spans="1:11" ht="15.9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</row>
    <row r="115" spans="1:11" ht="15.9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</row>
    <row r="116" spans="1:11" ht="15.9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</row>
    <row r="117" spans="1:11" ht="15.9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</row>
    <row r="118" spans="1:11" ht="15.9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</row>
    <row r="119" spans="1:11" ht="15.9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</row>
    <row r="120" spans="1:11" ht="15.9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</row>
    <row r="121" spans="1:11" ht="15.9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</row>
    <row r="122" spans="1:11" ht="15.9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</row>
    <row r="123" spans="1:11" ht="15.9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</row>
    <row r="124" spans="1:11" ht="15.9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</row>
    <row r="125" spans="1:11" ht="15.9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</row>
    <row r="126" spans="1:11" ht="15.9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</row>
    <row r="127" spans="1:11" ht="15.9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</row>
    <row r="128" spans="1:11" ht="15.9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</row>
    <row r="129" spans="1:11" ht="15.9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</row>
    <row r="130" spans="1:11" ht="15.9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</row>
    <row r="131" spans="1:11" ht="15.9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</row>
    <row r="132" spans="1:11" ht="15.9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</row>
    <row r="133" spans="1:11" ht="15.9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</row>
    <row r="134" spans="1:11" ht="15.9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</row>
    <row r="135" spans="1:11" ht="15.9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</row>
    <row r="136" spans="1:11" ht="15.9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</row>
    <row r="137" spans="1:11" ht="15.9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</row>
    <row r="138" spans="1:11" ht="15.9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</row>
    <row r="139" spans="1:11" ht="15.9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</row>
    <row r="140" spans="1:11" ht="15.9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</row>
    <row r="141" spans="1:1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</row>
    <row r="142" spans="1:1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</row>
    <row r="143" spans="1:1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</row>
    <row r="144" spans="1:1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</row>
    <row r="145" spans="1:1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</row>
    <row r="146" spans="1:1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</row>
    <row r="147" spans="1:1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</row>
    <row r="148" spans="1:1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</row>
    <row r="149" spans="1:1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</row>
    <row r="150" spans="1:1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</row>
    <row r="151" spans="1:1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</row>
    <row r="152" spans="1:1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</row>
    <row r="153" spans="1:1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</row>
    <row r="154" spans="1:1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</row>
    <row r="155" spans="1:1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</row>
    <row r="156" spans="1:1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</row>
    <row r="157" spans="1:1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1:1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</row>
    <row r="159" spans="1:1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</row>
    <row r="160" spans="1:1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</row>
    <row r="161" spans="1:1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</row>
    <row r="162" spans="1:1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</row>
    <row r="163" spans="1:1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</row>
    <row r="164" spans="1:1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</row>
    <row r="165" spans="1:1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</row>
    <row r="166" spans="1:1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</row>
    <row r="167" spans="1:1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</row>
    <row r="168" spans="1:1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</row>
    <row r="169" spans="1:1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</row>
    <row r="170" spans="1:1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</row>
    <row r="171" spans="1:1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</row>
    <row r="172" spans="1:1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</row>
    <row r="173" spans="1:1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</row>
    <row r="174" spans="1:1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</row>
    <row r="175" spans="1:1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</row>
    <row r="176" spans="1:1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</row>
    <row r="177" spans="1:1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</row>
    <row r="178" spans="1:1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</row>
    <row r="179" spans="1:1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</row>
    <row r="180" spans="1:1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</row>
    <row r="181" spans="1:1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</row>
    <row r="182" spans="1:1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</row>
    <row r="183" spans="1:1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</row>
    <row r="184" spans="1:1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</row>
    <row r="185" spans="1:1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</row>
    <row r="186" spans="1:1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</row>
    <row r="187" spans="1:1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</row>
    <row r="188" spans="1:1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</row>
    <row r="189" spans="1:1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</row>
    <row r="190" spans="1:1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</row>
    <row r="191" spans="1:1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</row>
    <row r="192" spans="1:1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</row>
    <row r="193" spans="1:1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</row>
    <row r="194" spans="1:1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</row>
    <row r="195" spans="1:1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</row>
    <row r="196" spans="1:11">
      <c r="A196" s="113"/>
      <c r="B196" s="113"/>
      <c r="C196" s="113"/>
      <c r="D196" s="113"/>
      <c r="E196" s="113"/>
      <c r="F196" s="113"/>
      <c r="G196" s="113"/>
      <c r="H196" s="113"/>
    </row>
    <row r="197" spans="1:11">
      <c r="A197" s="113"/>
      <c r="B197" s="113"/>
      <c r="C197" s="113"/>
      <c r="D197" s="113"/>
      <c r="E197" s="113"/>
      <c r="F197" s="113"/>
      <c r="G197" s="113"/>
      <c r="H197" s="113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1" ma:contentTypeDescription="Create a new document." ma:contentTypeScope="" ma:versionID="3bddeba116a4ec040b6c3dcc7b8511ce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4d9a52abddecc8bdf8c1d34b3d3bcb12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EFEE2169-5AC1-4ED0-A4B3-9D60F9F97A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2023-09-12T02:32:40Z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