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a\Documents\Desktop\"/>
    </mc:Choice>
  </mc:AlternateContent>
  <xr:revisionPtr revIDLastSave="0" documentId="13_ncr:1_{A2985E71-894C-43D4-9D27-A3F2E6BE204A}" xr6:coauthVersionLast="45" xr6:coauthVersionMax="47" xr10:uidLastSave="{00000000-0000-0000-0000-000000000000}"/>
  <bookViews>
    <workbookView xWindow="28680" yWindow="-1245" windowWidth="29040" windowHeight="15840" firstSheet="2" activeTab="12" xr2:uid="{4FE77EAB-82FB-4035-87D7-F8323B18C4C0}"/>
  </bookViews>
  <sheets>
    <sheet name="Jul 2020 - Jun 2021" sheetId="1" r:id="rId1"/>
    <sheet name="A2M" sheetId="5" r:id="rId2"/>
    <sheet name="ALU" sheetId="6" r:id="rId3"/>
    <sheet name="AX1" sheetId="3" r:id="rId4"/>
    <sheet name="BOQ" sheetId="10" r:id="rId5"/>
    <sheet name="BRN" sheetId="11" r:id="rId6"/>
    <sheet name="CBA" sheetId="8" r:id="rId7"/>
    <sheet name="CCP" sheetId="4" r:id="rId8"/>
    <sheet name="DMP" sheetId="15" r:id="rId9"/>
    <sheet name="DSK" sheetId="12" r:id="rId10"/>
    <sheet name="FMG" sheetId="9" r:id="rId11"/>
    <sheet name="MYS" sheetId="14" r:id="rId12"/>
    <sheet name="RAC" sheetId="13" r:id="rId13"/>
    <sheet name="VDHG" sheetId="2" r:id="rId14"/>
    <sheet name="WBC" sheetId="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9" l="1"/>
  <c r="K3" i="9"/>
  <c r="K3" i="12"/>
  <c r="J5" i="8"/>
  <c r="K5" i="8" s="1"/>
  <c r="K4" i="8"/>
  <c r="K3" i="8"/>
  <c r="I5" i="8"/>
  <c r="G5" i="8"/>
  <c r="E5" i="8"/>
  <c r="E4" i="8"/>
  <c r="E3" i="8"/>
  <c r="K4" i="13"/>
  <c r="J4" i="13"/>
  <c r="I4" i="13"/>
  <c r="G4" i="13"/>
  <c r="E4" i="13"/>
  <c r="E3" i="13"/>
  <c r="K3" i="15"/>
  <c r="I2" i="15"/>
  <c r="G3" i="15"/>
  <c r="I3" i="15" s="1"/>
  <c r="G2" i="15"/>
  <c r="E2" i="15"/>
  <c r="E3" i="15" s="1"/>
  <c r="K3" i="14"/>
  <c r="J3" i="14"/>
  <c r="I3" i="14"/>
  <c r="E3" i="14"/>
  <c r="G3" i="14"/>
  <c r="G2" i="14"/>
  <c r="E2" i="14"/>
  <c r="K3" i="10"/>
  <c r="J3" i="10"/>
  <c r="H3" i="10"/>
  <c r="I3" i="10" s="1"/>
  <c r="G3" i="10"/>
  <c r="E3" i="10"/>
  <c r="K4" i="7"/>
  <c r="K3" i="7"/>
  <c r="J4" i="7"/>
  <c r="I4" i="7"/>
  <c r="G4" i="7"/>
  <c r="E4" i="7"/>
  <c r="I3" i="7"/>
  <c r="G3" i="7"/>
  <c r="E3" i="7"/>
  <c r="E4" i="9"/>
  <c r="E3" i="12"/>
  <c r="E3" i="4"/>
  <c r="E3" i="11"/>
  <c r="E3" i="3"/>
  <c r="E3" i="6"/>
  <c r="E3" i="5"/>
  <c r="E2" i="6"/>
  <c r="E2" i="3"/>
  <c r="E2" i="10"/>
  <c r="E2" i="11"/>
  <c r="E2" i="8"/>
  <c r="E2" i="4"/>
  <c r="E2" i="12"/>
  <c r="E2" i="9"/>
  <c r="E2" i="13"/>
  <c r="E2" i="2"/>
  <c r="E2" i="7"/>
  <c r="E2" i="5"/>
  <c r="K3" i="13"/>
  <c r="G2" i="6"/>
  <c r="I2" i="6" s="1"/>
  <c r="J3" i="5"/>
  <c r="K3" i="5" s="1"/>
  <c r="G2" i="5"/>
  <c r="I2" i="5" s="1"/>
  <c r="H2" i="7"/>
  <c r="G2" i="7"/>
  <c r="G4" i="2"/>
  <c r="I4" i="2" s="1"/>
  <c r="H2" i="2"/>
  <c r="G3" i="2"/>
  <c r="I3" i="2" s="1"/>
  <c r="G2" i="2"/>
  <c r="H2" i="13"/>
  <c r="G3" i="13"/>
  <c r="I3" i="13" s="1"/>
  <c r="G2" i="13"/>
  <c r="H4" i="9"/>
  <c r="I4" i="9" s="1"/>
  <c r="H3" i="9"/>
  <c r="H2" i="9"/>
  <c r="G4" i="9"/>
  <c r="G3" i="9"/>
  <c r="G2" i="9"/>
  <c r="H2" i="12"/>
  <c r="G3" i="12"/>
  <c r="I3" i="12" s="1"/>
  <c r="G2" i="12"/>
  <c r="H3" i="4"/>
  <c r="G3" i="4"/>
  <c r="H2" i="4"/>
  <c r="G2" i="4"/>
  <c r="G4" i="8"/>
  <c r="I4" i="8" s="1"/>
  <c r="H2" i="8"/>
  <c r="G3" i="8"/>
  <c r="I3" i="8" s="1"/>
  <c r="G2" i="8"/>
  <c r="H3" i="11"/>
  <c r="G3" i="11"/>
  <c r="H2" i="11"/>
  <c r="G2" i="11"/>
  <c r="I2" i="11" s="1"/>
  <c r="H2" i="10"/>
  <c r="G2" i="10"/>
  <c r="G3" i="3"/>
  <c r="H3" i="3"/>
  <c r="H2" i="3"/>
  <c r="G2" i="3"/>
  <c r="H3" i="6"/>
  <c r="I3" i="6" s="1"/>
  <c r="J3" i="6" s="1"/>
  <c r="K3" i="6" s="1"/>
  <c r="G3" i="6"/>
  <c r="G3" i="5"/>
  <c r="I3" i="5" s="1"/>
  <c r="J3" i="15" l="1"/>
  <c r="I2" i="14"/>
  <c r="I3" i="3"/>
  <c r="I2" i="13"/>
  <c r="I2" i="7"/>
  <c r="I2" i="10"/>
  <c r="I3" i="11"/>
  <c r="J3" i="11" s="1"/>
  <c r="I3" i="4"/>
  <c r="I2" i="3"/>
  <c r="I2" i="2"/>
  <c r="I2" i="4"/>
  <c r="I3" i="9"/>
  <c r="I2" i="9"/>
  <c r="I2" i="12"/>
  <c r="J3" i="12" s="1"/>
  <c r="J3" i="4"/>
  <c r="I2" i="8"/>
  <c r="J3" i="3" l="1"/>
  <c r="K3" i="3" s="1"/>
  <c r="J4" i="9"/>
</calcChain>
</file>

<file path=xl/sharedStrings.xml><?xml version="1.0" encoding="utf-8"?>
<sst xmlns="http://schemas.openxmlformats.org/spreadsheetml/2006/main" count="236" uniqueCount="32">
  <si>
    <t>Date</t>
  </si>
  <si>
    <t>Action</t>
  </si>
  <si>
    <t>Qty</t>
  </si>
  <si>
    <t>Price</t>
  </si>
  <si>
    <t>Commission</t>
  </si>
  <si>
    <t>Total</t>
  </si>
  <si>
    <t>P/L</t>
  </si>
  <si>
    <t>Bought</t>
  </si>
  <si>
    <t>Sold</t>
  </si>
  <si>
    <t>Notes</t>
  </si>
  <si>
    <t>Net total</t>
  </si>
  <si>
    <t>Code</t>
  </si>
  <si>
    <t>A2M</t>
  </si>
  <si>
    <t>ALU</t>
  </si>
  <si>
    <t>AX1</t>
  </si>
  <si>
    <t>BOQ</t>
  </si>
  <si>
    <t>BRN</t>
  </si>
  <si>
    <t>CBA</t>
  </si>
  <si>
    <t>Dividend</t>
  </si>
  <si>
    <t>DRP</t>
  </si>
  <si>
    <t>CCP</t>
  </si>
  <si>
    <t>FMG</t>
  </si>
  <si>
    <t>RAC</t>
  </si>
  <si>
    <t>Warrants</t>
  </si>
  <si>
    <t>VDHG</t>
  </si>
  <si>
    <t>Distribution</t>
  </si>
  <si>
    <t>WBC</t>
  </si>
  <si>
    <t>Total P/L</t>
  </si>
  <si>
    <t>On hand</t>
  </si>
  <si>
    <t>MYS</t>
  </si>
  <si>
    <t>DMP</t>
  </si>
  <si>
    <t>DSK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</si>
</sst>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d/mm/yyyy;@"/>
    <numFmt numFmtId="165" formatCode="#,##0_ ;[Red]\-#,##0\ "/>
    <numFmt numFmtId="166" formatCode="&quot;$&quot;#,##0.00000;[Red]\-&quot;$&quot;#,##0.0000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8" fontId="1" fillId="2" borderId="1" xfId="0" applyNumberFormat="1" applyFont="1" applyFill="1" applyBorder="1"/>
    <xf numFmtId="8" fontId="0" fillId="0" borderId="0" xfId="0" applyNumberFormat="1"/>
    <xf numFmtId="164" fontId="1" fillId="2" borderId="1" xfId="0" applyNumberFormat="1" applyFont="1" applyFill="1" applyBorder="1"/>
    <xf numFmtId="164" fontId="0" fillId="0" borderId="0" xfId="0" applyNumberFormat="1"/>
    <xf numFmtId="165" fontId="1" fillId="2" borderId="1" xfId="0" applyNumberFormat="1" applyFont="1" applyFill="1" applyBorder="1"/>
    <xf numFmtId="165" fontId="0" fillId="0" borderId="0" xfId="0" applyNumberFormat="1"/>
    <xf numFmtId="166" fontId="1" fillId="2" borderId="1" xfId="0" applyNumberFormat="1" applyFont="1" applyFill="1" applyBorder="1"/>
    <xf numFmtId="166" fontId="0" fillId="0" borderId="0" xfId="0" applyNumberFormat="1"/>
    <xf numFmtId="166" fontId="0" fillId="3" borderId="0" xfId="0" applyNumberFormat="1" applyFill="1"/>
    <xf numFmtId="8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477082</xdr:colOff>
      <xdr:row>5</xdr:row>
      <xdr:rowOff>114396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C022659-7FBC-4583-8E96-9160DFC7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963482" cy="6858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14</xdr:col>
      <xdr:colOff>277455</xdr:colOff>
      <xdr:row>34</xdr:row>
      <xdr:rowOff>691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6F05B56-3DAB-4E1E-8B58-B7BF27F02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24000"/>
          <a:ext cx="8811855" cy="495369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20</xdr:col>
      <xdr:colOff>562479</xdr:colOff>
      <xdr:row>42</xdr:row>
      <xdr:rowOff>39009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24F1D41-C4BE-47FE-A521-C44291A21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00" y="1524000"/>
          <a:ext cx="3610479" cy="6516009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8</xdr:row>
      <xdr:rowOff>0</xdr:rowOff>
    </xdr:from>
    <xdr:to>
      <xdr:col>26</xdr:col>
      <xdr:colOff>562479</xdr:colOff>
      <xdr:row>40</xdr:row>
      <xdr:rowOff>115167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5F62784-E5C7-49BC-BDF3-981033BA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01600" y="1524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5</xdr:col>
      <xdr:colOff>562479</xdr:colOff>
      <xdr:row>76</xdr:row>
      <xdr:rowOff>115167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21244DB-DA05-4B75-8FA4-101A3247F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8382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11</xdr:col>
      <xdr:colOff>562479</xdr:colOff>
      <xdr:row>76</xdr:row>
      <xdr:rowOff>115167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5C4FC85-1571-427D-993B-C5EFAE5DE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7600" y="8382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17</xdr:col>
      <xdr:colOff>562479</xdr:colOff>
      <xdr:row>76</xdr:row>
      <xdr:rowOff>115167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C976F2F-AFFF-4B23-9AD4-E45EC7155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15200" y="8382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44</xdr:row>
      <xdr:rowOff>0</xdr:rowOff>
    </xdr:from>
    <xdr:to>
      <xdr:col>23</xdr:col>
      <xdr:colOff>562479</xdr:colOff>
      <xdr:row>76</xdr:row>
      <xdr:rowOff>115167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AA15F03-5A0E-41A8-88FD-E3F8748CD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72800" y="8382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44</xdr:row>
      <xdr:rowOff>0</xdr:rowOff>
    </xdr:from>
    <xdr:to>
      <xdr:col>29</xdr:col>
      <xdr:colOff>562479</xdr:colOff>
      <xdr:row>76</xdr:row>
      <xdr:rowOff>115167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361B9A1-666E-4D21-88B2-FD91B039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630400" y="8382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5</xdr:col>
      <xdr:colOff>562479</xdr:colOff>
      <xdr:row>111</xdr:row>
      <xdr:rowOff>115167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15263F6-F5CA-4F0E-965F-B3CF3B27A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5049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79</xdr:row>
      <xdr:rowOff>0</xdr:rowOff>
    </xdr:from>
    <xdr:to>
      <xdr:col>11</xdr:col>
      <xdr:colOff>562479</xdr:colOff>
      <xdr:row>111</xdr:row>
      <xdr:rowOff>115167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BF3A518-72BE-4C79-8725-375DA6783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657600" y="15049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17</xdr:col>
      <xdr:colOff>562479</xdr:colOff>
      <xdr:row>111</xdr:row>
      <xdr:rowOff>115167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739975F-E1DA-4C9A-AC1C-B05E5FE6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315200" y="15049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79</xdr:row>
      <xdr:rowOff>0</xdr:rowOff>
    </xdr:from>
    <xdr:to>
      <xdr:col>23</xdr:col>
      <xdr:colOff>562479</xdr:colOff>
      <xdr:row>111</xdr:row>
      <xdr:rowOff>115167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ACFC376-C5C8-47C4-9E7D-50231918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972800" y="15049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79</xdr:row>
      <xdr:rowOff>0</xdr:rowOff>
    </xdr:from>
    <xdr:to>
      <xdr:col>29</xdr:col>
      <xdr:colOff>562479</xdr:colOff>
      <xdr:row>111</xdr:row>
      <xdr:rowOff>115167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BF35CAB-E6DE-4B5F-AB08-53AC656E6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630400" y="15049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5</xdr:col>
      <xdr:colOff>562479</xdr:colOff>
      <xdr:row>146</xdr:row>
      <xdr:rowOff>115167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9B6233A-4F10-47BF-ABB6-6B173CC8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21717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114</xdr:row>
      <xdr:rowOff>0</xdr:rowOff>
    </xdr:from>
    <xdr:to>
      <xdr:col>11</xdr:col>
      <xdr:colOff>562479</xdr:colOff>
      <xdr:row>136</xdr:row>
      <xdr:rowOff>48217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2AA4870-8995-427C-B5FC-86F553840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657600" y="21717000"/>
          <a:ext cx="3610479" cy="423921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17</xdr:col>
      <xdr:colOff>562479</xdr:colOff>
      <xdr:row>146</xdr:row>
      <xdr:rowOff>115167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87031A6-43AC-4855-9BF5-F61AEEA06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315200" y="21717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114</xdr:row>
      <xdr:rowOff>0</xdr:rowOff>
    </xdr:from>
    <xdr:to>
      <xdr:col>23</xdr:col>
      <xdr:colOff>562479</xdr:colOff>
      <xdr:row>146</xdr:row>
      <xdr:rowOff>115167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B9C382AE-3A5A-40DA-B9A9-CAFBD79D8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972800" y="21717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114</xdr:row>
      <xdr:rowOff>0</xdr:rowOff>
    </xdr:from>
    <xdr:to>
      <xdr:col>29</xdr:col>
      <xdr:colOff>562479</xdr:colOff>
      <xdr:row>146</xdr:row>
      <xdr:rowOff>115167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8251038-AD9A-4467-9CAC-5D7AF411A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4630400" y="217170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5</xdr:col>
      <xdr:colOff>562479</xdr:colOff>
      <xdr:row>181</xdr:row>
      <xdr:rowOff>115167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6B956896-638A-416E-B0F2-C52924014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28384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11</xdr:col>
      <xdr:colOff>562479</xdr:colOff>
      <xdr:row>172</xdr:row>
      <xdr:rowOff>162559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10D84AD-B168-454F-94CD-0E7BA7D31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57600" y="28384500"/>
          <a:ext cx="3610479" cy="454405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149</xdr:row>
      <xdr:rowOff>0</xdr:rowOff>
    </xdr:from>
    <xdr:to>
      <xdr:col>17</xdr:col>
      <xdr:colOff>562479</xdr:colOff>
      <xdr:row>171</xdr:row>
      <xdr:rowOff>48217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AB4BA2A-F9EA-4241-812A-3CDEAB0C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315200" y="28384500"/>
          <a:ext cx="3610479" cy="42392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9</xdr:col>
      <xdr:colOff>238924</xdr:colOff>
      <xdr:row>203</xdr:row>
      <xdr:rowOff>172006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5D470-3D33-4555-9F2A-9AA9E85B8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34861500"/>
          <a:ext cx="5725324" cy="39820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18</xdr:col>
      <xdr:colOff>562479</xdr:colOff>
      <xdr:row>33</xdr:row>
      <xdr:rowOff>115167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3024BD-4EDB-49CC-B72F-0587980D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24</xdr:col>
      <xdr:colOff>562479</xdr:colOff>
      <xdr:row>33</xdr:row>
      <xdr:rowOff>115167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160DCE-91BC-4DE1-8C65-B76C243A6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CE999E-424E-4502-8EC2-FF8FDAB26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23</xdr:col>
      <xdr:colOff>562479</xdr:colOff>
      <xdr:row>33</xdr:row>
      <xdr:rowOff>115167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FB5F1D-AE2D-406A-9FCD-EA7C3D60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</xdr:row>
      <xdr:rowOff>0</xdr:rowOff>
    </xdr:from>
    <xdr:to>
      <xdr:col>29</xdr:col>
      <xdr:colOff>562479</xdr:colOff>
      <xdr:row>23</xdr:row>
      <xdr:rowOff>48217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7DB51D-2933-41D1-8261-CE414A81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9350" y="190500"/>
          <a:ext cx="3610479" cy="42392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23</xdr:col>
      <xdr:colOff>562479</xdr:colOff>
      <xdr:row>35</xdr:row>
      <xdr:rowOff>39009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66ADB0-3CEB-4AA3-9F5C-8C439CA37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5050" y="190500"/>
          <a:ext cx="3610479" cy="651600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</xdr:row>
      <xdr:rowOff>0</xdr:rowOff>
    </xdr:from>
    <xdr:to>
      <xdr:col>29</xdr:col>
      <xdr:colOff>562479</xdr:colOff>
      <xdr:row>24</xdr:row>
      <xdr:rowOff>162559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D23446-034F-4864-A213-1A231795A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2650" y="190500"/>
          <a:ext cx="3610479" cy="45440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5C950-A6E6-4E51-B252-8C898C7B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</xdr:row>
      <xdr:rowOff>0</xdr:rowOff>
    </xdr:from>
    <xdr:to>
      <xdr:col>32</xdr:col>
      <xdr:colOff>562479</xdr:colOff>
      <xdr:row>33</xdr:row>
      <xdr:rowOff>115167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5D687-FC06-4802-BD30-6EF28D2C9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8916A-AFE6-4C3C-A15A-ED884B4A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24</xdr:col>
      <xdr:colOff>562479</xdr:colOff>
      <xdr:row>33</xdr:row>
      <xdr:rowOff>115167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96DA37-3710-4AC6-8B0E-ED0DA8FD9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95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20BC94-1F3D-4ACE-A7B8-F65121EB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555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06DC3-F9C2-4677-9602-9EDDBFF72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9B029A-6FD9-4F7F-9E83-060EBE248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0</xdr:rowOff>
    </xdr:from>
    <xdr:to>
      <xdr:col>24</xdr:col>
      <xdr:colOff>562479</xdr:colOff>
      <xdr:row>33</xdr:row>
      <xdr:rowOff>115167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210CB0-240F-4F8F-8091-4F256086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23</xdr:col>
      <xdr:colOff>562479</xdr:colOff>
      <xdr:row>33</xdr:row>
      <xdr:rowOff>115167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0D30C7-2427-420C-A06D-06D6482A0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785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</xdr:row>
      <xdr:rowOff>0</xdr:rowOff>
    </xdr:from>
    <xdr:to>
      <xdr:col>29</xdr:col>
      <xdr:colOff>562479</xdr:colOff>
      <xdr:row>23</xdr:row>
      <xdr:rowOff>48217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BFC8EE-81B5-43CC-B39A-62FD8B7D8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25450" y="190500"/>
          <a:ext cx="3610479" cy="4239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24</xdr:col>
      <xdr:colOff>562479</xdr:colOff>
      <xdr:row>33</xdr:row>
      <xdr:rowOff>115167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536146-38C7-45E4-9C8E-B94A6179E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7850" y="190500"/>
          <a:ext cx="3610479" cy="6211167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30</xdr:col>
      <xdr:colOff>562479</xdr:colOff>
      <xdr:row>33</xdr:row>
      <xdr:rowOff>115167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FEDF13-0BEB-47E2-BFD3-A4BC9E46E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25450" y="190500"/>
          <a:ext cx="3610479" cy="62111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23</xdr:col>
      <xdr:colOff>562479</xdr:colOff>
      <xdr:row>33</xdr:row>
      <xdr:rowOff>115167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94BC4F-7C09-4E89-A425-7DB3BAB7A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0" y="190500"/>
          <a:ext cx="3610479" cy="6211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F8AA0-DCA4-4325-9532-007403B3C9CA}">
  <dimension ref="A1"/>
  <sheetViews>
    <sheetView workbookViewId="0">
      <selection activeCell="K184" sqref="K18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AC4F-C574-4B89-A624-67F6F38D114F}">
  <sheetPr>
    <tabColor rgb="FFFFFF00"/>
  </sheetPr>
  <dimension ref="A1:L3"/>
  <sheetViews>
    <sheetView workbookViewId="0">
      <pane ySplit="1" topLeftCell="A2" activePane="bottomLeft" state="frozen"/>
      <selection activeCell="E3" sqref="E3"/>
      <selection pane="bottomLeft"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6" style="8" bestFit="1" customWidth="1"/>
    <col min="5" max="5" width="9.140625" style="8" bestFit="1" customWidth="1"/>
    <col min="6" max="6" width="9.5703125" style="10" bestFit="1" customWidth="1"/>
    <col min="7" max="7" width="10.140625" style="4" bestFit="1" customWidth="1"/>
    <col min="8" max="8" width="12.42578125" style="4" bestFit="1" customWidth="1"/>
    <col min="9" max="9" width="10.140625" style="4" bestFit="1" customWidth="1"/>
    <col min="10" max="10" width="10.85546875" style="4" bestFit="1" customWidth="1"/>
    <col min="11" max="11" width="9.8554687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44305</v>
      </c>
      <c r="B2" t="s">
        <v>31</v>
      </c>
      <c r="C2" t="s">
        <v>7</v>
      </c>
      <c r="D2" s="8">
        <v>4000</v>
      </c>
      <c r="E2" s="8">
        <f>D2</f>
        <v>4000</v>
      </c>
      <c r="F2" s="10">
        <v>3.4849649999999999</v>
      </c>
      <c r="G2" s="4">
        <f>D2*F2</f>
        <v>13939.859999999999</v>
      </c>
      <c r="H2" s="4">
        <f>13.94+1.39</f>
        <v>15.33</v>
      </c>
      <c r="I2" s="4">
        <f>IF(C2="Sold",G2-H2,IF(C2="Bought",G2+H2))</f>
        <v>13955.189999999999</v>
      </c>
      <c r="K2" s="4">
        <v>0</v>
      </c>
    </row>
    <row r="3" spans="1:12" x14ac:dyDescent="0.25">
      <c r="A3" s="6">
        <v>44420</v>
      </c>
      <c r="B3" t="s">
        <v>31</v>
      </c>
      <c r="C3" t="s">
        <v>8</v>
      </c>
      <c r="D3" s="8">
        <v>4000</v>
      </c>
      <c r="E3" s="8">
        <f>E2-D3</f>
        <v>0</v>
      </c>
      <c r="F3" s="10">
        <v>3.1505725</v>
      </c>
      <c r="G3" s="4">
        <f>D3*F3</f>
        <v>12602.29</v>
      </c>
      <c r="H3" s="4">
        <v>13.86</v>
      </c>
      <c r="I3" s="4">
        <f>IF(C3="Sold",G3-H3,IF(C3="Bought",G3+H3,G3+H3))</f>
        <v>12588.43</v>
      </c>
      <c r="J3" s="4">
        <f>I3-I2</f>
        <v>-1366.7599999999984</v>
      </c>
      <c r="K3" s="4">
        <f>K2+J3</f>
        <v>-1366.7599999999984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3B130-A328-4FEB-BF0A-2AADD19FE83D}">
  <sheetPr>
    <tabColor rgb="FFFFFF00"/>
  </sheetPr>
  <dimension ref="A1:L4"/>
  <sheetViews>
    <sheetView workbookViewId="0">
      <pane ySplit="1" topLeftCell="A2" activePane="bottomLeft" state="frozen"/>
      <selection activeCell="E3" sqref="E3"/>
      <selection pane="bottomLeft" activeCell="A5" sqref="A5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4.7109375" style="8" bestFit="1" customWidth="1"/>
    <col min="5" max="5" width="9.140625" style="8" bestFit="1" customWidth="1"/>
    <col min="6" max="6" width="9.5703125" style="10" bestFit="1" customWidth="1"/>
    <col min="7" max="7" width="10.140625" style="4" bestFit="1" customWidth="1"/>
    <col min="8" max="8" width="12.42578125" style="4" bestFit="1" customWidth="1"/>
    <col min="9" max="9" width="10.140625" style="4" bestFit="1" customWidth="1"/>
    <col min="10" max="10" width="9.8554687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44253</v>
      </c>
      <c r="B2" t="s">
        <v>21</v>
      </c>
      <c r="C2" t="s">
        <v>7</v>
      </c>
      <c r="D2" s="8">
        <v>400</v>
      </c>
      <c r="E2" s="8">
        <f>D2</f>
        <v>400</v>
      </c>
      <c r="F2" s="10">
        <v>24.265000000000001</v>
      </c>
      <c r="G2" s="4">
        <f>D2*F2</f>
        <v>9706</v>
      </c>
      <c r="H2" s="4">
        <f>9.71+0.97</f>
        <v>10.680000000000001</v>
      </c>
      <c r="I2" s="4">
        <f>IF(C2="Sold",G2-H2,IF(C2="Bought",G2+H2))</f>
        <v>9716.68</v>
      </c>
      <c r="K2" s="4">
        <v>0</v>
      </c>
    </row>
    <row r="3" spans="1:12" x14ac:dyDescent="0.25">
      <c r="A3" s="6">
        <v>44253</v>
      </c>
      <c r="B3" t="s">
        <v>21</v>
      </c>
      <c r="C3" t="s">
        <v>7</v>
      </c>
      <c r="D3" s="8">
        <v>400</v>
      </c>
      <c r="F3" s="10">
        <v>24.26</v>
      </c>
      <c r="G3" s="4">
        <f>D3*F3</f>
        <v>9704</v>
      </c>
      <c r="H3" s="4">
        <f>9.7+0.97</f>
        <v>10.67</v>
      </c>
      <c r="I3" s="4">
        <f>IF(C3="Sold",G3-H3,IF(C3="Bought",G3+H3))</f>
        <v>9714.67</v>
      </c>
      <c r="K3" s="4">
        <f>K2+J3</f>
        <v>0</v>
      </c>
    </row>
    <row r="4" spans="1:12" x14ac:dyDescent="0.25">
      <c r="A4" s="6">
        <v>44295</v>
      </c>
      <c r="B4" t="s">
        <v>21</v>
      </c>
      <c r="C4" t="s">
        <v>8</v>
      </c>
      <c r="D4" s="8">
        <v>800</v>
      </c>
      <c r="E4" s="8">
        <f>E3-D4</f>
        <v>-800</v>
      </c>
      <c r="F4" s="10">
        <v>20.79</v>
      </c>
      <c r="G4" s="4">
        <f>D4*F4</f>
        <v>16632</v>
      </c>
      <c r="H4" s="4">
        <f>16.63+1.66</f>
        <v>18.29</v>
      </c>
      <c r="I4" s="4">
        <f>IF(C4="Sold",G4-H4,IF(C4="Bought",G4+H4))</f>
        <v>16613.71</v>
      </c>
      <c r="J4" s="4">
        <f>I4-I3-I2</f>
        <v>-2817.6400000000012</v>
      </c>
      <c r="K4" s="4">
        <f>K3+J4</f>
        <v>-2817.6400000000012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8CFC-8ABD-4FAE-9F15-788B5C43410F}">
  <sheetPr>
    <tabColor rgb="FFFFFF00"/>
  </sheetPr>
  <dimension ref="A1:L4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2" max="2" width="6" bestFit="1" customWidth="1"/>
    <col min="3" max="3" width="7.28515625" bestFit="1" customWidth="1"/>
    <col min="4" max="4" width="4.7109375" bestFit="1" customWidth="1"/>
    <col min="6" max="6" width="9.5703125" bestFit="1" customWidth="1"/>
    <col min="7" max="7" width="10.140625" bestFit="1" customWidth="1"/>
    <col min="8" max="8" width="12.42578125" bestFit="1" customWidth="1"/>
    <col min="9" max="9" width="10.140625" bestFit="1" customWidth="1"/>
    <col min="10" max="10" width="9.85546875" bestFit="1" customWidth="1"/>
    <col min="11" max="11" width="9.5703125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44433</v>
      </c>
      <c r="B2" t="s">
        <v>29</v>
      </c>
      <c r="C2" t="s">
        <v>7</v>
      </c>
      <c r="D2" s="8">
        <v>900</v>
      </c>
      <c r="E2" s="8">
        <f>D2</f>
        <v>900</v>
      </c>
      <c r="F2" s="10">
        <v>5.22</v>
      </c>
      <c r="G2" s="4">
        <f>D2*F2</f>
        <v>4698</v>
      </c>
      <c r="H2" s="4">
        <v>7.69</v>
      </c>
      <c r="I2" s="4">
        <f>IF(C2="Sold",G2-H2,IF(C2="Bought",G2+H2))</f>
        <v>4705.6899999999996</v>
      </c>
      <c r="J2" s="4"/>
      <c r="K2" s="4">
        <v>0</v>
      </c>
    </row>
    <row r="3" spans="1:12" x14ac:dyDescent="0.25">
      <c r="A3" s="6">
        <v>44440</v>
      </c>
      <c r="B3" t="s">
        <v>29</v>
      </c>
      <c r="C3" t="s">
        <v>8</v>
      </c>
      <c r="D3" s="8">
        <v>900</v>
      </c>
      <c r="E3" s="8">
        <f>E2-D3</f>
        <v>0</v>
      </c>
      <c r="F3" s="10">
        <v>5.2314444399999998</v>
      </c>
      <c r="G3" s="4">
        <f>D3*F3</f>
        <v>4708.2999959999997</v>
      </c>
      <c r="H3" s="4">
        <v>7.69</v>
      </c>
      <c r="I3" s="4">
        <f>G3-H3</f>
        <v>4700.6099960000001</v>
      </c>
      <c r="J3" s="4">
        <f>I3-I2</f>
        <v>-5.0800039999994624</v>
      </c>
      <c r="K3" s="4">
        <f>K2+J3</f>
        <v>-5.0800039999994624</v>
      </c>
    </row>
    <row r="4" spans="1:12" x14ac:dyDescent="0.25">
      <c r="A4" s="6"/>
      <c r="D4" s="8"/>
      <c r="F4" s="10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1EB0-1B58-4C5C-AF43-DCDCD5D1ADD6}">
  <sheetPr>
    <tabColor rgb="FFFFFF00"/>
  </sheetPr>
  <dimension ref="A1:L4"/>
  <sheetViews>
    <sheetView tabSelected="1" workbookViewId="0">
      <pane ySplit="1" topLeftCell="A2" activePane="bottomLeft" state="frozen"/>
      <selection activeCell="E3" sqref="E3"/>
      <selection pane="bottomLeft" activeCell="A5" sqref="A5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9" bestFit="1" customWidth="1"/>
    <col min="4" max="4" width="6" style="8" bestFit="1" customWidth="1"/>
    <col min="5" max="5" width="9.140625" style="8" bestFit="1" customWidth="1"/>
    <col min="6" max="6" width="8.5703125" style="10" bestFit="1" customWidth="1"/>
    <col min="7" max="7" width="10.140625" style="4" bestFit="1" customWidth="1"/>
    <col min="8" max="8" width="12.42578125" style="4" bestFit="1" customWidth="1"/>
    <col min="9" max="9" width="10.140625" style="4" bestFit="1" customWidth="1"/>
    <col min="10" max="10" width="10.8554687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44305</v>
      </c>
      <c r="B2" t="s">
        <v>22</v>
      </c>
      <c r="C2" t="s">
        <v>7</v>
      </c>
      <c r="D2" s="8">
        <v>4000</v>
      </c>
      <c r="E2" s="8">
        <f>D2</f>
        <v>4000</v>
      </c>
      <c r="F2" s="10">
        <v>3.2606825000000002</v>
      </c>
      <c r="G2" s="4">
        <f>D2*F2</f>
        <v>13042.730000000001</v>
      </c>
      <c r="H2" s="4">
        <f>13.04+1.3</f>
        <v>14.34</v>
      </c>
      <c r="I2" s="4">
        <f>IF(C2="Sold",G2-H2,IF(C2="Bought",G2+H2))</f>
        <v>13057.070000000002</v>
      </c>
      <c r="K2" s="4">
        <v>0</v>
      </c>
    </row>
    <row r="3" spans="1:12" x14ac:dyDescent="0.25">
      <c r="A3" s="6">
        <v>44328</v>
      </c>
      <c r="B3" t="s">
        <v>22</v>
      </c>
      <c r="C3" t="s">
        <v>23</v>
      </c>
      <c r="D3" s="8">
        <v>200</v>
      </c>
      <c r="E3" s="8">
        <f>E2</f>
        <v>4000</v>
      </c>
      <c r="F3" s="10">
        <v>0</v>
      </c>
      <c r="G3" s="4">
        <f>D3*F3</f>
        <v>0</v>
      </c>
      <c r="H3" s="4">
        <v>0</v>
      </c>
      <c r="I3" s="4">
        <f>IF(C3="Sold",G3-H3,IF(C3="Bought",G3+H3,G3+H3))</f>
        <v>0</v>
      </c>
      <c r="J3" s="4">
        <v>0</v>
      </c>
      <c r="K3" s="4">
        <f>K2+J3</f>
        <v>0</v>
      </c>
    </row>
    <row r="4" spans="1:12" x14ac:dyDescent="0.25">
      <c r="A4" s="6">
        <v>44543</v>
      </c>
      <c r="B4" t="s">
        <v>22</v>
      </c>
      <c r="C4" t="s">
        <v>8</v>
      </c>
      <c r="D4" s="8">
        <v>4000</v>
      </c>
      <c r="E4" s="8">
        <f>E3-D4</f>
        <v>0</v>
      </c>
      <c r="F4" s="10">
        <v>3.4337775000000001</v>
      </c>
      <c r="G4" s="4">
        <f>D4*F4</f>
        <v>13735.11</v>
      </c>
      <c r="H4" s="4">
        <v>15.11</v>
      </c>
      <c r="I4" s="4">
        <f>IF(C4="Sold",G4-H4,IF(C4="Bought",G4+H4))</f>
        <v>13720</v>
      </c>
      <c r="J4" s="4">
        <f>I4-I3-I2</f>
        <v>662.92999999999847</v>
      </c>
      <c r="K4" s="4">
        <f>K3+J4</f>
        <v>662.92999999999847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88AC-9829-4EE1-86BC-D2EE31292E00}">
  <sheetPr>
    <tabColor rgb="FFFF0000"/>
  </sheetPr>
  <dimension ref="A1:Q22"/>
  <sheetViews>
    <sheetView workbookViewId="0">
      <pane ySplit="1" topLeftCell="A2" activePane="bottomLeft" state="frozen"/>
      <selection activeCell="E3" sqref="E3"/>
      <selection pane="bottomLeft" activeCell="Q22" sqref="Q22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11.5703125" bestFit="1" customWidth="1"/>
    <col min="4" max="4" width="4.7109375" style="8" bestFit="1" customWidth="1"/>
    <col min="5" max="5" width="9.140625" style="8" bestFit="1" customWidth="1"/>
    <col min="6" max="6" width="9.5703125" style="10" bestFit="1" customWidth="1"/>
    <col min="7" max="7" width="9.140625" style="4" bestFit="1" customWidth="1"/>
    <col min="8" max="8" width="12.42578125" style="4" bestFit="1" customWidth="1"/>
    <col min="9" max="9" width="9.42578125" style="4" bestFit="1" customWidth="1"/>
    <col min="10" max="10" width="9.8554687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44200</v>
      </c>
      <c r="B2" t="s">
        <v>24</v>
      </c>
      <c r="C2" t="s">
        <v>7</v>
      </c>
      <c r="D2" s="8">
        <v>175</v>
      </c>
      <c r="E2" s="8">
        <f>D2</f>
        <v>175</v>
      </c>
      <c r="F2" s="10">
        <v>57</v>
      </c>
      <c r="G2" s="4">
        <f>D2*F2</f>
        <v>9975</v>
      </c>
      <c r="H2" s="4">
        <f>9.98+1</f>
        <v>10.98</v>
      </c>
      <c r="I2" s="4">
        <f>IF(C2="Sold",G2-H2,IF(C2="Bought",G2+H2))</f>
        <v>9985.98</v>
      </c>
    </row>
    <row r="3" spans="1:12" x14ac:dyDescent="0.25">
      <c r="A3" s="6">
        <v>44307</v>
      </c>
      <c r="B3" t="s">
        <v>24</v>
      </c>
      <c r="C3" t="s">
        <v>25</v>
      </c>
      <c r="D3" s="8">
        <v>175</v>
      </c>
      <c r="F3" s="11"/>
      <c r="G3" s="12">
        <f>D3*F3</f>
        <v>0</v>
      </c>
      <c r="H3" s="12">
        <v>0</v>
      </c>
      <c r="I3" s="12">
        <f>IF(C3="Sold",G3-H3,IF(C3="Bought",G3+H3,G3+H3))</f>
        <v>0</v>
      </c>
      <c r="J3" s="12"/>
      <c r="K3" s="12"/>
    </row>
    <row r="4" spans="1:12" x14ac:dyDescent="0.25">
      <c r="A4" s="6">
        <v>44307</v>
      </c>
      <c r="B4" t="s">
        <v>24</v>
      </c>
      <c r="C4" t="s">
        <v>7</v>
      </c>
      <c r="D4" s="8">
        <v>6</v>
      </c>
      <c r="F4" s="11">
        <v>56.7864</v>
      </c>
      <c r="G4" s="12">
        <f>D4*F4</f>
        <v>340.71839999999997</v>
      </c>
      <c r="H4" s="12">
        <v>0</v>
      </c>
      <c r="I4" s="12">
        <f>IF(C4="Sold",G4-H4,IF(C4="Bought",G4+H4))</f>
        <v>340.71839999999997</v>
      </c>
      <c r="J4" s="12"/>
      <c r="K4" s="12"/>
    </row>
    <row r="22" spans="17:17" x14ac:dyDescent="0.25">
      <c r="Q22">
        <v>175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6F35-EC46-4F37-A8EF-B2835C7C6E7F}">
  <sheetPr>
    <tabColor rgb="FFFFFF00"/>
  </sheetPr>
  <dimension ref="A1:L4"/>
  <sheetViews>
    <sheetView workbookViewId="0">
      <selection activeCell="A5" sqref="A5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4.7109375" style="8" bestFit="1" customWidth="1"/>
    <col min="5" max="5" width="9.140625" style="8" bestFit="1" customWidth="1"/>
    <col min="6" max="6" width="9.5703125" style="10" bestFit="1" customWidth="1"/>
    <col min="7" max="7" width="10.140625" style="4" bestFit="1" customWidth="1"/>
    <col min="8" max="8" width="12.42578125" style="4" bestFit="1" customWidth="1"/>
    <col min="9" max="9" width="10.140625" style="4" bestFit="1" customWidth="1"/>
    <col min="10" max="10" width="9.1406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44207</v>
      </c>
      <c r="B2" t="s">
        <v>26</v>
      </c>
      <c r="C2" t="s">
        <v>7</v>
      </c>
      <c r="D2" s="8">
        <v>350</v>
      </c>
      <c r="E2" s="8">
        <f>D2</f>
        <v>350</v>
      </c>
      <c r="F2" s="10">
        <v>20.295000000000002</v>
      </c>
      <c r="G2" s="4">
        <f>D2*F2</f>
        <v>7103.2500000000009</v>
      </c>
      <c r="H2" s="4">
        <f>7.1+0.71</f>
        <v>7.81</v>
      </c>
      <c r="I2" s="4">
        <f>G2+H2</f>
        <v>7111.0600000000013</v>
      </c>
      <c r="K2" s="4">
        <v>0</v>
      </c>
    </row>
    <row r="3" spans="1:12" x14ac:dyDescent="0.25">
      <c r="A3" s="6">
        <v>44420</v>
      </c>
      <c r="B3" t="s">
        <v>26</v>
      </c>
      <c r="C3" t="s">
        <v>7</v>
      </c>
      <c r="D3" s="8">
        <v>400</v>
      </c>
      <c r="E3" s="8">
        <f>E2+D3</f>
        <v>750</v>
      </c>
      <c r="F3" s="10">
        <v>25.695</v>
      </c>
      <c r="G3" s="4">
        <f>D3*F3</f>
        <v>10278</v>
      </c>
      <c r="H3" s="4">
        <v>11.31</v>
      </c>
      <c r="I3" s="4">
        <f>G3+H3</f>
        <v>10289.31</v>
      </c>
      <c r="K3" s="4">
        <f>K2+J3</f>
        <v>0</v>
      </c>
    </row>
    <row r="4" spans="1:12" x14ac:dyDescent="0.25">
      <c r="A4" s="6">
        <v>44440</v>
      </c>
      <c r="B4" t="s">
        <v>26</v>
      </c>
      <c r="C4" t="s">
        <v>8</v>
      </c>
      <c r="D4" s="8">
        <v>750</v>
      </c>
      <c r="E4" s="8">
        <f>E3-D4</f>
        <v>0</v>
      </c>
      <c r="F4" s="10">
        <v>26.062466669999999</v>
      </c>
      <c r="G4" s="4">
        <f>D4*F4</f>
        <v>19546.850002499999</v>
      </c>
      <c r="H4" s="4">
        <v>21.51</v>
      </c>
      <c r="I4" s="4">
        <f>G4-H4</f>
        <v>19525.340002500001</v>
      </c>
      <c r="J4" s="4">
        <f>I4-I3-I2</f>
        <v>2124.9700025000002</v>
      </c>
      <c r="K4" s="4">
        <f>K3+J4</f>
        <v>2124.9700025000002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E546-C363-4721-9C8E-9F1928848843}">
  <sheetPr>
    <tabColor rgb="FFFFFF00"/>
  </sheetPr>
  <dimension ref="A1:L3"/>
  <sheetViews>
    <sheetView workbookViewId="0">
      <selection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4.7109375" style="8" bestFit="1" customWidth="1"/>
    <col min="5" max="5" width="9.140625" style="8" bestFit="1" customWidth="1"/>
    <col min="6" max="6" width="9.5703125" style="10" bestFit="1" customWidth="1"/>
    <col min="7" max="7" width="9.140625" style="4" bestFit="1" customWidth="1"/>
    <col min="8" max="8" width="12.42578125" style="4" bestFit="1" customWidth="1"/>
    <col min="9" max="9" width="9.140625" style="4" bestFit="1" customWidth="1"/>
    <col min="10" max="10" width="9.85546875" style="4" bestFit="1" customWidth="1"/>
    <col min="11" max="11" width="9.5703125" style="4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43938</v>
      </c>
      <c r="B2" t="s">
        <v>12</v>
      </c>
      <c r="C2" t="s">
        <v>7</v>
      </c>
      <c r="D2" s="8">
        <v>500</v>
      </c>
      <c r="E2" s="8">
        <f>D2</f>
        <v>500</v>
      </c>
      <c r="F2" s="10">
        <v>18.86</v>
      </c>
      <c r="G2" s="4">
        <f>D2*F2</f>
        <v>9430</v>
      </c>
      <c r="H2" s="4">
        <v>10.37</v>
      </c>
      <c r="I2" s="4">
        <f>IF(C2="Sold",G2-H2,IF(C2="Bought",G2+H2))</f>
        <v>9440.3700000000008</v>
      </c>
      <c r="K2" s="4">
        <v>0</v>
      </c>
    </row>
    <row r="3" spans="1:12" x14ac:dyDescent="0.25">
      <c r="A3" s="6">
        <v>44207</v>
      </c>
      <c r="B3" s="2" t="s">
        <v>12</v>
      </c>
      <c r="C3" t="s">
        <v>8</v>
      </c>
      <c r="D3" s="8">
        <v>500</v>
      </c>
      <c r="E3" s="8">
        <f>E2-D3</f>
        <v>0</v>
      </c>
      <c r="F3" s="10">
        <v>10.8718</v>
      </c>
      <c r="G3" s="4">
        <f>D3*F3</f>
        <v>5435.9000000000005</v>
      </c>
      <c r="H3" s="4">
        <v>7.69</v>
      </c>
      <c r="I3" s="4">
        <f>IF(C3="Sold",G3-H3,IF(C3="Bought",G3+H3))</f>
        <v>5428.2100000000009</v>
      </c>
      <c r="J3" s="4">
        <f>I3-I2</f>
        <v>-4012.16</v>
      </c>
      <c r="K3" s="4">
        <f>K2+J3</f>
        <v>-4012.16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4AB72-9CFD-4C31-8BDA-B04E2844277E}">
  <sheetPr>
    <tabColor rgb="FFFFFF00"/>
  </sheetPr>
  <dimension ref="A1:L3"/>
  <sheetViews>
    <sheetView workbookViewId="0">
      <selection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4.7109375" style="8" bestFit="1" customWidth="1"/>
    <col min="5" max="5" width="9.140625" style="8" bestFit="1" customWidth="1"/>
    <col min="6" max="6" width="9.5703125" style="10" bestFit="1" customWidth="1"/>
    <col min="7" max="7" width="9.140625" style="4" bestFit="1" customWidth="1"/>
    <col min="8" max="8" width="12.42578125" style="4" bestFit="1" customWidth="1"/>
    <col min="9" max="9" width="9.42578125" style="4" bestFit="1" customWidth="1"/>
    <col min="10" max="10" width="8.285156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43938</v>
      </c>
      <c r="B2" t="s">
        <v>13</v>
      </c>
      <c r="C2" t="s">
        <v>7</v>
      </c>
      <c r="D2" s="8">
        <v>300</v>
      </c>
      <c r="E2" s="8">
        <f>D2</f>
        <v>300</v>
      </c>
      <c r="F2" s="10">
        <v>32.6</v>
      </c>
      <c r="G2" s="4">
        <f>D2*F2</f>
        <v>9780</v>
      </c>
      <c r="H2" s="4">
        <v>10.76</v>
      </c>
      <c r="I2" s="4">
        <f>IF(C2="Sold",G2-H2,IF(C2="Bought",G2+H2))</f>
        <v>9790.76</v>
      </c>
      <c r="K2" s="4">
        <v>0</v>
      </c>
    </row>
    <row r="3" spans="1:12" x14ac:dyDescent="0.25">
      <c r="A3" s="6">
        <v>44207</v>
      </c>
      <c r="B3" t="s">
        <v>13</v>
      </c>
      <c r="C3" t="s">
        <v>8</v>
      </c>
      <c r="D3" s="8">
        <v>300</v>
      </c>
      <c r="E3" s="8">
        <f>E2-D3</f>
        <v>0</v>
      </c>
      <c r="F3" s="10">
        <v>30.5</v>
      </c>
      <c r="G3" s="4">
        <f>D3*F3</f>
        <v>9150</v>
      </c>
      <c r="H3" s="4">
        <f>9.15+0.92</f>
        <v>10.07</v>
      </c>
      <c r="I3" s="4">
        <f>IF(C3="Sold",G3-H3,IF(C3="Bought",G3+H3))</f>
        <v>9139.93</v>
      </c>
      <c r="J3" s="4">
        <f>I3-I2</f>
        <v>-650.82999999999993</v>
      </c>
      <c r="K3" s="4">
        <f>K2+J3</f>
        <v>-650.82999999999993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1D2F-B101-462B-8754-18BA62FB8E63}">
  <sheetPr>
    <tabColor rgb="FFFFFF00"/>
  </sheetPr>
  <dimension ref="A1:L3"/>
  <sheetViews>
    <sheetView workbookViewId="0">
      <pane ySplit="1" topLeftCell="A2" activePane="bottomLeft" state="frozen"/>
      <selection activeCell="E3" sqref="E3"/>
      <selection pane="bottomLeft"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6" style="8" bestFit="1" customWidth="1"/>
    <col min="5" max="5" width="9.140625" style="8" bestFit="1" customWidth="1"/>
    <col min="6" max="6" width="8.5703125" style="10" bestFit="1" customWidth="1"/>
    <col min="7" max="7" width="9.140625" style="4" bestFit="1" customWidth="1"/>
    <col min="8" max="8" width="12.42578125" style="4" bestFit="1" customWidth="1"/>
    <col min="9" max="9" width="9.42578125" style="4" bestFit="1" customWidth="1"/>
    <col min="10" max="10" width="7.285156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44200</v>
      </c>
      <c r="B2" t="s">
        <v>14</v>
      </c>
      <c r="C2" t="s">
        <v>7</v>
      </c>
      <c r="D2" s="8">
        <v>2000</v>
      </c>
      <c r="E2" s="8">
        <f>D2</f>
        <v>2000</v>
      </c>
      <c r="F2" s="10">
        <v>2.36598</v>
      </c>
      <c r="G2" s="4">
        <f>D2*F2</f>
        <v>4731.96</v>
      </c>
      <c r="H2" s="4">
        <f>6.99+0.7</f>
        <v>7.69</v>
      </c>
      <c r="I2" s="4">
        <f>IF(C2="Sold",G2-H2,IF(C2="Bought",G2+H2))</f>
        <v>4739.6499999999996</v>
      </c>
      <c r="K2" s="4">
        <v>0</v>
      </c>
    </row>
    <row r="3" spans="1:12" x14ac:dyDescent="0.25">
      <c r="A3" s="6">
        <v>44302</v>
      </c>
      <c r="B3" t="s">
        <v>14</v>
      </c>
      <c r="C3" t="s">
        <v>8</v>
      </c>
      <c r="D3" s="8">
        <v>2000</v>
      </c>
      <c r="E3" s="8">
        <f>E2-D3</f>
        <v>0</v>
      </c>
      <c r="F3" s="10">
        <v>2.35</v>
      </c>
      <c r="G3" s="4">
        <f>D3*F3</f>
        <v>4700</v>
      </c>
      <c r="H3" s="4">
        <f>6.99+0.7</f>
        <v>7.69</v>
      </c>
      <c r="I3" s="4">
        <f>IF(C3="Sold",G3-H3,IF(C3="Bought",G3+H3))</f>
        <v>4692.3100000000004</v>
      </c>
      <c r="J3" s="4">
        <f>I3-I2</f>
        <v>-47.339999999999236</v>
      </c>
      <c r="K3" s="4">
        <f>K2+J3</f>
        <v>-47.339999999999236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331C-7649-4ABD-B99B-B8516110F863}">
  <sheetPr>
    <tabColor rgb="FFFFFF00"/>
  </sheetPr>
  <dimension ref="A1:L3"/>
  <sheetViews>
    <sheetView workbookViewId="0">
      <selection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4.7109375" style="8" bestFit="1" customWidth="1"/>
    <col min="5" max="5" width="9.140625" style="8" bestFit="1" customWidth="1"/>
    <col min="6" max="6" width="8.5703125" style="10" bestFit="1" customWidth="1"/>
    <col min="7" max="7" width="7.5703125" style="4" bestFit="1" customWidth="1"/>
    <col min="8" max="8" width="12.42578125" style="4" bestFit="1" customWidth="1"/>
    <col min="9" max="9" width="9.42578125" style="4" bestFit="1" customWidth="1"/>
    <col min="10" max="10" width="6.57031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44274</v>
      </c>
      <c r="B2" t="s">
        <v>15</v>
      </c>
      <c r="C2" t="s">
        <v>7</v>
      </c>
      <c r="D2" s="8">
        <v>100</v>
      </c>
      <c r="E2" s="8">
        <f>D2</f>
        <v>100</v>
      </c>
      <c r="F2" s="10">
        <v>8.5299999999999994</v>
      </c>
      <c r="G2" s="4">
        <f>D2*F2</f>
        <v>852.99999999999989</v>
      </c>
      <c r="H2" s="4">
        <f>6.99+0.7</f>
        <v>7.69</v>
      </c>
      <c r="I2" s="4">
        <f>IF(C2="Sold",G2-H2,IF(C2="Bought",G2+H2))</f>
        <v>860.68999999999994</v>
      </c>
      <c r="K2" s="4">
        <v>0</v>
      </c>
    </row>
    <row r="3" spans="1:12" x14ac:dyDescent="0.25">
      <c r="A3" s="6">
        <v>44433</v>
      </c>
      <c r="B3" t="s">
        <v>15</v>
      </c>
      <c r="C3" t="s">
        <v>8</v>
      </c>
      <c r="D3" s="8">
        <v>100</v>
      </c>
      <c r="E3" s="8">
        <f>E2-D3</f>
        <v>0</v>
      </c>
      <c r="F3" s="10">
        <v>9.1850000000000005</v>
      </c>
      <c r="G3" s="4">
        <f>D3*F3</f>
        <v>918.5</v>
      </c>
      <c r="H3" s="4">
        <f>6.99+0.7</f>
        <v>7.69</v>
      </c>
      <c r="I3" s="4">
        <f>IF(C3="Sold",G3-H3,IF(C3="Bought",G3+H3))</f>
        <v>910.81</v>
      </c>
      <c r="J3" s="4">
        <f>I3-I2</f>
        <v>50.120000000000005</v>
      </c>
      <c r="K3" s="4">
        <f>K2+J3</f>
        <v>50.120000000000005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EBFC-A454-44C5-B4E8-51EA4FD2C8EA}">
  <sheetPr>
    <tabColor rgb="FFFFFF00"/>
  </sheetPr>
  <dimension ref="A1:L3"/>
  <sheetViews>
    <sheetView workbookViewId="0">
      <selection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6" style="8" bestFit="1" customWidth="1"/>
    <col min="5" max="5" width="9.140625" style="8" bestFit="1" customWidth="1"/>
    <col min="6" max="6" width="8.5703125" style="10" bestFit="1" customWidth="1"/>
    <col min="7" max="7" width="7.5703125" style="4" bestFit="1" customWidth="1"/>
    <col min="8" max="8" width="12.42578125" style="4" bestFit="1" customWidth="1"/>
    <col min="9" max="9" width="9.42578125" style="4" bestFit="1" customWidth="1"/>
    <col min="10" max="10" width="7.285156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44274</v>
      </c>
      <c r="B2" t="s">
        <v>16</v>
      </c>
      <c r="C2" t="s">
        <v>7</v>
      </c>
      <c r="D2" s="8">
        <v>1000</v>
      </c>
      <c r="E2" s="8">
        <f>D2</f>
        <v>1000</v>
      </c>
      <c r="F2" s="10">
        <v>0.61</v>
      </c>
      <c r="G2" s="4">
        <f>D2*F2</f>
        <v>610</v>
      </c>
      <c r="H2" s="4">
        <f>6.99+0.7</f>
        <v>7.69</v>
      </c>
      <c r="I2" s="4">
        <f>IF(C2="Sold",G2-H2,IF(C2="Bought",G2+H2))</f>
        <v>617.69000000000005</v>
      </c>
    </row>
    <row r="3" spans="1:12" x14ac:dyDescent="0.25">
      <c r="A3" s="6">
        <v>44295</v>
      </c>
      <c r="B3" t="s">
        <v>16</v>
      </c>
      <c r="C3" t="s">
        <v>8</v>
      </c>
      <c r="D3" s="8">
        <v>1000</v>
      </c>
      <c r="E3" s="8">
        <f>E2-D3</f>
        <v>0</v>
      </c>
      <c r="F3" s="10">
        <v>0.53749999999999998</v>
      </c>
      <c r="G3" s="4">
        <f>D3*F3</f>
        <v>537.5</v>
      </c>
      <c r="H3" s="4">
        <f>6.99+0.7</f>
        <v>7.69</v>
      </c>
      <c r="I3" s="4">
        <f>IF(C3="Sold",G3-H3,IF(C3="Bought",G3+H3))</f>
        <v>529.80999999999995</v>
      </c>
      <c r="J3" s="4">
        <f>I3-I2</f>
        <v>-87.880000000000109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686F-F9F2-46B3-B3A2-7C3F4F23B331}">
  <sheetPr>
    <tabColor rgb="FFFF0000"/>
  </sheetPr>
  <dimension ref="A1:L5"/>
  <sheetViews>
    <sheetView workbookViewId="0">
      <pane ySplit="1" topLeftCell="A2" activePane="bottomLeft" state="frozen"/>
      <selection activeCell="E3" sqref="E3"/>
      <selection pane="bottomLeft" activeCell="A6" sqref="A6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9" bestFit="1" customWidth="1"/>
    <col min="4" max="4" width="6" style="8" bestFit="1" customWidth="1"/>
    <col min="5" max="5" width="9.140625" style="8" bestFit="1" customWidth="1"/>
    <col min="6" max="6" width="9.5703125" style="10" bestFit="1" customWidth="1"/>
    <col min="7" max="7" width="9.140625" style="4" bestFit="1" customWidth="1"/>
    <col min="8" max="8" width="12.42578125" style="4" bestFit="1" customWidth="1"/>
    <col min="9" max="9" width="9.42578125" style="4" bestFit="1" customWidth="1"/>
    <col min="10" max="10" width="9.8554687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44207</v>
      </c>
      <c r="B2" t="s">
        <v>17</v>
      </c>
      <c r="C2" t="s">
        <v>7</v>
      </c>
      <c r="D2" s="8">
        <v>90</v>
      </c>
      <c r="E2" s="8">
        <f>D2</f>
        <v>90</v>
      </c>
      <c r="F2" s="10">
        <v>85.198059999999998</v>
      </c>
      <c r="G2" s="4">
        <f>D2*F2</f>
        <v>7667.8253999999997</v>
      </c>
      <c r="H2" s="4">
        <f>7.67+0.77</f>
        <v>8.44</v>
      </c>
      <c r="I2" s="4">
        <f>IF(C2="Sold",G2-H2,IF(C2="Bought",G2+H2))</f>
        <v>7676.2653999999993</v>
      </c>
      <c r="K2" s="4">
        <v>0</v>
      </c>
    </row>
    <row r="3" spans="1:12" x14ac:dyDescent="0.25">
      <c r="A3" s="6">
        <v>44295</v>
      </c>
      <c r="B3" t="s">
        <v>17</v>
      </c>
      <c r="C3" t="s">
        <v>18</v>
      </c>
      <c r="D3" s="8">
        <v>90</v>
      </c>
      <c r="E3" s="8">
        <f>E2</f>
        <v>90</v>
      </c>
      <c r="F3" s="11"/>
      <c r="G3" s="12">
        <f>D3*F3</f>
        <v>0</v>
      </c>
      <c r="H3" s="12">
        <v>0</v>
      </c>
      <c r="I3" s="12" t="b">
        <f>IF(C3="Sold",G3-H3,IF(C3="Bought",G3+H3))</f>
        <v>0</v>
      </c>
      <c r="J3" s="12"/>
      <c r="K3" s="12">
        <f>K2+J3</f>
        <v>0</v>
      </c>
    </row>
    <row r="4" spans="1:12" x14ac:dyDescent="0.25">
      <c r="A4" s="6">
        <v>44295</v>
      </c>
      <c r="B4" t="s">
        <v>17</v>
      </c>
      <c r="C4" t="s">
        <v>19</v>
      </c>
      <c r="D4" s="8">
        <v>1</v>
      </c>
      <c r="E4" s="8">
        <f>E3+D4</f>
        <v>91</v>
      </c>
      <c r="F4" s="10">
        <v>85.25</v>
      </c>
      <c r="G4" s="4">
        <f>D4*F4</f>
        <v>85.25</v>
      </c>
      <c r="H4" s="4">
        <v>0</v>
      </c>
      <c r="I4" s="4">
        <f>IF(C4="Sold",G4-H4,G4+H4)</f>
        <v>85.25</v>
      </c>
      <c r="K4" s="4">
        <f>K3+J4</f>
        <v>0</v>
      </c>
    </row>
    <row r="5" spans="1:12" x14ac:dyDescent="0.25">
      <c r="A5" s="6">
        <v>44543</v>
      </c>
      <c r="B5" t="s">
        <v>17</v>
      </c>
      <c r="C5" t="s">
        <v>8</v>
      </c>
      <c r="D5" s="8">
        <v>91</v>
      </c>
      <c r="E5" s="8">
        <f>E4-D5</f>
        <v>0</v>
      </c>
      <c r="F5" s="10">
        <v>98.38</v>
      </c>
      <c r="G5" s="4">
        <f>D5*F5</f>
        <v>8952.58</v>
      </c>
      <c r="H5" s="4">
        <v>9.85</v>
      </c>
      <c r="I5" s="4">
        <f>IF(C5="Sold",G5-H5,IF(C5="Bought",G5+H5))</f>
        <v>8942.73</v>
      </c>
      <c r="J5" s="4">
        <f>I5-I4-I2</f>
        <v>1181.2146000000002</v>
      </c>
      <c r="K5" s="4">
        <f>K4+J5</f>
        <v>1181.2146000000002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8DBC-5C3B-4A3D-BEBD-8AC0D0ECC185}">
  <sheetPr>
    <tabColor rgb="FFFFFF00"/>
  </sheetPr>
  <dimension ref="A1:L3"/>
  <sheetViews>
    <sheetView workbookViewId="0">
      <pane ySplit="1" topLeftCell="A2" activePane="bottomLeft" state="frozen"/>
      <selection activeCell="E3" sqref="E3"/>
      <selection pane="bottomLeft" activeCell="A4" sqref="A4"/>
    </sheetView>
  </sheetViews>
  <sheetFormatPr defaultRowHeight="15" x14ac:dyDescent="0.25"/>
  <cols>
    <col min="1" max="1" width="10.7109375" style="6" bestFit="1" customWidth="1"/>
    <col min="2" max="2" width="6" bestFit="1" customWidth="1"/>
    <col min="3" max="3" width="7.28515625" bestFit="1" customWidth="1"/>
    <col min="4" max="4" width="6" style="8" bestFit="1" customWidth="1"/>
    <col min="5" max="5" width="9.140625" style="8" bestFit="1" customWidth="1"/>
    <col min="6" max="6" width="9.5703125" style="10" bestFit="1" customWidth="1"/>
    <col min="7" max="7" width="9.140625" style="4" bestFit="1" customWidth="1"/>
    <col min="8" max="8" width="12.42578125" style="4" bestFit="1" customWidth="1"/>
    <col min="9" max="9" width="9.42578125" style="4" bestFit="1" customWidth="1"/>
    <col min="10" max="10" width="7.28515625" style="4" bestFit="1" customWidth="1"/>
    <col min="11" max="11" width="9.5703125" style="4" bestFit="1" customWidth="1"/>
    <col min="12" max="12" width="6.71093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44200</v>
      </c>
      <c r="B2" t="s">
        <v>20</v>
      </c>
      <c r="C2" t="s">
        <v>7</v>
      </c>
      <c r="D2" s="8">
        <v>160</v>
      </c>
      <c r="E2" s="8">
        <f>D2</f>
        <v>160</v>
      </c>
      <c r="F2" s="10">
        <v>30.736999999999998</v>
      </c>
      <c r="G2" s="4">
        <f>D2*F2</f>
        <v>4917.92</v>
      </c>
      <c r="H2" s="4">
        <f>6.99+0.7</f>
        <v>7.69</v>
      </c>
      <c r="I2" s="4">
        <f>IF(C2="Sold",G2-H2,IF(C2="Bought",G2+H2))</f>
        <v>4925.6099999999997</v>
      </c>
    </row>
    <row r="3" spans="1:12" x14ac:dyDescent="0.25">
      <c r="A3" s="6">
        <v>44302</v>
      </c>
      <c r="B3" t="s">
        <v>20</v>
      </c>
      <c r="C3" t="s">
        <v>8</v>
      </c>
      <c r="D3" s="8">
        <v>160</v>
      </c>
      <c r="E3" s="8">
        <f>E2-D3</f>
        <v>0</v>
      </c>
      <c r="F3" s="10">
        <v>30.21</v>
      </c>
      <c r="G3" s="4">
        <f>D3*F3</f>
        <v>4833.6000000000004</v>
      </c>
      <c r="H3" s="4">
        <f>6.99+0.7</f>
        <v>7.69</v>
      </c>
      <c r="I3" s="4">
        <f>IF(C3="Sold",G3-H3,IF(C3="Bought",G3+H3))</f>
        <v>4825.9100000000008</v>
      </c>
      <c r="J3" s="4">
        <f>I3-I2</f>
        <v>-99.699999999998909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6EBA-F58B-412B-BC37-305068302756}">
  <sheetPr>
    <tabColor rgb="FFFFFF00"/>
  </sheetPr>
  <dimension ref="A1:L3"/>
  <sheetViews>
    <sheetView workbookViewId="0">
      <selection activeCell="A4" sqref="A4"/>
    </sheetView>
  </sheetViews>
  <sheetFormatPr defaultRowHeight="15" x14ac:dyDescent="0.25"/>
  <cols>
    <col min="1" max="1" width="10.7109375" bestFit="1" customWidth="1"/>
    <col min="6" max="6" width="10.5703125" bestFit="1" customWidth="1"/>
    <col min="7" max="7" width="10.140625" bestFit="1" customWidth="1"/>
    <col min="9" max="9" width="10.140625" bestFit="1" customWidth="1"/>
    <col min="10" max="11" width="9.85546875" bestFit="1" customWidth="1"/>
  </cols>
  <sheetData>
    <row r="1" spans="1:12" x14ac:dyDescent="0.25">
      <c r="A1" s="5" t="s">
        <v>0</v>
      </c>
      <c r="B1" s="1" t="s">
        <v>11</v>
      </c>
      <c r="C1" s="1" t="s">
        <v>1</v>
      </c>
      <c r="D1" s="7" t="s">
        <v>2</v>
      </c>
      <c r="E1" s="7" t="s">
        <v>28</v>
      </c>
      <c r="F1" s="9" t="s">
        <v>3</v>
      </c>
      <c r="G1" s="3" t="s">
        <v>5</v>
      </c>
      <c r="H1" s="3" t="s">
        <v>4</v>
      </c>
      <c r="I1" s="3" t="s">
        <v>10</v>
      </c>
      <c r="J1" s="3" t="s">
        <v>6</v>
      </c>
      <c r="K1" s="3" t="s">
        <v>27</v>
      </c>
      <c r="L1" s="1" t="s">
        <v>9</v>
      </c>
    </row>
    <row r="2" spans="1:12" x14ac:dyDescent="0.25">
      <c r="A2" s="6">
        <v>44440</v>
      </c>
      <c r="B2" t="s">
        <v>30</v>
      </c>
      <c r="C2" t="s">
        <v>7</v>
      </c>
      <c r="D2" s="8">
        <v>130</v>
      </c>
      <c r="E2" s="8">
        <f>D2</f>
        <v>130</v>
      </c>
      <c r="F2" s="10">
        <v>152.38999999999999</v>
      </c>
      <c r="G2" s="4">
        <f>D2*F2</f>
        <v>19810.699999999997</v>
      </c>
      <c r="H2" s="4">
        <v>21.79</v>
      </c>
      <c r="I2" s="4">
        <f>IF(C2="Sold",G2-H2,IF(C2="Bought",G2+H2))</f>
        <v>19832.489999999998</v>
      </c>
      <c r="J2" s="4"/>
      <c r="K2" s="4">
        <v>0</v>
      </c>
    </row>
    <row r="3" spans="1:12" x14ac:dyDescent="0.25">
      <c r="A3" s="6">
        <v>44543</v>
      </c>
      <c r="B3" t="s">
        <v>30</v>
      </c>
      <c r="C3" t="s">
        <v>8</v>
      </c>
      <c r="D3" s="8">
        <v>130</v>
      </c>
      <c r="E3" s="8">
        <f>E2-D3</f>
        <v>0</v>
      </c>
      <c r="F3" s="10">
        <v>123.58707692</v>
      </c>
      <c r="G3" s="4">
        <f>D3*F3</f>
        <v>16066.3199996</v>
      </c>
      <c r="H3" s="4">
        <v>17.68</v>
      </c>
      <c r="I3" s="4">
        <f>IF(C3="Sold",G3-H3,IF(C3="Bought",G3+H3,G3+H3))</f>
        <v>16048.6399996</v>
      </c>
      <c r="J3" s="4">
        <f>I3-I2</f>
        <v>-3783.850000399998</v>
      </c>
      <c r="K3" s="4">
        <f>K2+J3</f>
        <v>-3783.850000399998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Jul 2020 - Jun 2021</vt:lpstr>
      <vt:lpstr>A2M</vt:lpstr>
      <vt:lpstr>ALU</vt:lpstr>
      <vt:lpstr>AX1</vt:lpstr>
      <vt:lpstr>BOQ</vt:lpstr>
      <vt:lpstr>BRN</vt:lpstr>
      <vt:lpstr>CBA</vt:lpstr>
      <vt:lpstr>CCP</vt:lpstr>
      <vt:lpstr>DMP</vt:lpstr>
      <vt:lpstr>DSK</vt:lpstr>
      <vt:lpstr>FMG</vt:lpstr>
      <vt:lpstr>MYS</vt:lpstr>
      <vt:lpstr>RAC</vt:lpstr>
      <vt:lpstr>VDHG</vt:lpstr>
      <vt:lpstr>WBC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Silvio Avolio</cp:lastModifiedBy>
  <dcterms:created xsi:type="dcterms:W3CDTF">2022-04-13T06:53:45Z</dcterms:created>
  <dcterms:modified xsi:type="dcterms:W3CDTF">2022-04-21T06:15:54Z</dcterms:modified>
</cp:coreProperties>
</file>