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A\AUSS\2020\Workpapers\5. Investments\Managed funds &amp; UT's\"/>
    </mc:Choice>
  </mc:AlternateContent>
  <xr:revisionPtr revIDLastSave="0" documentId="13_ncr:1_{EFC4205A-A0CF-4E86-8C17-2A866011D4E0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21" i="1"/>
  <c r="G37" i="1" l="1"/>
  <c r="F13" i="1"/>
  <c r="F16" i="1" s="1"/>
  <c r="F17" i="1" s="1"/>
  <c r="I16" i="1" l="1"/>
  <c r="I17" i="1"/>
</calcChain>
</file>

<file path=xl/sharedStrings.xml><?xml version="1.0" encoding="utf-8"?>
<sst xmlns="http://schemas.openxmlformats.org/spreadsheetml/2006/main" count="46" uniqueCount="46">
  <si>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</si>
  <si>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</si>
  <si>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</si>
  <si>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</si>
  <si>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</si>
  <si>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</si>
  <si>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</si>
  <si>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</si>
  <si>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</si>
  <si>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</si>
  <si>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</si>
  <si>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RECONCILIATION</t>
  </si>
  <si>
    <t>Market value per accounts</t>
  </si>
  <si>
    <t>Variance - not material</t>
  </si>
  <si>
    <t>Market value per BT Portfolio Valuation report</t>
  </si>
  <si>
    <t>Variance % =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</si>
  <si>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</si>
  <si>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Distributions receivable</t>
    </r>
  </si>
  <si>
    <t>Post Distribution Value</t>
  </si>
  <si>
    <t>CM</t>
  </si>
  <si>
    <t>Total Variance % =</t>
  </si>
  <si>
    <t>Austin Constructions Pty Ltd Superannuation Fund</t>
  </si>
  <si>
    <t xml:space="preserve">ETL6 - Allan Gray </t>
  </si>
  <si>
    <t>AMP - AMP Capital Corporate</t>
  </si>
  <si>
    <t>CRM - Cromwell Phoenix</t>
  </si>
  <si>
    <t>FID - Fidelity Aust</t>
  </si>
  <si>
    <t xml:space="preserve">BNT - Hyperion Small </t>
  </si>
  <si>
    <t>IML - Investors Mutual All</t>
  </si>
  <si>
    <t>IOF - Janus Henderson Aust</t>
  </si>
  <si>
    <t>MGE1 - Magellan Global</t>
  </si>
  <si>
    <t>MGE2 - Magellan Infrastructure</t>
  </si>
  <si>
    <t>MIA - MFS Gloval Equity</t>
  </si>
  <si>
    <t>OPS - OC Premium Small</t>
  </si>
  <si>
    <t>PETL18 - PIMCO Global</t>
  </si>
  <si>
    <t>PLA1 - Platinum European</t>
  </si>
  <si>
    <t>PLA2 - Platinum International</t>
  </si>
  <si>
    <t>SCH - Schroder Fixed</t>
  </si>
  <si>
    <t>PER - Perpetual  Diversified</t>
  </si>
  <si>
    <t>BGL - Market Value</t>
  </si>
  <si>
    <t>BT - Market Value</t>
  </si>
  <si>
    <t>Dist Rec</t>
  </si>
  <si>
    <t>Variance</t>
  </si>
  <si>
    <t>Add back Investment Variance</t>
  </si>
  <si>
    <t>Investment variance</t>
  </si>
  <si>
    <t>DB</t>
  </si>
  <si>
    <t>mainly valued by BT using pre-distbn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</si>
</sst>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9" fillId="0" borderId="0" xfId="0" applyFont="1"/>
    <xf numFmtId="44" fontId="9" fillId="0" borderId="0" xfId="1" applyNumberFormat="1" applyFont="1"/>
    <xf numFmtId="165" fontId="9" fillId="0" borderId="0" xfId="0" applyNumberFormat="1" applyFont="1"/>
    <xf numFmtId="43" fontId="0" fillId="0" borderId="7" xfId="0" applyNumberFormat="1" applyBorder="1"/>
    <xf numFmtId="0" fontId="10" fillId="0" borderId="0" xfId="0" applyFont="1" applyAlignment="1">
      <alignment horizontal="center"/>
    </xf>
    <xf numFmtId="44" fontId="10" fillId="0" borderId="0" xfId="1" applyFont="1" applyAlignment="1">
      <alignment horizontal="center"/>
    </xf>
    <xf numFmtId="0" fontId="10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6" xr:uid="{FD115B7C-449A-4FC7-B1E3-26C0BD1155FD}"/>
    <cellStyle name="Currency" xfId="1" builtinId="4"/>
    <cellStyle name="Currency 2" xfId="5" xr:uid="{D427E668-1144-496A-9CC2-5D42A273631B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8"/>
  <sheetViews>
    <sheetView tabSelected="1" workbookViewId="0">
      <selection activeCell="H11" sqref="H11"/>
    </sheetView>
  </sheetViews>
  <sheetFormatPr defaultRowHeight="15" x14ac:dyDescent="0.25"/>
  <cols>
    <col min="1" max="1" width="11.85546875" customWidth="1"/>
    <col min="2" max="2" width="3" customWidth="1"/>
    <col min="3" max="3" width="33.28515625" customWidth="1"/>
    <col min="4" max="5" width="19.42578125" customWidth="1"/>
    <col min="6" max="6" width="19.42578125" style="13" customWidth="1"/>
    <col min="7" max="7" width="14.28515625" customWidth="1"/>
    <col min="8" max="8" width="18.42578125" customWidth="1"/>
    <col min="9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19</v>
      </c>
      <c r="I3" s="16">
        <v>44140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44</v>
      </c>
      <c r="I4" s="16">
        <v>44144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9" t="s">
        <v>8</v>
      </c>
      <c r="C7" s="40"/>
      <c r="D7" s="40"/>
      <c r="E7" s="41"/>
      <c r="F7" s="24" t="s">
        <v>9</v>
      </c>
      <c r="G7" s="39" t="s">
        <v>10</v>
      </c>
      <c r="H7" s="42"/>
      <c r="I7" s="43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C10" t="s">
        <v>14</v>
      </c>
      <c r="F10" s="13">
        <v>685499.62</v>
      </c>
      <c r="H10" t="s">
        <v>45</v>
      </c>
    </row>
    <row r="11" spans="1:10" x14ac:dyDescent="0.25">
      <c r="C11" t="s">
        <v>16</v>
      </c>
      <c r="F11" s="13">
        <v>7550.85</v>
      </c>
    </row>
    <row r="12" spans="1:10" x14ac:dyDescent="0.25">
      <c r="C12" t="s">
        <v>17</v>
      </c>
      <c r="F12" s="29">
        <v>26586.75</v>
      </c>
    </row>
    <row r="13" spans="1:10" x14ac:dyDescent="0.25">
      <c r="C13" s="26" t="s">
        <v>18</v>
      </c>
      <c r="D13" s="26"/>
      <c r="E13" s="26"/>
      <c r="F13" s="27">
        <f>+F10-F11-F12</f>
        <v>651362.02</v>
      </c>
    </row>
    <row r="14" spans="1:10" s="30" customFormat="1" x14ac:dyDescent="0.25">
      <c r="C14" s="26"/>
      <c r="D14" s="26"/>
      <c r="E14" s="26"/>
      <c r="F14" s="27"/>
    </row>
    <row r="15" spans="1:10" x14ac:dyDescent="0.25">
      <c r="C15" s="26" t="s">
        <v>12</v>
      </c>
      <c r="D15" s="26"/>
      <c r="E15" s="26"/>
      <c r="F15" s="29">
        <v>656928.94999999995</v>
      </c>
    </row>
    <row r="16" spans="1:10" x14ac:dyDescent="0.25">
      <c r="C16" s="21" t="s">
        <v>13</v>
      </c>
      <c r="F16" s="13">
        <f>+F13-F15</f>
        <v>-5566.9299999999348</v>
      </c>
      <c r="H16" s="30" t="s">
        <v>15</v>
      </c>
      <c r="I16" s="31">
        <f>+F16/F15</f>
        <v>-8.4741736530258484E-3</v>
      </c>
    </row>
    <row r="17" spans="3:9" x14ac:dyDescent="0.25">
      <c r="C17" s="21" t="s">
        <v>42</v>
      </c>
      <c r="D17" s="32"/>
      <c r="E17" s="32"/>
      <c r="F17" s="33">
        <f>F16+G37</f>
        <v>6.0936145018786192E-11</v>
      </c>
      <c r="G17" s="32"/>
      <c r="H17" s="32" t="s">
        <v>20</v>
      </c>
      <c r="I17" s="34">
        <f>F17/F15</f>
        <v>9.2759110431632211E-17</v>
      </c>
    </row>
    <row r="20" spans="3:9" x14ac:dyDescent="0.25">
      <c r="C20" s="38" t="s">
        <v>43</v>
      </c>
      <c r="D20" s="36" t="s">
        <v>38</v>
      </c>
      <c r="E20" s="36" t="s">
        <v>39</v>
      </c>
      <c r="F20" s="37" t="s">
        <v>40</v>
      </c>
      <c r="G20" s="37" t="s">
        <v>41</v>
      </c>
    </row>
    <row r="21" spans="3:9" x14ac:dyDescent="0.25">
      <c r="C21" t="s">
        <v>22</v>
      </c>
      <c r="D21" s="28">
        <v>15119.54</v>
      </c>
      <c r="E21" s="28">
        <v>16060.43</v>
      </c>
      <c r="F21" s="28">
        <v>942.22</v>
      </c>
      <c r="G21" s="28">
        <f>+D21-E21+F21</f>
        <v>1.3300000000006094</v>
      </c>
    </row>
    <row r="22" spans="3:9" x14ac:dyDescent="0.25">
      <c r="C22" t="s">
        <v>23</v>
      </c>
      <c r="D22" s="28">
        <v>39282.33</v>
      </c>
      <c r="E22" s="28">
        <v>39360.699999999997</v>
      </c>
      <c r="F22" s="28">
        <v>87.41</v>
      </c>
      <c r="G22" s="28">
        <f t="shared" ref="G22:G36" si="0">+D22-E22+F22</f>
        <v>9.0400000000046532</v>
      </c>
    </row>
    <row r="23" spans="3:9" x14ac:dyDescent="0.25">
      <c r="C23" t="s">
        <v>24</v>
      </c>
      <c r="D23" s="28">
        <v>39011.81</v>
      </c>
      <c r="E23" s="28">
        <v>39485.94</v>
      </c>
      <c r="F23" s="28">
        <v>474.77</v>
      </c>
      <c r="G23" s="28">
        <f t="shared" si="0"/>
        <v>0.6399999999953252</v>
      </c>
    </row>
    <row r="24" spans="3:9" x14ac:dyDescent="0.25">
      <c r="C24" t="s">
        <v>25</v>
      </c>
      <c r="D24" s="28">
        <v>53212.43</v>
      </c>
      <c r="E24" s="28">
        <v>55957.77</v>
      </c>
      <c r="F24" s="28">
        <v>2750.82</v>
      </c>
      <c r="G24" s="28">
        <f t="shared" si="0"/>
        <v>5.4800000000036562</v>
      </c>
    </row>
    <row r="25" spans="3:9" x14ac:dyDescent="0.25">
      <c r="C25" t="s">
        <v>26</v>
      </c>
      <c r="D25" s="28">
        <v>43451.08</v>
      </c>
      <c r="E25" s="28">
        <v>49040.07</v>
      </c>
      <c r="F25" s="28">
        <v>5606.25</v>
      </c>
      <c r="G25" s="28">
        <f t="shared" si="0"/>
        <v>17.260000000002037</v>
      </c>
    </row>
    <row r="26" spans="3:9" x14ac:dyDescent="0.25">
      <c r="C26" t="s">
        <v>27</v>
      </c>
      <c r="D26" s="28">
        <v>42393.53</v>
      </c>
      <c r="E26" s="28">
        <v>43441.04</v>
      </c>
      <c r="F26" s="28">
        <v>1050.6500000000001</v>
      </c>
      <c r="G26" s="28">
        <f t="shared" si="0"/>
        <v>3.1399999999980537</v>
      </c>
    </row>
    <row r="27" spans="3:9" x14ac:dyDescent="0.25">
      <c r="C27" t="s">
        <v>28</v>
      </c>
      <c r="D27" s="28">
        <v>52272.12</v>
      </c>
      <c r="E27" s="28">
        <v>53216.08</v>
      </c>
      <c r="F27" s="28">
        <v>946.97</v>
      </c>
      <c r="G27" s="28">
        <f t="shared" si="0"/>
        <v>3.0100000000009004</v>
      </c>
    </row>
    <row r="28" spans="3:9" x14ac:dyDescent="0.25">
      <c r="C28" t="s">
        <v>29</v>
      </c>
      <c r="D28" s="28">
        <v>53642.82</v>
      </c>
      <c r="E28" s="28">
        <v>53716.53</v>
      </c>
      <c r="F28" s="28">
        <v>3329.95</v>
      </c>
      <c r="G28" s="28">
        <f t="shared" si="0"/>
        <v>3256.2400000000007</v>
      </c>
    </row>
    <row r="29" spans="3:9" x14ac:dyDescent="0.25">
      <c r="C29" t="s">
        <v>30</v>
      </c>
      <c r="D29" s="28">
        <v>40355.21</v>
      </c>
      <c r="E29" s="28">
        <v>41323.040000000001</v>
      </c>
      <c r="F29" s="28">
        <v>967.83</v>
      </c>
      <c r="G29" s="28">
        <f t="shared" si="0"/>
        <v>-1.7053025658242404E-12</v>
      </c>
    </row>
    <row r="30" spans="3:9" x14ac:dyDescent="0.25">
      <c r="C30" t="s">
        <v>31</v>
      </c>
      <c r="D30" s="28">
        <v>41740.03</v>
      </c>
      <c r="E30" s="28">
        <v>46921.04</v>
      </c>
      <c r="F30" s="28">
        <v>5193.1499999999996</v>
      </c>
      <c r="G30" s="28">
        <f t="shared" si="0"/>
        <v>12.139999999997599</v>
      </c>
    </row>
    <row r="31" spans="3:9" x14ac:dyDescent="0.25">
      <c r="C31" t="s">
        <v>32</v>
      </c>
      <c r="D31" s="28">
        <v>26964.68</v>
      </c>
      <c r="E31" s="28">
        <v>27121.32</v>
      </c>
      <c r="F31" s="28">
        <v>157.76</v>
      </c>
      <c r="G31" s="28">
        <f t="shared" si="0"/>
        <v>1.120000000000573</v>
      </c>
    </row>
    <row r="32" spans="3:9" x14ac:dyDescent="0.25">
      <c r="C32" t="s">
        <v>37</v>
      </c>
      <c r="D32" s="28">
        <v>50893.17</v>
      </c>
      <c r="E32" s="28">
        <v>50893.17</v>
      </c>
      <c r="F32" s="28">
        <v>0</v>
      </c>
      <c r="G32" s="28">
        <f t="shared" si="0"/>
        <v>0</v>
      </c>
    </row>
    <row r="33" spans="3:7" x14ac:dyDescent="0.25">
      <c r="C33" t="s">
        <v>33</v>
      </c>
      <c r="D33" s="28">
        <v>49694.69</v>
      </c>
      <c r="E33" s="28">
        <v>51041.04</v>
      </c>
      <c r="F33" s="28">
        <v>1354.77</v>
      </c>
      <c r="G33" s="28">
        <f t="shared" si="0"/>
        <v>8.420000000001437</v>
      </c>
    </row>
    <row r="34" spans="3:7" x14ac:dyDescent="0.25">
      <c r="C34" t="s">
        <v>34</v>
      </c>
      <c r="D34" s="28">
        <v>41995.38</v>
      </c>
      <c r="E34" s="28">
        <v>43299.88</v>
      </c>
      <c r="F34" s="28">
        <v>1308.29</v>
      </c>
      <c r="G34" s="28">
        <f t="shared" si="0"/>
        <v>3.7899999999999636</v>
      </c>
    </row>
    <row r="35" spans="3:7" x14ac:dyDescent="0.25">
      <c r="C35" t="s">
        <v>35</v>
      </c>
      <c r="D35" s="28">
        <v>46822.02</v>
      </c>
      <c r="E35" s="28">
        <v>46890.73</v>
      </c>
      <c r="F35" s="28">
        <v>2144.4699999999998</v>
      </c>
      <c r="G35" s="28">
        <f t="shared" si="0"/>
        <v>2075.7599999999934</v>
      </c>
    </row>
    <row r="36" spans="3:7" x14ac:dyDescent="0.25">
      <c r="C36" t="s">
        <v>36</v>
      </c>
      <c r="D36" s="28">
        <v>20078.11</v>
      </c>
      <c r="E36" s="28">
        <v>20179.990000000002</v>
      </c>
      <c r="F36" s="28">
        <v>271.44</v>
      </c>
      <c r="G36" s="28">
        <f t="shared" si="0"/>
        <v>169.55999999999898</v>
      </c>
    </row>
    <row r="37" spans="3:7" ht="15.75" thickBot="1" x14ac:dyDescent="0.3">
      <c r="G37" s="35">
        <f>+SUM(G21:G36)</f>
        <v>5566.9299999999957</v>
      </c>
    </row>
    <row r="38" spans="3:7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2020-11-09T00:11:15Z</dcterms:modified>
</cp:coreProperties>
</file>