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ients\2022\Bonner Mark\Bonner Brabon SMSF\2021\"/>
    </mc:Choice>
  </mc:AlternateContent>
  <xr:revisionPtr revIDLastSave="0" documentId="13_ncr:1_{F86AC0ED-EAF3-4A2A-96C2-88A5942B430E}" xr6:coauthVersionLast="47" xr6:coauthVersionMax="47" xr10:uidLastSave="{00000000-0000-0000-0000-000000000000}"/>
  <bookViews>
    <workbookView xWindow="-28920" yWindow="-75" windowWidth="29040" windowHeight="15720" xr2:uid="{E2F1C9BD-CB9C-438F-8E6B-2D9A4586229A}"/>
  </bookViews>
  <sheets>
    <sheet name="Repor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9" i="1" l="1"/>
  <c r="G58" i="1"/>
  <c r="G55" i="1"/>
  <c r="E55" i="1"/>
  <c r="F57" i="1"/>
  <c r="H45" i="1"/>
  <c r="H33" i="1"/>
  <c r="F55" i="1"/>
  <c r="E53" i="1"/>
  <c r="E51" i="1"/>
  <c r="B53" i="1"/>
  <c r="B51" i="1"/>
  <c r="F53" i="1"/>
  <c r="F51" i="1"/>
  <c r="E45" i="1"/>
  <c r="E43" i="1"/>
  <c r="E41" i="1"/>
  <c r="E39" i="1"/>
  <c r="E37" i="1"/>
  <c r="E48" i="1" s="1"/>
  <c r="E35" i="1"/>
  <c r="E33" i="1"/>
  <c r="E31" i="1"/>
  <c r="E29" i="1"/>
  <c r="E21" i="1"/>
  <c r="E19" i="1"/>
  <c r="E24" i="1" s="1"/>
  <c r="F13" i="1"/>
  <c r="F11" i="1"/>
  <c r="F24" i="1" s="1"/>
  <c r="E50" i="1" l="1"/>
</calcChain>
</file>

<file path=xl/sharedStrings.xml><?xml version="1.0" encoding="utf-8"?>
<sst xmlns="http://schemas.openxmlformats.org/spreadsheetml/2006/main" count="34" uniqueCount="31">
  <si>
    <t>Bonner Brabon Super Fund ABN 51 312 539 817</t>
  </si>
  <si>
    <t>Detailed Operating Statement</t>
  </si>
  <si>
    <t>For the year ended 30 June 2021</t>
  </si>
  <si>
    <t>Note</t>
  </si>
  <si>
    <t>2021</t>
  </si>
  <si>
    <t>$</t>
  </si>
  <si>
    <t>Revenue</t>
  </si>
  <si>
    <t>Employers contributions</t>
  </si>
  <si>
    <t xml:space="preserve"> - Employers contributions</t>
  </si>
  <si>
    <t>Members contributions</t>
  </si>
  <si>
    <t xml:space="preserve"> - Members contributions</t>
  </si>
  <si>
    <t>Interest received</t>
  </si>
  <si>
    <t>Rent received</t>
  </si>
  <si>
    <t>Total revenue</t>
  </si>
  <si>
    <t>Expenses</t>
  </si>
  <si>
    <t>Accountancy</t>
  </si>
  <si>
    <t>Audit fees</t>
  </si>
  <si>
    <t>Commissions - Rental Agents</t>
  </si>
  <si>
    <t>Filing Fees</t>
  </si>
  <si>
    <t>General expenses</t>
  </si>
  <si>
    <t>Insurance</t>
  </si>
  <si>
    <t>Legal fees rental related</t>
  </si>
  <si>
    <t>Rates &amp; land taxes</t>
  </si>
  <si>
    <t>Repairs &amp; maintenance</t>
  </si>
  <si>
    <t>Total expenses</t>
  </si>
  <si>
    <t>tax</t>
  </si>
  <si>
    <t>tax calc</t>
  </si>
  <si>
    <t>to split</t>
  </si>
  <si>
    <t>Mark tax</t>
  </si>
  <si>
    <t>Jane Tax</t>
  </si>
  <si>
    <t>tax effect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</si>
</sst>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quotePrefix="1" applyFont="1" applyAlignment="1">
      <alignment horizontal="center"/>
    </xf>
    <xf numFmtId="0" fontId="3" fillId="0" borderId="0" xfId="0" quotePrefix="1" applyFont="1" applyAlignment="1">
      <alignment horizontal="center"/>
    </xf>
    <xf numFmtId="0" fontId="0" fillId="0" borderId="1" xfId="0" applyBorder="1"/>
    <xf numFmtId="0" fontId="1" fillId="0" borderId="1" xfId="0" quotePrefix="1" applyFont="1" applyBorder="1"/>
    <xf numFmtId="0" fontId="3" fillId="0" borderId="0" xfId="0" quotePrefix="1" applyFont="1"/>
    <xf numFmtId="0" fontId="2" fillId="0" borderId="0" xfId="0" quotePrefix="1" applyFont="1"/>
    <xf numFmtId="164" fontId="2" fillId="0" borderId="0" xfId="0" applyNumberFormat="1" applyFont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1" fillId="0" borderId="0" xfId="0" quotePrefix="1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076E6-0B1A-4244-810F-62D7BE860346}">
  <dimension ref="A3:H59"/>
  <sheetViews>
    <sheetView tabSelected="1" workbookViewId="0">
      <selection activeCell="F60" sqref="F60"/>
    </sheetView>
  </sheetViews>
  <sheetFormatPr defaultRowHeight="15" x14ac:dyDescent="0.25"/>
  <cols>
    <col min="1" max="1" width="26.7109375" customWidth="1"/>
  </cols>
  <sheetData>
    <row r="3" spans="1:6" x14ac:dyDescent="0.25">
      <c r="A3" s="1" t="s">
        <v>0</v>
      </c>
    </row>
    <row r="4" spans="1:6" x14ac:dyDescent="0.25">
      <c r="A4" s="1" t="s">
        <v>1</v>
      </c>
    </row>
    <row r="5" spans="1:6" x14ac:dyDescent="0.25">
      <c r="A5" s="1" t="s">
        <v>2</v>
      </c>
    </row>
    <row r="6" spans="1:6" x14ac:dyDescent="0.25">
      <c r="B6" s="2" t="s">
        <v>3</v>
      </c>
      <c r="C6" s="2" t="s">
        <v>4</v>
      </c>
      <c r="E6" t="s">
        <v>25</v>
      </c>
      <c r="F6" t="s">
        <v>25</v>
      </c>
    </row>
    <row r="7" spans="1:6" x14ac:dyDescent="0.25">
      <c r="C7" s="2" t="s">
        <v>5</v>
      </c>
    </row>
    <row r="8" spans="1:6" x14ac:dyDescent="0.25">
      <c r="A8" s="4" t="s">
        <v>6</v>
      </c>
      <c r="B8" s="3"/>
      <c r="C8" s="3"/>
    </row>
    <row r="9" spans="1:6" x14ac:dyDescent="0.25">
      <c r="A9" s="5" t="s">
        <v>7</v>
      </c>
    </row>
    <row r="11" spans="1:6" x14ac:dyDescent="0.25">
      <c r="A11" s="6" t="s">
        <v>8</v>
      </c>
      <c r="C11" s="7">
        <v>20343.740000000002</v>
      </c>
      <c r="F11">
        <f>SUM(C11*0.15)</f>
        <v>3051.5610000000001</v>
      </c>
    </row>
    <row r="13" spans="1:6" x14ac:dyDescent="0.25">
      <c r="A13" s="6" t="s">
        <v>8</v>
      </c>
      <c r="C13" s="7">
        <v>6726.4</v>
      </c>
      <c r="F13">
        <f>SUM(C13*0.15)</f>
        <v>1008.9599999999999</v>
      </c>
    </row>
    <row r="15" spans="1:6" x14ac:dyDescent="0.25">
      <c r="A15" s="5" t="s">
        <v>9</v>
      </c>
    </row>
    <row r="17" spans="1:8" x14ac:dyDescent="0.25">
      <c r="A17" s="6" t="s">
        <v>10</v>
      </c>
      <c r="C17" s="7">
        <v>4101.3</v>
      </c>
    </row>
    <row r="19" spans="1:8" x14ac:dyDescent="0.25">
      <c r="A19" s="6" t="s">
        <v>11</v>
      </c>
      <c r="C19" s="7">
        <v>427.05</v>
      </c>
      <c r="E19">
        <f>SUM(C19*0.15)</f>
        <v>64.057500000000005</v>
      </c>
    </row>
    <row r="21" spans="1:8" x14ac:dyDescent="0.25">
      <c r="A21" s="6" t="s">
        <v>12</v>
      </c>
      <c r="C21" s="7">
        <v>20260</v>
      </c>
      <c r="E21">
        <f>SUM(C21*0.15)</f>
        <v>3039</v>
      </c>
    </row>
    <row r="23" spans="1:8" x14ac:dyDescent="0.25">
      <c r="A23" s="6" t="s">
        <v>13</v>
      </c>
      <c r="C23" s="8">
        <v>51858.49</v>
      </c>
    </row>
    <row r="24" spans="1:8" x14ac:dyDescent="0.25">
      <c r="D24" t="s">
        <v>26</v>
      </c>
      <c r="E24">
        <f>SUM(E19+E21)</f>
        <v>3103.0574999999999</v>
      </c>
      <c r="F24">
        <f>F11+F13</f>
        <v>4060.5210000000002</v>
      </c>
    </row>
    <row r="27" spans="1:8" x14ac:dyDescent="0.25">
      <c r="E27" t="s">
        <v>30</v>
      </c>
    </row>
    <row r="28" spans="1:8" x14ac:dyDescent="0.25">
      <c r="A28" s="9" t="s">
        <v>14</v>
      </c>
    </row>
    <row r="29" spans="1:8" x14ac:dyDescent="0.25">
      <c r="A29" s="6" t="s">
        <v>15</v>
      </c>
      <c r="C29" s="7">
        <v>2200</v>
      </c>
      <c r="E29">
        <f>-SUM(C29*0.15)</f>
        <v>-330</v>
      </c>
    </row>
    <row r="31" spans="1:8" x14ac:dyDescent="0.25">
      <c r="A31" s="6" t="s">
        <v>16</v>
      </c>
      <c r="C31" s="7">
        <v>770</v>
      </c>
      <c r="E31">
        <f>-SUM(C31*0.15)</f>
        <v>-115.5</v>
      </c>
      <c r="H31">
        <v>770</v>
      </c>
    </row>
    <row r="33" spans="1:8" x14ac:dyDescent="0.25">
      <c r="A33" s="6" t="s">
        <v>17</v>
      </c>
      <c r="C33" s="7">
        <v>2455.71</v>
      </c>
      <c r="E33">
        <f>-SUM(C33*0.15)</f>
        <v>-368.35649999999998</v>
      </c>
      <c r="H33" s="10">
        <f>SUM(C33+C39+C41+C43+C45)</f>
        <v>9078.34</v>
      </c>
    </row>
    <row r="35" spans="1:8" x14ac:dyDescent="0.25">
      <c r="A35" s="6" t="s">
        <v>18</v>
      </c>
      <c r="C35" s="7">
        <v>314</v>
      </c>
      <c r="E35">
        <f>-SUM(C35*0.15)</f>
        <v>-47.1</v>
      </c>
    </row>
    <row r="37" spans="1:8" x14ac:dyDescent="0.25">
      <c r="A37" s="6" t="s">
        <v>19</v>
      </c>
      <c r="C37" s="7">
        <v>537</v>
      </c>
      <c r="E37">
        <f>-SUM(C37*0.15)</f>
        <v>-80.55</v>
      </c>
    </row>
    <row r="39" spans="1:8" x14ac:dyDescent="0.25">
      <c r="A39" s="6" t="s">
        <v>20</v>
      </c>
      <c r="C39" s="7">
        <v>1074.95</v>
      </c>
      <c r="E39">
        <f>-SUM(C39*0.15)</f>
        <v>-161.24250000000001</v>
      </c>
    </row>
    <row r="41" spans="1:8" x14ac:dyDescent="0.25">
      <c r="A41" s="6" t="s">
        <v>21</v>
      </c>
      <c r="C41" s="7">
        <v>1238.5999999999999</v>
      </c>
      <c r="E41">
        <f>-SUM(C41*0.15)</f>
        <v>-185.79</v>
      </c>
    </row>
    <row r="43" spans="1:8" x14ac:dyDescent="0.25">
      <c r="A43" s="6" t="s">
        <v>22</v>
      </c>
      <c r="C43" s="7">
        <v>3059.48</v>
      </c>
      <c r="E43">
        <f>-SUM(C43*0.15)</f>
        <v>-458.92199999999997</v>
      </c>
    </row>
    <row r="45" spans="1:8" x14ac:dyDescent="0.25">
      <c r="A45" s="6" t="s">
        <v>23</v>
      </c>
      <c r="C45" s="7">
        <v>1249.5999999999999</v>
      </c>
      <c r="E45">
        <f>-SUM(C45*0.15)</f>
        <v>-187.43999999999997</v>
      </c>
      <c r="H45" s="10">
        <f>SUM(C47-H33-H31)</f>
        <v>3051</v>
      </c>
    </row>
    <row r="47" spans="1:8" x14ac:dyDescent="0.25">
      <c r="A47" s="6" t="s">
        <v>24</v>
      </c>
      <c r="C47" s="8">
        <v>12899.34</v>
      </c>
    </row>
    <row r="48" spans="1:8" x14ac:dyDescent="0.25">
      <c r="D48" t="s">
        <v>26</v>
      </c>
      <c r="E48">
        <f>SUM(E29:E45)</f>
        <v>-1934.9010000000001</v>
      </c>
    </row>
    <row r="50" spans="1:7" x14ac:dyDescent="0.25">
      <c r="D50" t="s">
        <v>27</v>
      </c>
      <c r="E50">
        <f>E24+E48</f>
        <v>1168.1564999999998</v>
      </c>
    </row>
    <row r="51" spans="1:7" x14ac:dyDescent="0.25">
      <c r="A51" t="s">
        <v>28</v>
      </c>
      <c r="B51">
        <f>181187.06/412799.85</f>
        <v>0.43892230096498341</v>
      </c>
      <c r="E51">
        <f>B51*E50</f>
        <v>512.72993886720155</v>
      </c>
      <c r="F51">
        <f>F11</f>
        <v>3051.5610000000001</v>
      </c>
    </row>
    <row r="53" spans="1:7" x14ac:dyDescent="0.25">
      <c r="A53" t="s">
        <v>29</v>
      </c>
      <c r="B53">
        <f>1-B51</f>
        <v>0.56107769903501659</v>
      </c>
      <c r="E53">
        <f>SUM(B53*E50)</f>
        <v>655.42656113279827</v>
      </c>
      <c r="F53">
        <f>F13</f>
        <v>1008.9599999999999</v>
      </c>
    </row>
    <row r="55" spans="1:7" x14ac:dyDescent="0.25">
      <c r="E55">
        <f>SUM(E53+E51)</f>
        <v>1168.1564999999998</v>
      </c>
      <c r="F55">
        <f>SUM(F53+F51)</f>
        <v>4060.5210000000002</v>
      </c>
      <c r="G55">
        <f>SUM(F55+E55)</f>
        <v>5228.6774999999998</v>
      </c>
    </row>
    <row r="57" spans="1:7" x14ac:dyDescent="0.25">
      <c r="E57">
        <v>34858</v>
      </c>
      <c r="F57">
        <f>SUM(E57*0.15)</f>
        <v>5228.7</v>
      </c>
    </row>
    <row r="58" spans="1:7" x14ac:dyDescent="0.25">
      <c r="G58">
        <f>925*4</f>
        <v>3700</v>
      </c>
    </row>
    <row r="59" spans="1:7" x14ac:dyDescent="0.25">
      <c r="F59">
        <f>SUM(F57-G58)</f>
        <v>1528.6999999999998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Byrne</dc:creator>
  <cp:lastModifiedBy>Byrne</cp:lastModifiedBy>
  <dcterms:created xsi:type="dcterms:W3CDTF">2022-04-08T00:50:17Z</dcterms:created>
  <dcterms:modified xsi:type="dcterms:W3CDTF">2022-04-11T09:41:14Z</dcterms:modified>
</cp:coreProperties>
</file>