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ata\0_Client\Groups\TRAN Liem Group\Liem Tran Super\2019\"/>
    </mc:Choice>
  </mc:AlternateContent>
  <xr:revisionPtr revIDLastSave="0" documentId="13_ncr:1_{5D882932-B1E8-4BC2-B25C-03829E0E37CD}" xr6:coauthVersionLast="45" xr6:coauthVersionMax="45" xr10:uidLastSave="{00000000-0000-0000-0000-000000000000}"/>
  <bookViews>
    <workbookView xWindow="-15" yWindow="16170" windowWidth="29040" windowHeight="15840" xr2:uid="{2E1F916D-C63A-4124-86FC-296AEDE60EE3}"/>
  </bookViews>
  <sheets>
    <sheet name="Bank" sheetId="50" r:id="rId1"/>
    <sheet name="Jnl" sheetId="3" r:id="rId2"/>
    <sheet name="(O1) Employer Contribution" sheetId="17" r:id="rId3"/>
    <sheet name="(A3) Bank Balance" sheetId="34" r:id="rId4"/>
    <sheet name="Member Balance" sheetId="11" r:id="rId5"/>
    <sheet name="Member payment" sheetId="13" r:id="rId6"/>
    <sheet name="Report" sheetId="7" r:id="rId7"/>
  </sheets>
  <definedNames>
    <definedName name="_xlnm._FilterDatabase" localSheetId="0" hidden="1">Bank!$A$6:$G$18</definedName>
    <definedName name="_xlnm.Print_Area" localSheetId="3">'(A3) Bank Balance'!$A$1:$D$9</definedName>
    <definedName name="_xlnm.Print_Area" localSheetId="2">'(O1) Employer Contribution'!$A$1:$F$17</definedName>
    <definedName name="_xlnm.Print_Area" localSheetId="1">Jnl!$A$1:$G$27</definedName>
    <definedName name="_xlnm.Print_Area" localSheetId="5">'Member payment'!$A$1:$B$55</definedName>
  </definedNames>
  <calcPr calcId="191029" concurrentCalc="0"/>
  <pivotCaches>
    <pivotCache cacheId="5" r:id="rId8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" i="3" l="1"/>
  <c r="J13" i="3"/>
  <c r="J18" i="3"/>
  <c r="J21" i="3"/>
  <c r="C9" i="3"/>
  <c r="C11" i="3"/>
  <c r="J24" i="3"/>
  <c r="J25" i="3"/>
  <c r="C21" i="3"/>
  <c r="C22" i="3"/>
  <c r="C23" i="3"/>
  <c r="C24" i="3"/>
  <c r="D25" i="3"/>
  <c r="J27" i="3"/>
  <c r="J29" i="3"/>
  <c r="C19" i="17"/>
  <c r="C46" i="13"/>
  <c r="C54" i="13"/>
  <c r="C34" i="13"/>
  <c r="C10" i="13"/>
  <c r="C51" i="13"/>
  <c r="C40" i="13"/>
  <c r="C36" i="13"/>
  <c r="D21" i="11"/>
  <c r="D22" i="11"/>
  <c r="D23" i="11"/>
  <c r="D24" i="11"/>
  <c r="D26" i="11"/>
  <c r="G8" i="11"/>
  <c r="G7" i="11"/>
  <c r="G6" i="11"/>
  <c r="G5" i="11"/>
  <c r="J6" i="11"/>
  <c r="J7" i="11"/>
  <c r="J8" i="11"/>
  <c r="C26" i="3"/>
  <c r="D11" i="3"/>
  <c r="D8" i="50"/>
  <c r="D9" i="50"/>
  <c r="D10" i="50"/>
  <c r="D11" i="50"/>
  <c r="D12" i="50"/>
  <c r="D13" i="50"/>
  <c r="D14" i="50"/>
  <c r="D15" i="50"/>
  <c r="D16" i="50"/>
  <c r="D17" i="50"/>
  <c r="D18" i="50"/>
  <c r="D17" i="3"/>
  <c r="C17" i="3"/>
  <c r="C16" i="13"/>
  <c r="C12" i="13"/>
  <c r="C27" i="13"/>
  <c r="J5" i="11"/>
  <c r="C21" i="13"/>
  <c r="J9" i="11"/>
  <c r="I9" i="11"/>
  <c r="B9" i="11"/>
  <c r="D26" i="3"/>
  <c r="D9" i="11"/>
  <c r="E9" i="11"/>
  <c r="G9" i="11"/>
  <c r="F9" i="11"/>
  <c r="H9" i="11"/>
</calcChain>
</file>

<file path=xl/sharedStrings.xml><?xml version="1.0" encoding="utf-8"?>
<sst xmlns="http://schemas.openxmlformats.org/spreadsheetml/2006/main" count="243" uniqueCount="128">
  <si>
    <t>Date</t>
  </si>
  <si>
    <t>Desc</t>
  </si>
  <si>
    <t>Dr/(Cr)</t>
  </si>
  <si>
    <t>Running balance</t>
  </si>
  <si>
    <t>Member</t>
  </si>
  <si>
    <t>Account</t>
  </si>
  <si>
    <t>Total</t>
  </si>
  <si>
    <t>Total Rollover</t>
  </si>
  <si>
    <t>Dr</t>
  </si>
  <si>
    <t>Cr</t>
  </si>
  <si>
    <t>Cash at bank</t>
  </si>
  <si>
    <t>551/05</t>
  </si>
  <si>
    <t>552/05</t>
  </si>
  <si>
    <t>Provision for income tax</t>
  </si>
  <si>
    <t>FY</t>
  </si>
  <si>
    <t>$</t>
  </si>
  <si>
    <t>551/07</t>
  </si>
  <si>
    <t>552/07</t>
  </si>
  <si>
    <t>2050 Investment Schedule</t>
  </si>
  <si>
    <t>Report</t>
  </si>
  <si>
    <t>100 Operating Statement</t>
  </si>
  <si>
    <t>200 Statement of Financial Position</t>
  </si>
  <si>
    <t>8000 Notes to the Accounts</t>
  </si>
  <si>
    <t xml:space="preserve">8800 Trustee's Declaration  </t>
  </si>
  <si>
    <t xml:space="preserve">8840 Member's Information Statement         </t>
  </si>
  <si>
    <t>Income allocation for the year</t>
  </si>
  <si>
    <t>Income Tax</t>
  </si>
  <si>
    <t>C/B</t>
  </si>
  <si>
    <t>Rosanne</t>
  </si>
  <si>
    <t xml:space="preserve">Represented by: </t>
  </si>
  <si>
    <t>Acc</t>
  </si>
  <si>
    <t>Remarks</t>
  </si>
  <si>
    <t>Income tax</t>
  </si>
  <si>
    <t>Employer contribution</t>
  </si>
  <si>
    <t>Member contribution</t>
  </si>
  <si>
    <t>Total Preservation</t>
  </si>
  <si>
    <t>1A. Tax Free; NCC</t>
  </si>
  <si>
    <t>1B. Taxable component (Element taxed in the fund)</t>
  </si>
  <si>
    <t>2A. Preserved amt</t>
  </si>
  <si>
    <t>2B. Restricted non-prserved</t>
  </si>
  <si>
    <t>2C. Unrestricted non-preserved</t>
  </si>
  <si>
    <t>1. Taxation Components</t>
  </si>
  <si>
    <t>2. Preservation status</t>
  </si>
  <si>
    <t>Member payment detail</t>
  </si>
  <si>
    <t>O/B</t>
  </si>
  <si>
    <t>CR</t>
  </si>
  <si>
    <t>552/08</t>
  </si>
  <si>
    <t>Reconciliation for  Preliminary Profit</t>
  </si>
  <si>
    <t>Account number</t>
  </si>
  <si>
    <t>Employer Contribution</t>
  </si>
  <si>
    <t>Transactions appeared on</t>
  </si>
  <si>
    <t>Interest</t>
  </si>
  <si>
    <t>Less Expense</t>
  </si>
  <si>
    <t>Accountancy fee</t>
  </si>
  <si>
    <t>Supervisory levy</t>
  </si>
  <si>
    <t>Preliminary Profit for distribution</t>
  </si>
  <si>
    <t>Row Labels</t>
  </si>
  <si>
    <t>Grand Total</t>
  </si>
  <si>
    <t>Sum of Dr/(Cr)</t>
  </si>
  <si>
    <t>Profit for the year allocation</t>
  </si>
  <si>
    <t>Reconciliation</t>
  </si>
  <si>
    <t>Total members</t>
  </si>
  <si>
    <t>Member / Investment</t>
  </si>
  <si>
    <t>LL007 Income tax provision</t>
  </si>
  <si>
    <t>Bank Account</t>
  </si>
  <si>
    <t>Posted</t>
  </si>
  <si>
    <t>Benefit paid during the year</t>
  </si>
  <si>
    <t>1C. Benefit payout</t>
  </si>
  <si>
    <t>2D. Benefit payout</t>
  </si>
  <si>
    <t>Bank Name</t>
  </si>
  <si>
    <t>Previous Fund Rollover</t>
  </si>
  <si>
    <t>Operating Profit &amp; Loss</t>
  </si>
  <si>
    <t>FY 2019</t>
  </si>
  <si>
    <t>Less</t>
  </si>
  <si>
    <t>(blank)</t>
  </si>
  <si>
    <t>Member balance @ 30/6/2019</t>
  </si>
  <si>
    <t>Add:</t>
  </si>
  <si>
    <t>Income Tax Expenses</t>
  </si>
  <si>
    <t>realised profit for the year</t>
  </si>
  <si>
    <t>Liem Tran Super</t>
  </si>
  <si>
    <t>BSB: 063132</t>
  </si>
  <si>
    <t>A/C 11572962</t>
  </si>
  <si>
    <t>Bank: CBA</t>
  </si>
  <si>
    <t xml:space="preserve">03 Liem </t>
  </si>
  <si>
    <t xml:space="preserve">08 Truong </t>
  </si>
  <si>
    <t xml:space="preserve">01 Liem </t>
  </si>
  <si>
    <t xml:space="preserve">02 Liem </t>
  </si>
  <si>
    <t xml:space="preserve">01 Jul Credit Interest </t>
  </si>
  <si>
    <t xml:space="preserve">07 Truong </t>
  </si>
  <si>
    <t xml:space="preserve">05 Mai </t>
  </si>
  <si>
    <t xml:space="preserve">04 Mai </t>
  </si>
  <si>
    <t xml:space="preserve">09 Long </t>
  </si>
  <si>
    <t xml:space="preserve">10 Long </t>
  </si>
  <si>
    <t xml:space="preserve">06 Mai </t>
  </si>
  <si>
    <t>Opening account</t>
  </si>
  <si>
    <t>Liem</t>
  </si>
  <si>
    <t>Truong</t>
  </si>
  <si>
    <t>Mai</t>
  </si>
  <si>
    <t>Long</t>
  </si>
  <si>
    <t>Employer contribution - Liem</t>
  </si>
  <si>
    <t>Employer contribution - Truong</t>
  </si>
  <si>
    <t>Employer contribution - Mai</t>
  </si>
  <si>
    <t>Employer contribution - Long</t>
  </si>
  <si>
    <t>553/07</t>
  </si>
  <si>
    <t>Income</t>
  </si>
  <si>
    <t>LL002 SMSF Set up fee</t>
  </si>
  <si>
    <t>Preliminary Expense</t>
  </si>
  <si>
    <t>After tax contribution - Mai</t>
  </si>
  <si>
    <t>553/05</t>
  </si>
  <si>
    <t xml:space="preserve">TRAN, Liem Thanh </t>
  </si>
  <si>
    <t xml:space="preserve">LIEU, Mai Thi      </t>
  </si>
  <si>
    <t xml:space="preserve">TRAN, Truong Thanh  </t>
  </si>
  <si>
    <t xml:space="preserve">TRAN, Long Thanh    </t>
  </si>
  <si>
    <t xml:space="preserve">LL001 Bank transactions for the year               </t>
  </si>
  <si>
    <t>Interest Income in FY2020</t>
  </si>
  <si>
    <t>554/07</t>
  </si>
  <si>
    <t>Fund in Transit</t>
  </si>
  <si>
    <t>554/05</t>
  </si>
  <si>
    <t>Jounral entry - FY 2019</t>
  </si>
  <si>
    <t>Income tax-Mai (20057.45 * 15%)</t>
  </si>
  <si>
    <t>Income tax-Liem ($20417.1 *15%)</t>
  </si>
  <si>
    <t>Income tax-Long ($9078.71 *15%)</t>
  </si>
  <si>
    <t>Income tax-Truong ($9784.06*15%)</t>
  </si>
  <si>
    <t>After tax contribution</t>
  </si>
  <si>
    <t>CBA</t>
  </si>
  <si>
    <t>Balance as at 30/06/2019</t>
  </si>
  <si>
    <t>Employer contibution</t>
  </si>
  <si>
    <t>Personal after tax contibution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</si>
</sst>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NumberForma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49">
    <xf numFmtId="0" fontId="0" fillId="0" borderId="0" xfId="0"/>
    <xf numFmtId="43" fontId="0" fillId="0" borderId="0" xfId="1" applyFont="1"/>
    <xf numFmtId="0" fontId="2" fillId="0" borderId="0" xfId="2"/>
    <xf numFmtId="43" fontId="0" fillId="0" borderId="0" xfId="3" applyFont="1" applyFill="1" applyBorder="1"/>
    <xf numFmtId="0" fontId="3" fillId="0" borderId="0" xfId="2" applyFont="1" applyBorder="1" applyAlignment="1">
      <alignment horizontal="right" wrapText="1"/>
    </xf>
    <xf numFmtId="43" fontId="0" fillId="0" borderId="0" xfId="3" applyFont="1" applyFill="1"/>
    <xf numFmtId="43" fontId="0" fillId="0" borderId="0" xfId="3" applyFont="1"/>
    <xf numFmtId="43" fontId="2" fillId="0" borderId="0" xfId="2" applyNumberFormat="1"/>
    <xf numFmtId="43" fontId="0" fillId="0" borderId="9" xfId="3" applyFont="1" applyBorder="1"/>
    <xf numFmtId="0" fontId="0" fillId="0" borderId="0" xfId="0" applyBorder="1"/>
    <xf numFmtId="0" fontId="0" fillId="0" borderId="3" xfId="0" applyFill="1" applyBorder="1" applyAlignment="1">
      <alignment horizontal="right"/>
    </xf>
    <xf numFmtId="10" fontId="0" fillId="0" borderId="5" xfId="4" applyNumberFormat="1" applyFont="1" applyFill="1" applyBorder="1" applyAlignment="1">
      <alignment horizontal="right"/>
    </xf>
    <xf numFmtId="43" fontId="0" fillId="0" borderId="5" xfId="0" applyNumberFormat="1" applyFill="1" applyBorder="1" applyAlignment="1">
      <alignment horizontal="right"/>
    </xf>
    <xf numFmtId="10" fontId="0" fillId="0" borderId="11" xfId="4" applyNumberFormat="1" applyFont="1" applyFill="1" applyBorder="1" applyAlignment="1">
      <alignment horizontal="right"/>
    </xf>
    <xf numFmtId="0" fontId="2" fillId="0" borderId="0" xfId="2" applyAlignment="1">
      <alignment horizontal="left"/>
    </xf>
    <xf numFmtId="0" fontId="2" fillId="0" borderId="12" xfId="2" applyBorder="1" applyAlignment="1">
      <alignment horizontal="right" wrapText="1"/>
    </xf>
    <xf numFmtId="0" fontId="2" fillId="0" borderId="9" xfId="2" applyBorder="1" applyAlignment="1">
      <alignment horizontal="left"/>
    </xf>
    <xf numFmtId="43" fontId="2" fillId="0" borderId="0" xfId="1" applyFont="1" applyFill="1"/>
    <xf numFmtId="0" fontId="2" fillId="0" borderId="0" xfId="2" applyFill="1" applyBorder="1" applyAlignment="1">
      <alignment wrapText="1"/>
    </xf>
    <xf numFmtId="0" fontId="2" fillId="0" borderId="0" xfId="2" applyFont="1" applyFill="1" applyBorder="1"/>
    <xf numFmtId="0" fontId="2" fillId="0" borderId="0" xfId="2" applyFill="1" applyBorder="1" applyAlignment="1">
      <alignment vertical="center" wrapText="1"/>
    </xf>
    <xf numFmtId="0" fontId="2" fillId="0" borderId="0" xfId="2" applyFont="1" applyFill="1" applyBorder="1" applyAlignment="1">
      <alignment vertical="center"/>
    </xf>
    <xf numFmtId="0" fontId="7" fillId="0" borderId="0" xfId="0" applyFont="1" applyBorder="1"/>
    <xf numFmtId="0" fontId="5" fillId="0" borderId="9" xfId="2" applyFont="1" applyFill="1" applyBorder="1"/>
    <xf numFmtId="0" fontId="5" fillId="0" borderId="9" xfId="2" applyFont="1" applyFill="1" applyBorder="1" applyAlignment="1">
      <alignment horizontal="left"/>
    </xf>
    <xf numFmtId="0" fontId="6" fillId="0" borderId="0" xfId="0" applyFont="1" applyBorder="1"/>
    <xf numFmtId="0" fontId="7" fillId="0" borderId="0" xfId="0" applyFont="1"/>
    <xf numFmtId="0" fontId="0" fillId="0" borderId="0" xfId="0" applyAlignment="1">
      <alignment horizontal="right"/>
    </xf>
    <xf numFmtId="0" fontId="2" fillId="0" borderId="5" xfId="0" applyFont="1" applyFill="1" applyBorder="1"/>
    <xf numFmtId="43" fontId="0" fillId="0" borderId="0" xfId="1" applyFont="1" applyFill="1" applyAlignment="1">
      <alignment horizontal="right"/>
    </xf>
    <xf numFmtId="0" fontId="0" fillId="0" borderId="10" xfId="0" applyBorder="1"/>
    <xf numFmtId="0" fontId="7" fillId="0" borderId="2" xfId="0" applyFont="1" applyFill="1" applyBorder="1" applyAlignment="1">
      <alignment horizontal="right"/>
    </xf>
    <xf numFmtId="4" fontId="0" fillId="0" borderId="0" xfId="0" applyNumberFormat="1" applyFill="1" applyBorder="1"/>
    <xf numFmtId="43" fontId="0" fillId="0" borderId="9" xfId="3" applyFont="1" applyFill="1" applyBorder="1"/>
    <xf numFmtId="0" fontId="0" fillId="0" borderId="0" xfId="0"/>
    <xf numFmtId="43" fontId="0" fillId="0" borderId="0" xfId="1" applyFont="1" applyAlignment="1">
      <alignment horizontal="right"/>
    </xf>
    <xf numFmtId="0" fontId="0" fillId="0" borderId="2" xfId="0" applyFill="1" applyBorder="1" applyAlignment="1">
      <alignment horizontal="right"/>
    </xf>
    <xf numFmtId="4" fontId="0" fillId="0" borderId="0" xfId="0" applyNumberFormat="1" applyFill="1" applyBorder="1"/>
    <xf numFmtId="0" fontId="0" fillId="0" borderId="0" xfId="0"/>
    <xf numFmtId="0" fontId="2" fillId="0" borderId="0" xfId="2"/>
    <xf numFmtId="43" fontId="0" fillId="0" borderId="0" xfId="3" applyFont="1" applyFill="1" applyBorder="1"/>
    <xf numFmtId="43" fontId="2" fillId="0" borderId="0" xfId="2" applyNumberFormat="1"/>
    <xf numFmtId="43" fontId="0" fillId="0" borderId="9" xfId="3" applyFont="1" applyBorder="1"/>
    <xf numFmtId="0" fontId="0" fillId="0" borderId="0" xfId="0" applyBorder="1"/>
    <xf numFmtId="0" fontId="2" fillId="0" borderId="12" xfId="2" applyFill="1" applyBorder="1" applyAlignment="1">
      <alignment horizontal="right" wrapText="1"/>
    </xf>
    <xf numFmtId="0" fontId="2" fillId="0" borderId="0" xfId="2" applyFont="1" applyFill="1" applyBorder="1"/>
    <xf numFmtId="0" fontId="2" fillId="0" borderId="0" xfId="2" applyBorder="1"/>
    <xf numFmtId="43" fontId="2" fillId="0" borderId="0" xfId="2" applyNumberFormat="1"/>
    <xf numFmtId="0" fontId="7" fillId="0" borderId="0" xfId="0" applyFont="1" applyAlignment="1">
      <alignment horizontal="right"/>
    </xf>
    <xf numFmtId="0" fontId="0" fillId="0" borderId="0" xfId="0" applyFill="1" applyAlignment="1">
      <alignment horizontal="left"/>
    </xf>
    <xf numFmtId="43" fontId="0" fillId="0" borderId="0" xfId="3" applyFont="1" applyFill="1"/>
    <xf numFmtId="9" fontId="2" fillId="0" borderId="0" xfId="12" applyFont="1"/>
    <xf numFmtId="43" fontId="7" fillId="0" borderId="14" xfId="1" applyFont="1" applyFill="1" applyBorder="1"/>
    <xf numFmtId="0" fontId="7" fillId="0" borderId="0" xfId="0" applyFont="1" applyFill="1" applyBorder="1"/>
    <xf numFmtId="0" fontId="6" fillId="2" borderId="2" xfId="0" applyFont="1" applyFill="1" applyBorder="1"/>
    <xf numFmtId="43" fontId="0" fillId="0" borderId="0" xfId="0" applyNumberFormat="1" applyFill="1" applyAlignment="1">
      <alignment horizontal="left"/>
    </xf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7" fillId="0" borderId="0" xfId="0" applyFont="1"/>
    <xf numFmtId="43" fontId="0" fillId="0" borderId="0" xfId="0" applyNumberFormat="1" applyFill="1" applyBorder="1"/>
    <xf numFmtId="43" fontId="0" fillId="0" borderId="0" xfId="3" applyFont="1" applyFill="1"/>
    <xf numFmtId="14" fontId="3" fillId="0" borderId="0" xfId="2" applyNumberFormat="1" applyFont="1" applyBorder="1" applyAlignment="1">
      <alignment horizontal="right" wrapText="1"/>
    </xf>
    <xf numFmtId="43" fontId="0" fillId="0" borderId="0" xfId="0" applyNumberFormat="1" applyFill="1"/>
    <xf numFmtId="4" fontId="7" fillId="0" borderId="0" xfId="0" applyNumberFormat="1" applyFont="1" applyBorder="1"/>
    <xf numFmtId="4" fontId="0" fillId="0" borderId="0" xfId="0" applyNumberFormat="1" applyBorder="1"/>
    <xf numFmtId="0" fontId="0" fillId="0" borderId="2" xfId="0" applyFill="1" applyBorder="1"/>
    <xf numFmtId="0" fontId="0" fillId="0" borderId="0" xfId="0" applyBorder="1"/>
    <xf numFmtId="0" fontId="0" fillId="0" borderId="0" xfId="0" applyFill="1" applyBorder="1" applyAlignment="1">
      <alignment horizontal="left"/>
    </xf>
    <xf numFmtId="0" fontId="0" fillId="0" borderId="3" xfId="0" applyFill="1" applyBorder="1"/>
    <xf numFmtId="43" fontId="0" fillId="0" borderId="10" xfId="3" applyFont="1" applyFill="1" applyBorder="1"/>
    <xf numFmtId="0" fontId="0" fillId="0" borderId="1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2" fillId="0" borderId="0" xfId="2" applyAlignment="1">
      <alignment horizontal="left"/>
    </xf>
    <xf numFmtId="4" fontId="0" fillId="0" borderId="0" xfId="0" applyNumberFormat="1" applyFill="1" applyBorder="1"/>
    <xf numFmtId="4" fontId="0" fillId="0" borderId="0" xfId="1" applyNumberFormat="1" applyFont="1" applyBorder="1"/>
    <xf numFmtId="0" fontId="0" fillId="0" borderId="4" xfId="0" applyFill="1" applyBorder="1" applyAlignment="1">
      <alignment horizontal="left"/>
    </xf>
    <xf numFmtId="14" fontId="0" fillId="0" borderId="0" xfId="0" applyNumberFormat="1"/>
    <xf numFmtId="43" fontId="0" fillId="0" borderId="0" xfId="1" applyFont="1"/>
    <xf numFmtId="0" fontId="2" fillId="0" borderId="0" xfId="2"/>
    <xf numFmtId="0" fontId="0" fillId="0" borderId="0" xfId="0" applyFill="1"/>
    <xf numFmtId="0" fontId="0" fillId="0" borderId="5" xfId="0" applyFill="1" applyBorder="1"/>
    <xf numFmtId="0" fontId="0" fillId="0" borderId="6" xfId="0" applyFill="1" applyBorder="1"/>
    <xf numFmtId="0" fontId="0" fillId="0" borderId="8" xfId="0" applyFill="1" applyBorder="1"/>
    <xf numFmtId="0" fontId="2" fillId="0" borderId="4" xfId="0" applyFont="1" applyFill="1" applyBorder="1" applyAlignment="1">
      <alignment horizontal="left"/>
    </xf>
    <xf numFmtId="43" fontId="0" fillId="0" borderId="0" xfId="1" applyFont="1" applyBorder="1"/>
    <xf numFmtId="0" fontId="7" fillId="0" borderId="0" xfId="0" applyFont="1"/>
    <xf numFmtId="0" fontId="2" fillId="0" borderId="0" xfId="2" applyBorder="1"/>
    <xf numFmtId="43" fontId="0" fillId="0" borderId="10" xfId="1" applyFont="1" applyBorder="1"/>
    <xf numFmtId="0" fontId="0" fillId="0" borderId="0" xfId="0" applyAlignment="1">
      <alignment horizontal="left"/>
    </xf>
    <xf numFmtId="43" fontId="7" fillId="0" borderId="9" xfId="1" applyFont="1" applyBorder="1"/>
    <xf numFmtId="4" fontId="0" fillId="0" borderId="0" xfId="0" applyNumberFormat="1" applyFill="1"/>
    <xf numFmtId="43" fontId="0" fillId="0" borderId="0" xfId="1" applyFont="1" applyBorder="1" applyAlignment="1">
      <alignment vertical="center"/>
    </xf>
    <xf numFmtId="0" fontId="0" fillId="0" borderId="4" xfId="0" applyFill="1" applyBorder="1"/>
    <xf numFmtId="0" fontId="7" fillId="0" borderId="1" xfId="0" applyFont="1" applyFill="1" applyBorder="1"/>
    <xf numFmtId="43" fontId="0" fillId="0" borderId="5" xfId="1" applyFont="1" applyFill="1" applyBorder="1"/>
    <xf numFmtId="43" fontId="0" fillId="0" borderId="14" xfId="1" applyFont="1" applyFill="1" applyBorder="1"/>
    <xf numFmtId="43" fontId="0" fillId="0" borderId="13" xfId="1" applyFont="1" applyFill="1" applyBorder="1"/>
    <xf numFmtId="0" fontId="7" fillId="0" borderId="4" xfId="0" applyFont="1" applyFill="1" applyBorder="1"/>
    <xf numFmtId="0" fontId="2" fillId="0" borderId="0" xfId="2" applyFill="1" applyBorder="1"/>
    <xf numFmtId="0" fontId="0" fillId="0" borderId="0" xfId="0"/>
    <xf numFmtId="0" fontId="2" fillId="0" borderId="0" xfId="2"/>
    <xf numFmtId="43" fontId="0" fillId="0" borderId="0" xfId="3" applyFont="1" applyFill="1" applyBorder="1"/>
    <xf numFmtId="0" fontId="2" fillId="0" borderId="0" xfId="2" applyBorder="1" applyAlignment="1">
      <alignment horizontal="left"/>
    </xf>
    <xf numFmtId="0" fontId="0" fillId="0" borderId="0" xfId="0" applyFill="1" applyBorder="1"/>
    <xf numFmtId="0" fontId="0" fillId="0" borderId="7" xfId="0" applyFill="1" applyBorder="1"/>
    <xf numFmtId="0" fontId="0" fillId="0" borderId="0" xfId="0" applyBorder="1"/>
    <xf numFmtId="0" fontId="2" fillId="0" borderId="0" xfId="0" applyFont="1" applyBorder="1"/>
    <xf numFmtId="43" fontId="0" fillId="0" borderId="0" xfId="1" applyFont="1" applyFill="1"/>
    <xf numFmtId="0" fontId="4" fillId="0" borderId="0" xfId="2" applyFont="1" applyAlignment="1">
      <alignment horizontal="left"/>
    </xf>
    <xf numFmtId="0" fontId="4" fillId="0" borderId="0" xfId="2" applyFont="1"/>
    <xf numFmtId="0" fontId="4" fillId="0" borderId="0" xfId="2" applyFont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2" applyFont="1" applyFill="1" applyBorder="1"/>
    <xf numFmtId="0" fontId="2" fillId="0" borderId="0" xfId="2" applyBorder="1"/>
    <xf numFmtId="43" fontId="0" fillId="0" borderId="0" xfId="1" applyFont="1" applyFill="1" applyBorder="1"/>
    <xf numFmtId="0" fontId="2" fillId="0" borderId="0" xfId="2" applyFill="1"/>
    <xf numFmtId="4" fontId="0" fillId="0" borderId="0" xfId="0" applyNumberFormat="1"/>
    <xf numFmtId="4" fontId="0" fillId="0" borderId="7" xfId="0" applyNumberFormat="1" applyBorder="1"/>
    <xf numFmtId="0" fontId="2" fillId="0" borderId="0" xfId="2" applyFill="1" applyBorder="1"/>
    <xf numFmtId="43" fontId="0" fillId="0" borderId="0" xfId="0" applyNumberFormat="1" applyFill="1" applyBorder="1" applyAlignment="1">
      <alignment horizontal="left"/>
    </xf>
    <xf numFmtId="0" fontId="6" fillId="0" borderId="2" xfId="0" applyFont="1" applyFill="1" applyBorder="1"/>
    <xf numFmtId="43" fontId="0" fillId="0" borderId="3" xfId="1" applyFont="1" applyFill="1" applyBorder="1"/>
    <xf numFmtId="0" fontId="7" fillId="0" borderId="15" xfId="0" applyFont="1" applyFill="1" applyBorder="1"/>
    <xf numFmtId="0" fontId="0" fillId="0" borderId="4" xfId="0" quotePrefix="1" applyFill="1" applyBorder="1"/>
    <xf numFmtId="43" fontId="7" fillId="0" borderId="16" xfId="0" applyNumberFormat="1" applyFont="1" applyFill="1" applyBorder="1" applyAlignment="1">
      <alignment horizontal="left"/>
    </xf>
    <xf numFmtId="43" fontId="7" fillId="0" borderId="16" xfId="0" applyNumberFormat="1" applyFont="1" applyFill="1" applyBorder="1"/>
    <xf numFmtId="43" fontId="7" fillId="0" borderId="0" xfId="1" applyFont="1" applyFill="1" applyBorder="1"/>
    <xf numFmtId="43" fontId="2" fillId="0" borderId="9" xfId="1" applyFont="1" applyFill="1" applyBorder="1"/>
    <xf numFmtId="0" fontId="0" fillId="0" borderId="17" xfId="0" applyFill="1" applyBorder="1" applyAlignment="1">
      <alignment horizontal="left"/>
    </xf>
    <xf numFmtId="0" fontId="0" fillId="0" borderId="17" xfId="0" applyFill="1" applyBorder="1"/>
    <xf numFmtId="0" fontId="6" fillId="0" borderId="0" xfId="0" applyFont="1" applyFill="1"/>
    <xf numFmtId="43" fontId="7" fillId="0" borderId="5" xfId="1" applyFont="1" applyFill="1" applyBorder="1"/>
    <xf numFmtId="43" fontId="0" fillId="2" borderId="0" xfId="3" applyFont="1" applyFill="1"/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left"/>
    </xf>
    <xf numFmtId="0" fontId="0" fillId="0" borderId="0" xfId="0" applyAlignment="1">
      <alignment wrapText="1"/>
    </xf>
    <xf numFmtId="43" fontId="0" fillId="0" borderId="0" xfId="0" applyNumberFormat="1" applyAlignment="1">
      <alignment horizontal="left"/>
    </xf>
    <xf numFmtId="0" fontId="2" fillId="0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43" fontId="2" fillId="0" borderId="0" xfId="2" applyNumberFormat="1" applyBorder="1"/>
    <xf numFmtId="0" fontId="5" fillId="0" borderId="0" xfId="2" applyFont="1" applyFill="1" applyBorder="1"/>
    <xf numFmtId="43" fontId="7" fillId="0" borderId="0" xfId="1" applyFont="1" applyBorder="1"/>
    <xf numFmtId="43" fontId="0" fillId="0" borderId="9" xfId="1" applyFont="1" applyBorder="1"/>
    <xf numFmtId="14" fontId="0" fillId="0" borderId="7" xfId="0" applyNumberFormat="1" applyBorder="1"/>
    <xf numFmtId="0" fontId="0" fillId="0" borderId="7" xfId="0" applyBorder="1"/>
    <xf numFmtId="14" fontId="0" fillId="3" borderId="0" xfId="0" applyNumberFormat="1" applyFill="1"/>
    <xf numFmtId="0" fontId="0" fillId="3" borderId="0" xfId="0" applyFill="1"/>
    <xf numFmtId="4" fontId="0" fillId="3" borderId="0" xfId="0" applyNumberFormat="1" applyFill="1"/>
  </cellXfs>
  <cellStyles count="15">
    <cellStyle name="Comma" xfId="1" builtinId="3"/>
    <cellStyle name="Comma 2" xfId="3" xr:uid="{00000000-0005-0000-0000-000001000000}"/>
    <cellStyle name="Comma 2 2" xfId="9" xr:uid="{00000000-0005-0000-0000-000002000000}"/>
    <cellStyle name="Comma 3" xfId="5" xr:uid="{00000000-0005-0000-0000-000003000000}"/>
    <cellStyle name="Comma 3 2" xfId="14" xr:uid="{00000000-0005-0000-0000-000004000000}"/>
    <cellStyle name="Currency 2" xfId="7" xr:uid="{00000000-0005-0000-0000-000005000000}"/>
    <cellStyle name="Currency 2 2" xfId="10" xr:uid="{00000000-0005-0000-0000-000006000000}"/>
    <cellStyle name="Currency 3" xfId="8" xr:uid="{00000000-0005-0000-0000-000007000000}"/>
    <cellStyle name="Normal" xfId="0" builtinId="0"/>
    <cellStyle name="Normal 2" xfId="2" xr:uid="{00000000-0005-0000-0000-00000A000000}"/>
    <cellStyle name="Normal 2 2" xfId="11" xr:uid="{00000000-0005-0000-0000-00000B000000}"/>
    <cellStyle name="Normal 3" xfId="6" xr:uid="{00000000-0005-0000-0000-00000C000000}"/>
    <cellStyle name="Normal 4" xfId="13" xr:uid="{00000000-0005-0000-0000-00000D000000}"/>
    <cellStyle name="Percent" xfId="12" builtinId="5"/>
    <cellStyle name="Percent 2" xfId="4" xr:uid="{00000000-0005-0000-0000-00000F000000}"/>
  </cellStyles>
  <dxfs count="0"/>
  <tableStyles count="0" defaultTableStyle="TableStyleMedium9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42</xdr:col>
      <xdr:colOff>0</xdr:colOff>
      <xdr:row>77</xdr:row>
      <xdr:rowOff>0</xdr:rowOff>
    </xdr:from>
    <xdr:to>
      <xdr:col>54</xdr:col>
      <xdr:colOff>123825</xdr:colOff>
      <xdr:row>103</xdr:row>
      <xdr:rowOff>85725</xdr:rowOff>
    </xdr:to>
    <xdr:pic>
      <xdr:nvPicPr>
        <xdr:cNvPr id="1029" name="Picture 5">
          <a:extLst>
            <a:ext uri="{FF2B5EF4-FFF2-40B4-BE49-F238E27FC236}">
              <a16:creationId xmlns:a16="http://schemas.microsoft.com/office/drawing/2014/main" id="{00000000-0008-0000-03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946975" y="18078450"/>
          <a:ext cx="7553325" cy="50387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LLNAS_200210\LL_Data\Shared\data\0_Client\Groups\TRAN%20Liem%20Group\Liem%20Tran%20Super\2019\LiemTranSuper%20working%202019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ilson Leung" refreshedDate="43874.784021180552" createdVersion="3" refreshedVersion="6" minRefreshableVersion="3" recordCount="12" xr:uid="{EF5FC439-3FF5-4F36-8467-062225A73F83}">
  <cacheSource type="worksheet">
    <worksheetSource ref="A6:F18" sheet="Bank" r:id="rId2"/>
  </cacheSource>
  <cacheFields count="7">
    <cacheField name="Date" numFmtId="14">
      <sharedItems containsSemiMixedTypes="0" containsNonDate="0" containsDate="1" containsString="0" minDate="2019-06-27T00:00:00" maxDate="2019-07-02T00:00:00" count="3">
        <d v="2019-06-27T00:00:00"/>
        <d v="2019-06-28T00:00:00"/>
        <d v="2019-07-01T00:00:00"/>
      </sharedItems>
      <fieldGroup par="6" base="0">
        <rangePr groupBy="days" startDate="2019-06-27T00:00:00" endDate="2019-07-02T00:00:00"/>
        <groupItems count="368">
          <s v="&lt;27/06/2019"/>
          <s v="01-Jan"/>
          <s v="02-Jan"/>
          <s v="03-Jan"/>
          <s v="04-Jan"/>
          <s v="05-Jan"/>
          <s v="06-Jan"/>
          <s v="07-Jan"/>
          <s v="08-Jan"/>
          <s v="0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01-Feb"/>
          <s v="02-Feb"/>
          <s v="03-Feb"/>
          <s v="04-Feb"/>
          <s v="05-Feb"/>
          <s v="06-Feb"/>
          <s v="07-Feb"/>
          <s v="08-Feb"/>
          <s v="0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01-Mar"/>
          <s v="02-Mar"/>
          <s v="03-Mar"/>
          <s v="04-Mar"/>
          <s v="05-Mar"/>
          <s v="06-Mar"/>
          <s v="07-Mar"/>
          <s v="08-Mar"/>
          <s v="0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01-Apr"/>
          <s v="02-Apr"/>
          <s v="03-Apr"/>
          <s v="04-Apr"/>
          <s v="05-Apr"/>
          <s v="06-Apr"/>
          <s v="07-Apr"/>
          <s v="08-Apr"/>
          <s v="0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01-May"/>
          <s v="02-May"/>
          <s v="03-May"/>
          <s v="04-May"/>
          <s v="05-May"/>
          <s v="06-May"/>
          <s v="07-May"/>
          <s v="08-May"/>
          <s v="0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01-Jun"/>
          <s v="02-Jun"/>
          <s v="03-Jun"/>
          <s v="04-Jun"/>
          <s v="05-Jun"/>
          <s v="06-Jun"/>
          <s v="07-Jun"/>
          <s v="08-Jun"/>
          <s v="0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01-Jul"/>
          <s v="02-Jul"/>
          <s v="03-Jul"/>
          <s v="04-Jul"/>
          <s v="05-Jul"/>
          <s v="06-Jul"/>
          <s v="07-Jul"/>
          <s v="08-Jul"/>
          <s v="0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01-Aug"/>
          <s v="02-Aug"/>
          <s v="03-Aug"/>
          <s v="04-Aug"/>
          <s v="05-Aug"/>
          <s v="06-Aug"/>
          <s v="07-Aug"/>
          <s v="08-Aug"/>
          <s v="0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01-Sep"/>
          <s v="02-Sep"/>
          <s v="03-Sep"/>
          <s v="04-Sep"/>
          <s v="05-Sep"/>
          <s v="06-Sep"/>
          <s v="07-Sep"/>
          <s v="08-Sep"/>
          <s v="0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01-Oct"/>
          <s v="02-Oct"/>
          <s v="03-Oct"/>
          <s v="04-Oct"/>
          <s v="05-Oct"/>
          <s v="06-Oct"/>
          <s v="07-Oct"/>
          <s v="08-Oct"/>
          <s v="0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ec"/>
          <s v="02-Dec"/>
          <s v="03-Dec"/>
          <s v="04-Dec"/>
          <s v="05-Dec"/>
          <s v="06-Dec"/>
          <s v="07-Dec"/>
          <s v="08-Dec"/>
          <s v="0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02/07/2019"/>
        </groupItems>
      </fieldGroup>
    </cacheField>
    <cacheField name="Desc" numFmtId="0">
      <sharedItems/>
    </cacheField>
    <cacheField name="Dr/(Cr)" numFmtId="0">
      <sharedItems containsString="0" containsBlank="1" containsNumber="1" minValue="-9000" maxValue="-2.4300000000000002"/>
    </cacheField>
    <cacheField name="Running balance" numFmtId="4">
      <sharedItems containsSemiMixedTypes="0" containsString="0" containsNumber="1" minValue="-59339.75" maxValue="0"/>
    </cacheField>
    <cacheField name="Member / Investment" numFmtId="0">
      <sharedItems containsBlank="1"/>
    </cacheField>
    <cacheField name="Account" numFmtId="0">
      <sharedItems containsBlank="1" count="26">
        <m/>
        <s v="Employer contribution - Liem"/>
        <s v="Employer contribution - Truong"/>
        <s v="Interest Income in FY2020"/>
        <s v="Employer contribution - Mai"/>
        <s v="Employer contribution - Long"/>
        <s v="Filing fee" u="1"/>
        <s v="A/C Payable" u="1"/>
        <s v="Contribution" u="1"/>
        <s v="Member Withdrawl - Seetha" u="1"/>
        <s v="Bank Charge" u="1"/>
        <s v="Current Tax Libility" u="1"/>
        <s v="Council Rate" u="1"/>
        <s v="ATO" u="1"/>
        <s v="Rental Income (inc GST)" u="1"/>
        <s v="PAYG Instalment" u="1"/>
        <s v="Offset" u="1"/>
        <s v="Investment" u="1"/>
        <s v="Body Corporate" u="1"/>
        <s v="O/B" u="1"/>
        <s v="A/C Receivable" u="1"/>
        <s v="Body corporate fee" u="1"/>
        <s v="Provision for GST" u="1"/>
        <s v="Interest Income" u="1"/>
        <s v="Accounting Fee" u="1"/>
        <s v="Member balance" u="1"/>
      </sharedItems>
    </cacheField>
    <cacheField name="Months" numFmtId="0" databaseField="0">
      <fieldGroup base="0">
        <rangePr groupBy="months" startDate="2019-06-27T00:00:00" endDate="2019-07-02T00:00:00"/>
        <groupItems count="14">
          <s v="&lt;27/06/2019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02/07/2019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s v="Opening account"/>
    <m/>
    <n v="0"/>
    <m/>
    <x v="0"/>
  </r>
  <r>
    <x v="1"/>
    <s v="03 Liem "/>
    <n v="-5700"/>
    <n v="-5700"/>
    <s v="Liem"/>
    <x v="1"/>
  </r>
  <r>
    <x v="1"/>
    <s v="08 Truong "/>
    <n v="-4270.26"/>
    <n v="-9970.26"/>
    <s v="Truong"/>
    <x v="2"/>
  </r>
  <r>
    <x v="1"/>
    <s v="01 Liem "/>
    <n v="-5717.1"/>
    <n v="-15687.36"/>
    <s v="Liem"/>
    <x v="1"/>
  </r>
  <r>
    <x v="1"/>
    <s v="02 Liem "/>
    <n v="-9000"/>
    <n v="-24687.360000000001"/>
    <s v="Liem"/>
    <x v="1"/>
  </r>
  <r>
    <x v="2"/>
    <s v="01 Jul Credit Interest "/>
    <n v="-2.4300000000000002"/>
    <n v="-24689.79"/>
    <m/>
    <x v="3"/>
  </r>
  <r>
    <x v="2"/>
    <s v="07 Truong "/>
    <n v="-5513.8"/>
    <n v="-30203.59"/>
    <s v="Truong"/>
    <x v="2"/>
  </r>
  <r>
    <x v="2"/>
    <s v="05 Mai "/>
    <n v="-8000"/>
    <n v="-38203.589999999997"/>
    <s v="Mai"/>
    <x v="4"/>
  </r>
  <r>
    <x v="2"/>
    <s v="04 Mai "/>
    <n v="-6516.05"/>
    <n v="-44719.64"/>
    <s v="Mai"/>
    <x v="4"/>
  </r>
  <r>
    <x v="2"/>
    <s v="09 Long "/>
    <n v="-4328.3900000000003"/>
    <n v="-49048.03"/>
    <s v="Long"/>
    <x v="5"/>
  </r>
  <r>
    <x v="2"/>
    <s v="10 Long "/>
    <n v="-4750.32"/>
    <n v="-53798.35"/>
    <s v="Long"/>
    <x v="5"/>
  </r>
  <r>
    <x v="2"/>
    <s v="06 Mai "/>
    <n v="-5541.4"/>
    <n v="-59339.75"/>
    <s v="Mai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435C050-1CD6-4F05-8B06-660A36796BA4}" name="PivotTable2" cacheId="5" applyNumberFormats="0" applyBorderFormats="0" applyFontFormats="0" applyPatternFormats="0" applyAlignmentFormats="0" applyWidthHeightFormats="1" dataCaption="Values" updatedVersion="6" minRefreshableVersion="3" showCalcMbrs="0" useAutoFormatting="1" itemPrintTitles="1" createdVersion="3" indent="0" outline="1" outlineData="1" multipleFieldFilters="0">
  <location ref="B22:C29" firstHeaderRow="1" firstDataRow="1" firstDataCol="1"/>
  <pivotFields count="7">
    <pivotField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/>
    <pivotField dataField="1" showAll="0"/>
    <pivotField numFmtId="43" showAll="0"/>
    <pivotField showAll="0"/>
    <pivotField axis="axisRow" showAll="0">
      <items count="27">
        <item m="1" x="7"/>
        <item m="1" x="20"/>
        <item m="1" x="24"/>
        <item m="1" x="13"/>
        <item m="1" x="10"/>
        <item m="1" x="18"/>
        <item m="1" x="21"/>
        <item m="1" x="8"/>
        <item m="1" x="12"/>
        <item m="1" x="11"/>
        <item m="1" x="6"/>
        <item m="1" x="23"/>
        <item m="1" x="17"/>
        <item m="1" x="25"/>
        <item m="1" x="9"/>
        <item m="1" x="19"/>
        <item m="1" x="16"/>
        <item m="1" x="15"/>
        <item m="1" x="22"/>
        <item m="1" x="14"/>
        <item x="0"/>
        <item x="1"/>
        <item x="2"/>
        <item x="4"/>
        <item x="5"/>
        <item x="3"/>
        <item t="default"/>
      </items>
    </pivotField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1">
    <field x="5"/>
  </rowFields>
  <rowItems count="7">
    <i>
      <x v="20"/>
    </i>
    <i>
      <x v="21"/>
    </i>
    <i>
      <x v="22"/>
    </i>
    <i>
      <x v="23"/>
    </i>
    <i>
      <x v="24"/>
    </i>
    <i>
      <x v="25"/>
    </i>
    <i t="grand">
      <x/>
    </i>
  </rowItems>
  <colItems count="1">
    <i/>
  </colItems>
  <dataFields count="1">
    <dataField name="Sum of Dr/(Cr)" fld="2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C9FED-ED37-4D2B-ADDD-1CD0CBA89DE9}">
  <sheetPr>
    <tabColor rgb="FF92D050"/>
  </sheetPr>
  <dimension ref="A1:G40"/>
  <sheetViews>
    <sheetView tabSelected="1" workbookViewId="0">
      <selection activeCell="D28" sqref="D28"/>
    </sheetView>
  </sheetViews>
  <sheetFormatPr defaultRowHeight="15" x14ac:dyDescent="0.25"/>
  <cols>
    <col min="1" max="1" width="10.7109375" style="100" bestFit="1" customWidth="1"/>
    <col min="2" max="2" width="29.140625" style="100" bestFit="1" customWidth="1"/>
    <col min="3" max="3" width="13.85546875" style="108" bestFit="1" customWidth="1"/>
    <col min="4" max="4" width="17.28515625" style="108" bestFit="1" customWidth="1"/>
    <col min="5" max="5" width="14.85546875" style="100" bestFit="1" customWidth="1"/>
    <col min="6" max="6" width="29.7109375" style="100" bestFit="1" customWidth="1"/>
    <col min="7" max="7" width="17.28515625" style="100" customWidth="1"/>
    <col min="8" max="9" width="10.5703125" style="100" bestFit="1" customWidth="1"/>
    <col min="10" max="10" width="11.5703125" style="100" bestFit="1" customWidth="1"/>
    <col min="11" max="11" width="10.5703125" style="100" bestFit="1" customWidth="1"/>
    <col min="12" max="12" width="7" style="100" customWidth="1"/>
    <col min="13" max="13" width="11.5703125" style="100" bestFit="1" customWidth="1"/>
    <col min="14" max="16384" width="9.140625" style="100"/>
  </cols>
  <sheetData>
    <row r="1" spans="1:7" x14ac:dyDescent="0.25">
      <c r="A1" s="100" t="s">
        <v>79</v>
      </c>
    </row>
    <row r="3" spans="1:7" x14ac:dyDescent="0.25">
      <c r="A3" s="100" t="s">
        <v>82</v>
      </c>
    </row>
    <row r="4" spans="1:7" x14ac:dyDescent="0.25">
      <c r="A4" s="100" t="s">
        <v>80</v>
      </c>
    </row>
    <row r="5" spans="1:7" x14ac:dyDescent="0.25">
      <c r="A5" s="100" t="s">
        <v>81</v>
      </c>
    </row>
    <row r="6" spans="1:7" ht="30" x14ac:dyDescent="0.25">
      <c r="A6" s="100" t="s">
        <v>0</v>
      </c>
      <c r="B6" s="100" t="s">
        <v>1</v>
      </c>
      <c r="C6" s="29" t="s">
        <v>2</v>
      </c>
      <c r="D6" s="29" t="s">
        <v>3</v>
      </c>
      <c r="E6" s="136" t="s">
        <v>62</v>
      </c>
      <c r="F6" s="100" t="s">
        <v>5</v>
      </c>
      <c r="G6" s="100" t="s">
        <v>31</v>
      </c>
    </row>
    <row r="7" spans="1:7" x14ac:dyDescent="0.25">
      <c r="A7" s="77">
        <v>43643</v>
      </c>
      <c r="B7" s="100" t="s">
        <v>94</v>
      </c>
      <c r="C7" s="100"/>
      <c r="D7" s="117">
        <v>0</v>
      </c>
      <c r="E7" s="136"/>
    </row>
    <row r="8" spans="1:7" x14ac:dyDescent="0.25">
      <c r="A8" s="77">
        <v>43644</v>
      </c>
      <c r="B8" s="100" t="s">
        <v>83</v>
      </c>
      <c r="C8" s="117">
        <v>-5700</v>
      </c>
      <c r="D8" s="117">
        <f t="shared" ref="D8:D18" si="0">+D7+C8</f>
        <v>-5700</v>
      </c>
      <c r="E8" s="100" t="s">
        <v>95</v>
      </c>
      <c r="F8" s="100" t="s">
        <v>99</v>
      </c>
    </row>
    <row r="9" spans="1:7" x14ac:dyDescent="0.25">
      <c r="A9" s="77">
        <v>43644</v>
      </c>
      <c r="B9" s="100" t="s">
        <v>84</v>
      </c>
      <c r="C9" s="117">
        <v>-4270.26</v>
      </c>
      <c r="D9" s="117">
        <f t="shared" si="0"/>
        <v>-9970.26</v>
      </c>
      <c r="E9" s="100" t="s">
        <v>96</v>
      </c>
      <c r="F9" s="100" t="s">
        <v>100</v>
      </c>
    </row>
    <row r="10" spans="1:7" x14ac:dyDescent="0.25">
      <c r="A10" s="77">
        <v>43644</v>
      </c>
      <c r="B10" s="100" t="s">
        <v>85</v>
      </c>
      <c r="C10" s="117">
        <v>-5717.1</v>
      </c>
      <c r="D10" s="117">
        <f t="shared" si="0"/>
        <v>-15687.36</v>
      </c>
      <c r="E10" s="100" t="s">
        <v>95</v>
      </c>
      <c r="F10" s="100" t="s">
        <v>99</v>
      </c>
    </row>
    <row r="11" spans="1:7" ht="15.75" thickBot="1" x14ac:dyDescent="0.3">
      <c r="A11" s="144">
        <v>43644</v>
      </c>
      <c r="B11" s="145" t="s">
        <v>86</v>
      </c>
      <c r="C11" s="118">
        <v>-9000</v>
      </c>
      <c r="D11" s="118">
        <f t="shared" si="0"/>
        <v>-24687.360000000001</v>
      </c>
      <c r="E11" s="145" t="s">
        <v>95</v>
      </c>
      <c r="F11" s="145" t="s">
        <v>99</v>
      </c>
    </row>
    <row r="12" spans="1:7" x14ac:dyDescent="0.25">
      <c r="A12" s="146">
        <v>43647</v>
      </c>
      <c r="B12" s="147" t="s">
        <v>87</v>
      </c>
      <c r="C12" s="148">
        <v>-2.4300000000000002</v>
      </c>
      <c r="D12" s="148">
        <f t="shared" si="0"/>
        <v>-24689.79</v>
      </c>
      <c r="E12" s="147"/>
      <c r="F12" s="147" t="s">
        <v>114</v>
      </c>
    </row>
    <row r="13" spans="1:7" x14ac:dyDescent="0.25">
      <c r="A13" s="77">
        <v>43647</v>
      </c>
      <c r="B13" s="100" t="s">
        <v>88</v>
      </c>
      <c r="C13" s="117">
        <v>-5513.8</v>
      </c>
      <c r="D13" s="117">
        <f t="shared" si="0"/>
        <v>-30203.59</v>
      </c>
      <c r="E13" s="100" t="s">
        <v>96</v>
      </c>
      <c r="F13" s="100" t="s">
        <v>100</v>
      </c>
    </row>
    <row r="14" spans="1:7" x14ac:dyDescent="0.25">
      <c r="A14" s="77">
        <v>43647</v>
      </c>
      <c r="B14" s="100" t="s">
        <v>89</v>
      </c>
      <c r="C14" s="117">
        <v>-8000</v>
      </c>
      <c r="D14" s="117">
        <f t="shared" si="0"/>
        <v>-38203.589999999997</v>
      </c>
      <c r="E14" s="100" t="s">
        <v>97</v>
      </c>
      <c r="F14" s="100" t="s">
        <v>101</v>
      </c>
    </row>
    <row r="15" spans="1:7" x14ac:dyDescent="0.25">
      <c r="A15" s="77">
        <v>43647</v>
      </c>
      <c r="B15" s="100" t="s">
        <v>90</v>
      </c>
      <c r="C15" s="117">
        <v>-6516.05</v>
      </c>
      <c r="D15" s="117">
        <f t="shared" si="0"/>
        <v>-44719.64</v>
      </c>
      <c r="E15" s="100" t="s">
        <v>97</v>
      </c>
      <c r="F15" s="100" t="s">
        <v>101</v>
      </c>
    </row>
    <row r="16" spans="1:7" x14ac:dyDescent="0.25">
      <c r="A16" s="77">
        <v>43647</v>
      </c>
      <c r="B16" s="100" t="s">
        <v>91</v>
      </c>
      <c r="C16" s="117">
        <v>-4328.3900000000003</v>
      </c>
      <c r="D16" s="117">
        <f t="shared" si="0"/>
        <v>-49048.03</v>
      </c>
      <c r="E16" s="100" t="s">
        <v>98</v>
      </c>
      <c r="F16" s="100" t="s">
        <v>102</v>
      </c>
    </row>
    <row r="17" spans="1:6" x14ac:dyDescent="0.25">
      <c r="A17" s="77">
        <v>43647</v>
      </c>
      <c r="B17" s="100" t="s">
        <v>92</v>
      </c>
      <c r="C17" s="117">
        <v>-4750.32</v>
      </c>
      <c r="D17" s="117">
        <f t="shared" si="0"/>
        <v>-53798.35</v>
      </c>
      <c r="E17" s="100" t="s">
        <v>98</v>
      </c>
      <c r="F17" s="100" t="s">
        <v>102</v>
      </c>
    </row>
    <row r="18" spans="1:6" x14ac:dyDescent="0.25">
      <c r="A18" s="77">
        <v>43647</v>
      </c>
      <c r="B18" s="100" t="s">
        <v>93</v>
      </c>
      <c r="C18" s="117">
        <v>-5541.4</v>
      </c>
      <c r="D18" s="117">
        <f t="shared" si="0"/>
        <v>-59339.75</v>
      </c>
      <c r="E18" s="100" t="s">
        <v>97</v>
      </c>
      <c r="F18" s="100" t="s">
        <v>101</v>
      </c>
    </row>
    <row r="19" spans="1:6" x14ac:dyDescent="0.25">
      <c r="C19" s="100"/>
      <c r="D19" s="100"/>
    </row>
    <row r="20" spans="1:6" x14ac:dyDescent="0.25">
      <c r="C20" s="100"/>
      <c r="D20" s="100"/>
    </row>
    <row r="22" spans="1:6" x14ac:dyDescent="0.25">
      <c r="B22" s="100" t="s">
        <v>56</v>
      </c>
      <c r="C22" s="100" t="s">
        <v>58</v>
      </c>
      <c r="D22" s="100"/>
    </row>
    <row r="23" spans="1:6" x14ac:dyDescent="0.25">
      <c r="B23" s="89" t="s">
        <v>74</v>
      </c>
      <c r="C23" s="100"/>
      <c r="D23" s="100"/>
    </row>
    <row r="24" spans="1:6" x14ac:dyDescent="0.25">
      <c r="B24" s="89" t="s">
        <v>99</v>
      </c>
      <c r="C24" s="100">
        <v>-20417.099999999999</v>
      </c>
      <c r="D24" s="100"/>
    </row>
    <row r="25" spans="1:6" x14ac:dyDescent="0.25">
      <c r="B25" s="89" t="s">
        <v>100</v>
      </c>
      <c r="C25" s="100">
        <v>-9784.0600000000013</v>
      </c>
      <c r="D25" s="100"/>
    </row>
    <row r="26" spans="1:6" x14ac:dyDescent="0.25">
      <c r="B26" s="89" t="s">
        <v>101</v>
      </c>
      <c r="C26" s="100">
        <v>-20057.449999999997</v>
      </c>
      <c r="D26" s="100"/>
    </row>
    <row r="27" spans="1:6" x14ac:dyDescent="0.25">
      <c r="B27" s="89" t="s">
        <v>102</v>
      </c>
      <c r="C27" s="100">
        <v>-9078.7099999999991</v>
      </c>
      <c r="D27" s="100"/>
    </row>
    <row r="28" spans="1:6" x14ac:dyDescent="0.25">
      <c r="B28" s="89" t="s">
        <v>114</v>
      </c>
      <c r="C28" s="100">
        <v>-2.4300000000000002</v>
      </c>
      <c r="D28" s="100"/>
    </row>
    <row r="29" spans="1:6" x14ac:dyDescent="0.25">
      <c r="B29" s="89" t="s">
        <v>57</v>
      </c>
      <c r="C29" s="100">
        <v>-59339.75</v>
      </c>
      <c r="D29" s="100"/>
    </row>
    <row r="30" spans="1:6" x14ac:dyDescent="0.25">
      <c r="C30" s="78"/>
      <c r="D30" s="100"/>
    </row>
    <row r="31" spans="1:6" x14ac:dyDescent="0.25">
      <c r="C31" s="78"/>
      <c r="D31" s="100"/>
    </row>
    <row r="32" spans="1:6" x14ac:dyDescent="0.25">
      <c r="C32" s="78"/>
      <c r="D32" s="100"/>
    </row>
    <row r="33" spans="3:4" x14ac:dyDescent="0.25">
      <c r="C33" s="100"/>
      <c r="D33" s="100"/>
    </row>
    <row r="34" spans="3:4" x14ac:dyDescent="0.25">
      <c r="C34" s="100"/>
      <c r="D34" s="100"/>
    </row>
    <row r="35" spans="3:4" x14ac:dyDescent="0.25">
      <c r="C35" s="100"/>
      <c r="D35" s="100"/>
    </row>
    <row r="36" spans="3:4" x14ac:dyDescent="0.25">
      <c r="C36" s="100"/>
      <c r="D36" s="100"/>
    </row>
    <row r="37" spans="3:4" x14ac:dyDescent="0.25">
      <c r="C37" s="100"/>
    </row>
    <row r="38" spans="3:4" x14ac:dyDescent="0.25">
      <c r="C38" s="100"/>
    </row>
    <row r="39" spans="3:4" x14ac:dyDescent="0.25">
      <c r="C39" s="100"/>
    </row>
    <row r="40" spans="3:4" x14ac:dyDescent="0.25">
      <c r="C40" s="100"/>
    </row>
  </sheetData>
  <autoFilter ref="A6:G18" xr:uid="{00000000-0009-0000-0000-000001000000}"/>
  <dataConsolidate/>
  <pageMargins left="0.7" right="0.7" top="0.75" bottom="0.75" header="0.3" footer="0.3"/>
  <pageSetup paperSize="9" orientation="portrait" horizontalDpi="30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86"/>
  <sheetViews>
    <sheetView workbookViewId="0">
      <selection activeCell="G26" sqref="G26"/>
    </sheetView>
  </sheetViews>
  <sheetFormatPr defaultColWidth="9.28515625" defaultRowHeight="15" x14ac:dyDescent="0.25"/>
  <cols>
    <col min="1" max="1" width="8" style="80" bestFit="1" customWidth="1"/>
    <col min="2" max="2" width="41.5703125" style="80" customWidth="1"/>
    <col min="3" max="4" width="11.7109375" style="80" bestFit="1" customWidth="1"/>
    <col min="5" max="5" width="23.7109375" style="80" customWidth="1"/>
    <col min="6" max="6" width="10.5703125" style="80" bestFit="1" customWidth="1"/>
    <col min="7" max="7" width="9.5703125" style="80" bestFit="1" customWidth="1"/>
    <col min="8" max="8" width="5.85546875" style="80" customWidth="1"/>
    <col min="9" max="9" width="41.7109375" style="80" customWidth="1"/>
    <col min="10" max="10" width="10.5703125" style="80" customWidth="1"/>
    <col min="11" max="11" width="9.5703125" style="80" customWidth="1"/>
    <col min="12" max="12" width="9.28515625" style="80" customWidth="1"/>
    <col min="13" max="13" width="13.85546875" style="80" bestFit="1" customWidth="1"/>
    <col min="14" max="14" width="13.85546875" style="80" customWidth="1"/>
    <col min="15" max="15" width="11.5703125" style="80" bestFit="1" customWidth="1"/>
    <col min="16" max="16384" width="9.28515625" style="80"/>
  </cols>
  <sheetData>
    <row r="1" spans="1:15" x14ac:dyDescent="0.25">
      <c r="A1" s="80" t="s">
        <v>79</v>
      </c>
    </row>
    <row r="2" spans="1:15" x14ac:dyDescent="0.25">
      <c r="A2" s="80" t="s">
        <v>118</v>
      </c>
    </row>
    <row r="3" spans="1:15" ht="15.75" thickBot="1" x14ac:dyDescent="0.3">
      <c r="I3" s="120"/>
      <c r="J3" s="60"/>
      <c r="K3" s="60"/>
      <c r="N3" s="108"/>
    </row>
    <row r="4" spans="1:15" x14ac:dyDescent="0.25">
      <c r="A4" s="71"/>
      <c r="B4" s="54" t="s">
        <v>113</v>
      </c>
      <c r="C4" s="31" t="s">
        <v>8</v>
      </c>
      <c r="D4" s="31" t="s">
        <v>9</v>
      </c>
      <c r="E4" s="69"/>
      <c r="F4" s="61"/>
      <c r="G4" s="61"/>
      <c r="I4" s="94" t="s">
        <v>59</v>
      </c>
      <c r="J4" s="122"/>
      <c r="K4" s="74"/>
    </row>
    <row r="5" spans="1:15" x14ac:dyDescent="0.25">
      <c r="A5" s="84" t="s">
        <v>16</v>
      </c>
      <c r="B5" s="68" t="s">
        <v>99</v>
      </c>
      <c r="C5" s="115">
        <v>0</v>
      </c>
      <c r="D5" s="115">
        <v>20417.099999999999</v>
      </c>
      <c r="E5" s="81"/>
      <c r="F5" s="61"/>
      <c r="G5" s="61"/>
      <c r="I5" s="93" t="s">
        <v>60</v>
      </c>
      <c r="J5" s="95"/>
      <c r="K5" s="74"/>
      <c r="M5" s="123"/>
      <c r="N5" s="123"/>
    </row>
    <row r="6" spans="1:15" x14ac:dyDescent="0.25">
      <c r="A6" s="135" t="s">
        <v>17</v>
      </c>
      <c r="B6" s="89" t="s">
        <v>101</v>
      </c>
      <c r="C6" s="115">
        <v>0</v>
      </c>
      <c r="D6" s="115">
        <v>20057.45</v>
      </c>
      <c r="E6" s="28"/>
      <c r="F6" s="61"/>
      <c r="G6" s="61"/>
      <c r="I6" s="93"/>
      <c r="J6" s="95"/>
      <c r="K6" s="74"/>
      <c r="M6" s="55"/>
      <c r="N6" s="63"/>
    </row>
    <row r="7" spans="1:15" x14ac:dyDescent="0.25">
      <c r="A7" s="135" t="s">
        <v>103</v>
      </c>
      <c r="B7" s="89" t="s">
        <v>100</v>
      </c>
      <c r="C7" s="115">
        <v>0</v>
      </c>
      <c r="D7" s="115">
        <v>9784.06</v>
      </c>
      <c r="E7" s="28"/>
      <c r="F7" s="61"/>
      <c r="G7" s="61"/>
      <c r="I7" s="124"/>
      <c r="J7" s="95"/>
      <c r="K7" s="74"/>
      <c r="M7" s="55"/>
      <c r="N7" s="63"/>
    </row>
    <row r="8" spans="1:15" x14ac:dyDescent="0.25">
      <c r="A8" s="135" t="s">
        <v>115</v>
      </c>
      <c r="B8" s="89" t="s">
        <v>102</v>
      </c>
      <c r="C8" s="115">
        <v>0</v>
      </c>
      <c r="D8" s="115">
        <v>9078.7099999999991</v>
      </c>
      <c r="E8" s="28"/>
      <c r="F8" s="61"/>
      <c r="G8" s="61"/>
      <c r="I8" s="93" t="s">
        <v>47</v>
      </c>
      <c r="J8" s="95"/>
      <c r="K8" s="74"/>
      <c r="M8" s="55"/>
      <c r="N8" s="63"/>
    </row>
    <row r="9" spans="1:15" x14ac:dyDescent="0.25">
      <c r="A9" s="135">
        <v>690</v>
      </c>
      <c r="B9" s="137" t="s">
        <v>116</v>
      </c>
      <c r="C9" s="115">
        <f>59337.32-24687.36</f>
        <v>34649.96</v>
      </c>
      <c r="D9" s="115"/>
      <c r="E9" s="28"/>
      <c r="F9" s="61"/>
      <c r="G9" s="61"/>
      <c r="I9" s="93" t="s">
        <v>104</v>
      </c>
      <c r="J9" s="95">
        <f>+D10</f>
        <v>0</v>
      </c>
      <c r="K9" s="74"/>
      <c r="M9" s="55"/>
      <c r="N9" s="63"/>
      <c r="O9" s="108"/>
    </row>
    <row r="10" spans="1:15" x14ac:dyDescent="0.25">
      <c r="A10" s="84">
        <v>680</v>
      </c>
      <c r="B10" s="104" t="s">
        <v>10</v>
      </c>
      <c r="C10" s="115">
        <v>24687.360000000001</v>
      </c>
      <c r="D10" s="115">
        <v>0</v>
      </c>
      <c r="E10" s="81"/>
      <c r="F10" s="61"/>
      <c r="G10" s="61"/>
      <c r="I10" s="93" t="s">
        <v>51</v>
      </c>
      <c r="J10" s="95">
        <v>0</v>
      </c>
      <c r="K10" s="74"/>
      <c r="M10" s="55"/>
      <c r="N10" s="63"/>
    </row>
    <row r="11" spans="1:15" ht="15.75" thickBot="1" x14ac:dyDescent="0.3">
      <c r="A11" s="84"/>
      <c r="B11" s="120"/>
      <c r="C11" s="128">
        <f>SUM(C5:C10)</f>
        <v>59337.32</v>
      </c>
      <c r="D11" s="128">
        <f>SUM(D5:D10)</f>
        <v>59337.32</v>
      </c>
      <c r="E11" s="81"/>
      <c r="F11" s="61"/>
      <c r="G11" s="61"/>
      <c r="I11" s="93"/>
      <c r="J11" s="95"/>
      <c r="K11" s="74"/>
      <c r="M11" s="55"/>
      <c r="N11" s="63"/>
    </row>
    <row r="12" spans="1:15" ht="16.5" thickTop="1" thickBot="1" x14ac:dyDescent="0.3">
      <c r="A12" s="82"/>
      <c r="B12" s="105"/>
      <c r="C12" s="105"/>
      <c r="D12" s="105"/>
      <c r="E12" s="83"/>
      <c r="F12" s="133" t="s">
        <v>65</v>
      </c>
      <c r="G12" s="61"/>
      <c r="I12" s="93"/>
      <c r="J12" s="81"/>
      <c r="K12" s="74"/>
      <c r="M12" s="55"/>
      <c r="N12" s="63"/>
    </row>
    <row r="13" spans="1:15" ht="15.75" thickBot="1" x14ac:dyDescent="0.3">
      <c r="A13" s="129"/>
      <c r="B13" s="130"/>
      <c r="C13" s="130"/>
      <c r="D13" s="130"/>
      <c r="E13" s="130"/>
      <c r="F13" s="61"/>
      <c r="G13" s="61"/>
      <c r="I13" s="93"/>
      <c r="J13" s="97">
        <f>SUM(J9:J11)</f>
        <v>0</v>
      </c>
      <c r="K13" s="74"/>
      <c r="M13" s="55"/>
      <c r="N13" s="63"/>
    </row>
    <row r="14" spans="1:15" x14ac:dyDescent="0.25">
      <c r="A14" s="71"/>
      <c r="B14" s="121" t="s">
        <v>105</v>
      </c>
      <c r="C14" s="66"/>
      <c r="D14" s="66"/>
      <c r="E14" s="69"/>
      <c r="F14" s="61"/>
      <c r="G14" s="61"/>
      <c r="I14" s="93" t="s">
        <v>52</v>
      </c>
      <c r="J14" s="95"/>
      <c r="K14" s="74"/>
      <c r="M14" s="55"/>
      <c r="N14" s="63"/>
    </row>
    <row r="15" spans="1:15" x14ac:dyDescent="0.25">
      <c r="A15" s="134">
        <v>754</v>
      </c>
      <c r="B15" s="104" t="s">
        <v>106</v>
      </c>
      <c r="C15" s="102">
        <v>1980</v>
      </c>
      <c r="D15" s="102"/>
      <c r="E15" s="81"/>
      <c r="F15" s="61"/>
      <c r="G15" s="61"/>
      <c r="I15" s="93" t="s">
        <v>53</v>
      </c>
      <c r="J15" s="95">
        <v>0</v>
      </c>
      <c r="K15" s="74"/>
      <c r="M15" s="55"/>
      <c r="N15" s="63"/>
    </row>
    <row r="16" spans="1:15" x14ac:dyDescent="0.25">
      <c r="A16" s="135" t="s">
        <v>46</v>
      </c>
      <c r="B16" s="68" t="s">
        <v>107</v>
      </c>
      <c r="C16" s="102"/>
      <c r="D16" s="102">
        <v>1980</v>
      </c>
      <c r="E16" s="81"/>
      <c r="F16" s="61"/>
      <c r="G16" s="61"/>
      <c r="I16" s="93" t="s">
        <v>54</v>
      </c>
      <c r="J16" s="95">
        <v>0</v>
      </c>
      <c r="K16" s="74"/>
      <c r="M16" s="55"/>
      <c r="N16" s="63"/>
    </row>
    <row r="17" spans="1:14" ht="15.75" thickBot="1" x14ac:dyDescent="0.3">
      <c r="A17" s="72"/>
      <c r="B17" s="105"/>
      <c r="C17" s="70">
        <f>SUM(C15:C16)</f>
        <v>1980</v>
      </c>
      <c r="D17" s="70">
        <f>SUM(D15:D16)</f>
        <v>1980</v>
      </c>
      <c r="E17" s="83"/>
      <c r="F17" s="133" t="s">
        <v>65</v>
      </c>
      <c r="G17" s="61"/>
      <c r="I17" s="93"/>
      <c r="J17" s="95"/>
      <c r="K17" s="74"/>
      <c r="M17" s="55"/>
      <c r="N17" s="63"/>
    </row>
    <row r="18" spans="1:14" x14ac:dyDescent="0.25">
      <c r="A18" s="68"/>
      <c r="E18" s="104"/>
      <c r="F18" s="61"/>
      <c r="G18" s="61"/>
      <c r="I18" s="93"/>
      <c r="J18" s="97">
        <f>SUM(J15:J17)</f>
        <v>0</v>
      </c>
      <c r="K18" s="74"/>
      <c r="M18" s="55"/>
      <c r="N18" s="63"/>
    </row>
    <row r="19" spans="1:14" ht="15.75" thickBot="1" x14ac:dyDescent="0.3">
      <c r="A19" s="49"/>
      <c r="G19" s="63"/>
      <c r="I19" s="93"/>
      <c r="J19" s="95"/>
      <c r="K19" s="74"/>
      <c r="M19" s="55"/>
      <c r="N19" s="63"/>
    </row>
    <row r="20" spans="1:14" x14ac:dyDescent="0.25">
      <c r="A20" s="71"/>
      <c r="B20" s="121" t="s">
        <v>63</v>
      </c>
      <c r="C20" s="66"/>
      <c r="D20" s="66"/>
      <c r="E20" s="36"/>
      <c r="F20" s="10"/>
      <c r="G20" s="63"/>
      <c r="I20" s="93"/>
      <c r="J20" s="95"/>
      <c r="K20" s="91"/>
      <c r="M20" s="55"/>
      <c r="N20" s="63"/>
    </row>
    <row r="21" spans="1:14" ht="15.75" thickBot="1" x14ac:dyDescent="0.3">
      <c r="A21" s="76" t="s">
        <v>11</v>
      </c>
      <c r="B21" s="104" t="s">
        <v>120</v>
      </c>
      <c r="C21" s="102">
        <f>ROUND(20417.1*0.15,2)-0.06</f>
        <v>3062.51</v>
      </c>
      <c r="D21" s="102"/>
      <c r="E21" s="102"/>
      <c r="F21" s="11"/>
      <c r="G21" s="63"/>
      <c r="I21" s="93" t="s">
        <v>55</v>
      </c>
      <c r="J21" s="96">
        <f>J13-J18</f>
        <v>0</v>
      </c>
      <c r="K21" s="91"/>
      <c r="M21" s="55"/>
      <c r="N21" s="63"/>
    </row>
    <row r="22" spans="1:14" ht="16.5" customHeight="1" thickTop="1" x14ac:dyDescent="0.25">
      <c r="A22" s="76" t="s">
        <v>12</v>
      </c>
      <c r="B22" s="104" t="s">
        <v>119</v>
      </c>
      <c r="C22" s="102">
        <f>ROUND(20057.45*0.15,2)</f>
        <v>3008.62</v>
      </c>
      <c r="D22" s="102"/>
      <c r="E22" s="102"/>
      <c r="F22" s="11"/>
      <c r="I22" s="93"/>
      <c r="J22" s="95"/>
      <c r="K22" s="91"/>
      <c r="M22" s="55"/>
      <c r="N22" s="63"/>
    </row>
    <row r="23" spans="1:14" ht="15" customHeight="1" x14ac:dyDescent="0.25">
      <c r="A23" s="76" t="s">
        <v>108</v>
      </c>
      <c r="B23" s="104" t="s">
        <v>122</v>
      </c>
      <c r="C23" s="102">
        <f>ROUND(9784.06*0.15,2)</f>
        <v>1467.61</v>
      </c>
      <c r="D23" s="102"/>
      <c r="E23" s="102"/>
      <c r="F23" s="11"/>
      <c r="G23" s="63"/>
      <c r="I23" s="93" t="s">
        <v>76</v>
      </c>
      <c r="J23" s="95"/>
      <c r="K23" s="91"/>
      <c r="M23" s="55"/>
      <c r="N23" s="63"/>
    </row>
    <row r="24" spans="1:14" x14ac:dyDescent="0.25">
      <c r="A24" s="84" t="s">
        <v>117</v>
      </c>
      <c r="B24" s="104" t="s">
        <v>121</v>
      </c>
      <c r="C24" s="102">
        <f>ROUND(9078.71*0.15,2)</f>
        <v>1361.81</v>
      </c>
      <c r="D24" s="102"/>
      <c r="E24" s="115"/>
      <c r="F24" s="11"/>
      <c r="I24" s="93" t="s">
        <v>126</v>
      </c>
      <c r="J24" s="95">
        <f>C11</f>
        <v>59337.32</v>
      </c>
      <c r="K24" s="91"/>
      <c r="M24" s="55"/>
      <c r="N24" s="63"/>
    </row>
    <row r="25" spans="1:14" x14ac:dyDescent="0.25">
      <c r="A25" s="76">
        <v>904</v>
      </c>
      <c r="B25" s="104" t="s">
        <v>13</v>
      </c>
      <c r="C25" s="102"/>
      <c r="D25" s="102">
        <f>SUM(C21:C24)</f>
        <v>8900.5499999999993</v>
      </c>
      <c r="E25" s="102"/>
      <c r="F25" s="12"/>
      <c r="I25" s="93" t="s">
        <v>127</v>
      </c>
      <c r="J25" s="63">
        <f>C15</f>
        <v>1980</v>
      </c>
      <c r="K25" s="91"/>
      <c r="M25" s="55"/>
      <c r="N25" s="63"/>
    </row>
    <row r="26" spans="1:14" ht="15.75" thickBot="1" x14ac:dyDescent="0.3">
      <c r="A26" s="72"/>
      <c r="B26" s="105"/>
      <c r="C26" s="70">
        <f>SUM(C21:C25)</f>
        <v>8900.5499999999993</v>
      </c>
      <c r="D26" s="70">
        <f>SUM(D21:D25)</f>
        <v>8900.5499999999993</v>
      </c>
      <c r="E26" s="70"/>
      <c r="F26" s="13"/>
      <c r="G26" s="133" t="s">
        <v>65</v>
      </c>
      <c r="I26" s="98" t="s">
        <v>73</v>
      </c>
      <c r="J26" s="95"/>
      <c r="K26" s="91"/>
      <c r="M26" s="125"/>
      <c r="N26" s="126"/>
    </row>
    <row r="27" spans="1:14" x14ac:dyDescent="0.25">
      <c r="A27" s="49"/>
      <c r="F27" s="61"/>
      <c r="G27" s="61"/>
      <c r="I27" s="93" t="s">
        <v>77</v>
      </c>
      <c r="J27" s="95">
        <f>-D25</f>
        <v>-8900.5499999999993</v>
      </c>
      <c r="K27" s="91"/>
      <c r="M27" s="53"/>
      <c r="N27" s="127"/>
    </row>
    <row r="28" spans="1:14" x14ac:dyDescent="0.25">
      <c r="A28" s="49"/>
      <c r="B28" s="104"/>
      <c r="C28" s="104"/>
      <c r="F28" s="61"/>
      <c r="G28" s="61"/>
      <c r="I28" s="93"/>
      <c r="J28" s="95"/>
      <c r="K28" s="91"/>
      <c r="M28" s="53"/>
      <c r="N28" s="127"/>
    </row>
    <row r="29" spans="1:14" ht="15.75" thickBot="1" x14ac:dyDescent="0.3">
      <c r="A29" s="49"/>
      <c r="C29" s="63"/>
      <c r="D29" s="63"/>
      <c r="F29" s="61"/>
      <c r="G29" s="61"/>
      <c r="I29" s="98" t="s">
        <v>71</v>
      </c>
      <c r="J29" s="52">
        <f>SUM(J21:J27)</f>
        <v>52416.770000000004</v>
      </c>
      <c r="K29" s="91"/>
      <c r="M29" s="53"/>
      <c r="N29" s="127"/>
    </row>
    <row r="30" spans="1:14" ht="15.75" thickTop="1" x14ac:dyDescent="0.25">
      <c r="A30" s="49"/>
      <c r="F30" s="61"/>
      <c r="G30" s="61"/>
      <c r="I30" s="98"/>
      <c r="J30" s="132"/>
      <c r="K30" s="91"/>
      <c r="M30" s="53"/>
      <c r="N30" s="127"/>
    </row>
    <row r="31" spans="1:14" ht="15.75" thickBot="1" x14ac:dyDescent="0.3">
      <c r="A31" s="49"/>
      <c r="F31" s="61"/>
      <c r="G31" s="61"/>
      <c r="I31" s="82"/>
      <c r="J31" s="83"/>
      <c r="K31" s="91"/>
      <c r="M31" s="53"/>
      <c r="N31" s="127"/>
    </row>
    <row r="32" spans="1:14" x14ac:dyDescent="0.25">
      <c r="A32" s="49"/>
      <c r="F32" s="61"/>
      <c r="G32" s="61"/>
      <c r="K32" s="91"/>
      <c r="M32" s="53"/>
      <c r="N32" s="127"/>
    </row>
    <row r="33" spans="1:14" x14ac:dyDescent="0.25">
      <c r="A33" s="49"/>
      <c r="F33" s="61"/>
      <c r="G33" s="61"/>
      <c r="K33" s="91"/>
      <c r="M33" s="53"/>
      <c r="N33" s="127"/>
    </row>
    <row r="34" spans="1:14" x14ac:dyDescent="0.25">
      <c r="A34" s="49"/>
      <c r="F34" s="61"/>
      <c r="G34" s="61"/>
      <c r="K34" s="91"/>
      <c r="N34" s="108"/>
    </row>
    <row r="35" spans="1:14" x14ac:dyDescent="0.25">
      <c r="A35" s="49"/>
      <c r="F35" s="61"/>
      <c r="G35" s="61"/>
      <c r="K35" s="91"/>
      <c r="M35"/>
    </row>
    <row r="36" spans="1:14" x14ac:dyDescent="0.25">
      <c r="A36" s="49"/>
      <c r="F36" s="61"/>
      <c r="G36" s="61"/>
      <c r="K36" s="91"/>
      <c r="M36"/>
    </row>
    <row r="37" spans="1:14" x14ac:dyDescent="0.25">
      <c r="A37" s="49"/>
      <c r="F37" s="61"/>
      <c r="G37" s="61"/>
      <c r="K37" s="91"/>
    </row>
    <row r="38" spans="1:14" x14ac:dyDescent="0.25">
      <c r="A38" s="49"/>
      <c r="F38" s="61"/>
      <c r="G38" s="61"/>
      <c r="K38" s="91"/>
    </row>
    <row r="39" spans="1:14" x14ac:dyDescent="0.25">
      <c r="A39" s="49"/>
      <c r="F39" s="61"/>
      <c r="G39" s="61"/>
      <c r="M39" s="55"/>
      <c r="N39" s="63"/>
    </row>
    <row r="40" spans="1:14" x14ac:dyDescent="0.25">
      <c r="A40" s="49"/>
      <c r="F40" s="61"/>
      <c r="G40" s="61"/>
      <c r="M40" s="49"/>
      <c r="N40" s="63"/>
    </row>
    <row r="41" spans="1:14" x14ac:dyDescent="0.25">
      <c r="A41" s="49"/>
      <c r="F41" s="61"/>
      <c r="G41" s="61"/>
    </row>
    <row r="42" spans="1:14" x14ac:dyDescent="0.25">
      <c r="A42" s="49"/>
      <c r="F42" s="61"/>
      <c r="G42" s="61"/>
    </row>
    <row r="43" spans="1:14" x14ac:dyDescent="0.25">
      <c r="A43" s="49"/>
      <c r="F43" s="61"/>
      <c r="G43" s="61"/>
    </row>
    <row r="44" spans="1:14" x14ac:dyDescent="0.25">
      <c r="A44" s="49"/>
      <c r="F44" s="61"/>
      <c r="G44" s="61"/>
      <c r="K44" s="104"/>
    </row>
    <row r="45" spans="1:14" x14ac:dyDescent="0.25">
      <c r="A45" s="49"/>
      <c r="F45" s="61"/>
      <c r="G45" s="61"/>
      <c r="K45" s="104"/>
    </row>
    <row r="46" spans="1:14" x14ac:dyDescent="0.25">
      <c r="A46" s="49"/>
      <c r="F46" s="61"/>
      <c r="G46" s="61"/>
      <c r="K46" s="104"/>
    </row>
    <row r="47" spans="1:14" x14ac:dyDescent="0.25">
      <c r="A47" s="49"/>
      <c r="F47" s="61"/>
      <c r="G47" s="61"/>
      <c r="K47" s="104"/>
    </row>
    <row r="48" spans="1:14" x14ac:dyDescent="0.25">
      <c r="A48" s="49"/>
      <c r="F48" s="61"/>
      <c r="G48" s="61"/>
      <c r="K48" s="104"/>
    </row>
    <row r="49" spans="1:11" x14ac:dyDescent="0.25">
      <c r="A49" s="49"/>
      <c r="F49" s="61"/>
      <c r="G49" s="61"/>
      <c r="K49" s="104"/>
    </row>
    <row r="50" spans="1:11" x14ac:dyDescent="0.25">
      <c r="A50" s="49"/>
      <c r="F50" s="61"/>
      <c r="G50" s="61"/>
      <c r="K50" s="104"/>
    </row>
    <row r="51" spans="1:11" x14ac:dyDescent="0.25">
      <c r="A51" s="49"/>
      <c r="F51" s="61"/>
      <c r="G51" s="61"/>
      <c r="K51" s="104"/>
    </row>
    <row r="52" spans="1:11" x14ac:dyDescent="0.25">
      <c r="A52" s="49"/>
      <c r="F52" s="61"/>
      <c r="G52" s="61"/>
      <c r="H52" s="61"/>
      <c r="K52" s="104"/>
    </row>
    <row r="53" spans="1:11" x14ac:dyDescent="0.25">
      <c r="A53" s="49"/>
      <c r="F53" s="61"/>
      <c r="G53" s="61"/>
      <c r="H53" s="61"/>
      <c r="K53" s="104"/>
    </row>
    <row r="54" spans="1:11" x14ac:dyDescent="0.25">
      <c r="A54" s="49"/>
      <c r="F54" s="61"/>
      <c r="G54" s="61"/>
      <c r="H54" s="61"/>
      <c r="K54" s="104"/>
    </row>
    <row r="55" spans="1:11" x14ac:dyDescent="0.25">
      <c r="A55" s="49"/>
      <c r="F55" s="61"/>
      <c r="G55" s="61"/>
      <c r="H55" s="61"/>
      <c r="K55" s="104"/>
    </row>
    <row r="56" spans="1:11" x14ac:dyDescent="0.25">
      <c r="A56" s="49"/>
      <c r="F56" s="61"/>
      <c r="G56" s="61"/>
      <c r="H56" s="61"/>
      <c r="K56" s="104"/>
    </row>
    <row r="57" spans="1:11" x14ac:dyDescent="0.25">
      <c r="A57" s="49"/>
      <c r="F57" s="61"/>
      <c r="G57" s="61"/>
      <c r="H57" s="61"/>
      <c r="K57" s="104"/>
    </row>
    <row r="58" spans="1:11" x14ac:dyDescent="0.25">
      <c r="A58" s="49"/>
      <c r="F58" s="61"/>
      <c r="G58" s="61"/>
      <c r="H58" s="61"/>
      <c r="K58" s="104"/>
    </row>
    <row r="59" spans="1:11" x14ac:dyDescent="0.25">
      <c r="A59" s="49"/>
      <c r="F59" s="61"/>
      <c r="G59" s="61"/>
      <c r="H59" s="61"/>
      <c r="K59" s="104"/>
    </row>
    <row r="60" spans="1:11" x14ac:dyDescent="0.25">
      <c r="A60" s="49"/>
      <c r="F60" s="61"/>
      <c r="G60" s="61"/>
      <c r="H60" s="61"/>
      <c r="K60" s="104"/>
    </row>
    <row r="61" spans="1:11" x14ac:dyDescent="0.25">
      <c r="A61" s="49"/>
      <c r="F61" s="61"/>
      <c r="G61" s="61"/>
      <c r="H61" s="61"/>
      <c r="K61" s="104"/>
    </row>
    <row r="62" spans="1:11" x14ac:dyDescent="0.25">
      <c r="A62" s="49"/>
      <c r="F62" s="61"/>
      <c r="G62" s="61"/>
      <c r="H62" s="61"/>
      <c r="K62" s="104"/>
    </row>
    <row r="63" spans="1:11" x14ac:dyDescent="0.25">
      <c r="A63" s="49"/>
      <c r="F63" s="61"/>
      <c r="G63" s="61"/>
      <c r="H63" s="61"/>
      <c r="K63" s="104"/>
    </row>
    <row r="64" spans="1:11" x14ac:dyDescent="0.25">
      <c r="A64" s="49"/>
      <c r="F64" s="61"/>
      <c r="G64" s="61"/>
      <c r="H64" s="61"/>
      <c r="K64" s="104"/>
    </row>
    <row r="65" spans="1:11" x14ac:dyDescent="0.25">
      <c r="A65" s="49"/>
      <c r="F65" s="61"/>
      <c r="G65" s="61"/>
      <c r="H65" s="61"/>
      <c r="K65" s="104"/>
    </row>
    <row r="66" spans="1:11" x14ac:dyDescent="0.25">
      <c r="A66" s="49"/>
      <c r="F66" s="61"/>
      <c r="G66" s="61"/>
      <c r="K66" s="104"/>
    </row>
    <row r="67" spans="1:11" x14ac:dyDescent="0.25">
      <c r="A67" s="49"/>
      <c r="F67" s="61"/>
      <c r="G67" s="61"/>
      <c r="H67" s="61"/>
      <c r="K67" s="104"/>
    </row>
    <row r="68" spans="1:11" x14ac:dyDescent="0.25">
      <c r="A68" s="49"/>
      <c r="F68" s="61"/>
      <c r="G68" s="61"/>
      <c r="H68" s="61"/>
      <c r="K68" s="60"/>
    </row>
    <row r="69" spans="1:11" x14ac:dyDescent="0.25">
      <c r="A69" s="49"/>
      <c r="F69" s="61"/>
      <c r="G69" s="61"/>
      <c r="H69" s="61"/>
      <c r="K69" s="104"/>
    </row>
    <row r="70" spans="1:11" x14ac:dyDescent="0.25">
      <c r="A70" s="49"/>
      <c r="F70" s="61"/>
      <c r="G70" s="61"/>
      <c r="H70" s="61"/>
      <c r="K70" s="104"/>
    </row>
    <row r="71" spans="1:11" x14ac:dyDescent="0.25">
      <c r="A71" s="49"/>
      <c r="F71" s="61"/>
      <c r="G71" s="61"/>
      <c r="H71" s="61"/>
      <c r="K71" s="104"/>
    </row>
    <row r="72" spans="1:11" x14ac:dyDescent="0.25">
      <c r="A72" s="49"/>
      <c r="F72" s="61"/>
      <c r="G72" s="61"/>
      <c r="H72" s="61"/>
      <c r="K72" s="104"/>
    </row>
    <row r="73" spans="1:11" x14ac:dyDescent="0.25">
      <c r="A73" s="49"/>
      <c r="F73" s="61"/>
      <c r="G73" s="61"/>
      <c r="H73" s="61"/>
      <c r="K73" s="104"/>
    </row>
    <row r="74" spans="1:11" x14ac:dyDescent="0.25">
      <c r="A74" s="49"/>
      <c r="F74" s="61"/>
      <c r="G74" s="61"/>
      <c r="H74" s="61"/>
      <c r="K74" s="104"/>
    </row>
    <row r="75" spans="1:11" x14ac:dyDescent="0.25">
      <c r="A75" s="49"/>
      <c r="F75" s="61"/>
      <c r="G75" s="61"/>
      <c r="H75" s="61"/>
      <c r="K75" s="104"/>
    </row>
    <row r="76" spans="1:11" x14ac:dyDescent="0.25">
      <c r="A76" s="49"/>
      <c r="F76" s="61"/>
      <c r="G76" s="61"/>
      <c r="H76" s="61"/>
      <c r="K76" s="104"/>
    </row>
    <row r="77" spans="1:11" x14ac:dyDescent="0.25">
      <c r="A77" s="49"/>
      <c r="F77" s="61"/>
      <c r="G77" s="61"/>
      <c r="H77" s="61"/>
      <c r="K77" s="104"/>
    </row>
    <row r="78" spans="1:11" x14ac:dyDescent="0.25">
      <c r="A78" s="49"/>
      <c r="F78" s="61"/>
      <c r="G78" s="61"/>
    </row>
    <row r="79" spans="1:11" x14ac:dyDescent="0.25">
      <c r="A79" s="49"/>
      <c r="F79" s="61"/>
      <c r="G79" s="61"/>
    </row>
    <row r="80" spans="1:11" x14ac:dyDescent="0.25">
      <c r="A80" s="49"/>
      <c r="F80" s="61"/>
      <c r="G80" s="61"/>
    </row>
    <row r="81" spans="1:7" x14ac:dyDescent="0.25">
      <c r="A81" s="49"/>
      <c r="F81" s="61"/>
      <c r="G81" s="61"/>
    </row>
    <row r="82" spans="1:7" x14ac:dyDescent="0.25">
      <c r="A82" s="49"/>
      <c r="F82" s="61"/>
      <c r="G82" s="61"/>
    </row>
    <row r="83" spans="1:7" x14ac:dyDescent="0.25">
      <c r="A83" s="49"/>
      <c r="F83" s="61"/>
      <c r="G83" s="61"/>
    </row>
    <row r="84" spans="1:7" x14ac:dyDescent="0.25">
      <c r="A84" s="49"/>
      <c r="F84" s="61"/>
      <c r="G84" s="61"/>
    </row>
    <row r="85" spans="1:7" x14ac:dyDescent="0.25">
      <c r="A85" s="49"/>
      <c r="F85" s="61"/>
      <c r="G85" s="61"/>
    </row>
    <row r="86" spans="1:7" x14ac:dyDescent="0.25">
      <c r="A86" s="49"/>
      <c r="F86" s="61"/>
      <c r="G86" s="61"/>
    </row>
    <row r="87" spans="1:7" x14ac:dyDescent="0.25">
      <c r="A87" s="49"/>
      <c r="F87" s="61"/>
      <c r="G87" s="61"/>
    </row>
    <row r="88" spans="1:7" x14ac:dyDescent="0.25">
      <c r="A88" s="49"/>
      <c r="F88" s="61"/>
      <c r="G88" s="61"/>
    </row>
    <row r="89" spans="1:7" x14ac:dyDescent="0.25">
      <c r="A89" s="49"/>
      <c r="F89" s="61"/>
      <c r="G89" s="61"/>
    </row>
    <row r="90" spans="1:7" x14ac:dyDescent="0.25">
      <c r="A90" s="49"/>
      <c r="F90" s="61"/>
      <c r="G90" s="61"/>
    </row>
    <row r="91" spans="1:7" x14ac:dyDescent="0.25">
      <c r="A91" s="49"/>
      <c r="F91" s="61"/>
      <c r="G91" s="61"/>
    </row>
    <row r="92" spans="1:7" x14ac:dyDescent="0.25">
      <c r="A92" s="49"/>
      <c r="F92" s="61"/>
      <c r="G92" s="61"/>
    </row>
    <row r="93" spans="1:7" x14ac:dyDescent="0.25">
      <c r="A93" s="49"/>
      <c r="F93" s="61"/>
      <c r="G93" s="61"/>
    </row>
    <row r="94" spans="1:7" x14ac:dyDescent="0.25">
      <c r="A94" s="49"/>
      <c r="F94" s="61"/>
      <c r="G94" s="61"/>
    </row>
    <row r="95" spans="1:7" x14ac:dyDescent="0.25">
      <c r="A95" s="49"/>
      <c r="F95" s="61"/>
      <c r="G95" s="61"/>
    </row>
    <row r="96" spans="1:7" x14ac:dyDescent="0.25">
      <c r="A96" s="49"/>
      <c r="F96" s="61"/>
      <c r="G96" s="61"/>
    </row>
    <row r="97" spans="1:7" x14ac:dyDescent="0.25">
      <c r="A97" s="49"/>
      <c r="F97" s="61"/>
      <c r="G97" s="61"/>
    </row>
    <row r="98" spans="1:7" x14ac:dyDescent="0.25">
      <c r="A98" s="49"/>
      <c r="F98" s="61"/>
      <c r="G98" s="61"/>
    </row>
    <row r="99" spans="1:7" x14ac:dyDescent="0.25">
      <c r="A99" s="49"/>
      <c r="F99" s="61"/>
      <c r="G99" s="61"/>
    </row>
    <row r="100" spans="1:7" x14ac:dyDescent="0.25">
      <c r="A100" s="49"/>
      <c r="F100" s="61"/>
      <c r="G100" s="61"/>
    </row>
    <row r="101" spans="1:7" x14ac:dyDescent="0.25">
      <c r="A101" s="49"/>
      <c r="F101" s="61"/>
      <c r="G101" s="61"/>
    </row>
    <row r="102" spans="1:7" x14ac:dyDescent="0.25">
      <c r="A102" s="49"/>
      <c r="F102" s="61"/>
      <c r="G102" s="61"/>
    </row>
    <row r="103" spans="1:7" x14ac:dyDescent="0.25">
      <c r="A103" s="49"/>
      <c r="F103" s="61"/>
      <c r="G103" s="61"/>
    </row>
    <row r="104" spans="1:7" x14ac:dyDescent="0.25">
      <c r="A104" s="49"/>
      <c r="F104" s="61"/>
      <c r="G104" s="61"/>
    </row>
    <row r="105" spans="1:7" x14ac:dyDescent="0.25">
      <c r="A105" s="49"/>
      <c r="F105" s="61"/>
      <c r="G105" s="61"/>
    </row>
    <row r="106" spans="1:7" x14ac:dyDescent="0.25">
      <c r="A106" s="49"/>
      <c r="F106" s="61"/>
      <c r="G106" s="61"/>
    </row>
    <row r="107" spans="1:7" x14ac:dyDescent="0.25">
      <c r="A107" s="49"/>
      <c r="F107" s="61"/>
      <c r="G107" s="61"/>
    </row>
    <row r="108" spans="1:7" x14ac:dyDescent="0.25">
      <c r="A108" s="49"/>
      <c r="F108" s="61"/>
      <c r="G108" s="61"/>
    </row>
    <row r="109" spans="1:7" x14ac:dyDescent="0.25">
      <c r="A109" s="49"/>
      <c r="F109" s="61"/>
      <c r="G109" s="61"/>
    </row>
    <row r="110" spans="1:7" x14ac:dyDescent="0.25">
      <c r="A110" s="49"/>
      <c r="F110" s="61"/>
      <c r="G110" s="61"/>
    </row>
    <row r="111" spans="1:7" x14ac:dyDescent="0.25">
      <c r="A111" s="49"/>
      <c r="F111" s="61"/>
      <c r="G111" s="61"/>
    </row>
    <row r="112" spans="1:7" x14ac:dyDescent="0.25">
      <c r="A112" s="49"/>
      <c r="F112" s="61"/>
      <c r="G112" s="61"/>
    </row>
    <row r="113" spans="1:7" x14ac:dyDescent="0.25">
      <c r="A113" s="49"/>
      <c r="F113" s="61"/>
      <c r="G113" s="61"/>
    </row>
    <row r="114" spans="1:7" x14ac:dyDescent="0.25">
      <c r="A114" s="49"/>
      <c r="F114" s="61"/>
      <c r="G114" s="61"/>
    </row>
    <row r="115" spans="1:7" x14ac:dyDescent="0.25">
      <c r="A115" s="49"/>
      <c r="F115" s="61"/>
      <c r="G115" s="61"/>
    </row>
    <row r="116" spans="1:7" x14ac:dyDescent="0.25">
      <c r="A116" s="49"/>
      <c r="F116" s="61"/>
      <c r="G116" s="61"/>
    </row>
    <row r="117" spans="1:7" x14ac:dyDescent="0.25">
      <c r="A117" s="49"/>
      <c r="F117" s="61"/>
      <c r="G117" s="61"/>
    </row>
    <row r="118" spans="1:7" x14ac:dyDescent="0.25">
      <c r="A118" s="49"/>
      <c r="F118" s="61"/>
      <c r="G118" s="61"/>
    </row>
    <row r="119" spans="1:7" x14ac:dyDescent="0.25">
      <c r="A119" s="49"/>
      <c r="F119" s="61"/>
      <c r="G119" s="61"/>
    </row>
    <row r="120" spans="1:7" x14ac:dyDescent="0.25">
      <c r="A120" s="49"/>
      <c r="F120" s="61"/>
      <c r="G120" s="61"/>
    </row>
    <row r="121" spans="1:7" x14ac:dyDescent="0.25">
      <c r="A121" s="49"/>
      <c r="F121" s="61"/>
      <c r="G121" s="61"/>
    </row>
    <row r="122" spans="1:7" x14ac:dyDescent="0.25">
      <c r="A122" s="49"/>
      <c r="F122" s="61"/>
      <c r="G122" s="61"/>
    </row>
    <row r="123" spans="1:7" x14ac:dyDescent="0.25">
      <c r="A123" s="49"/>
      <c r="F123" s="61"/>
      <c r="G123" s="61"/>
    </row>
    <row r="124" spans="1:7" x14ac:dyDescent="0.25">
      <c r="A124" s="49"/>
      <c r="F124" s="61"/>
      <c r="G124" s="61"/>
    </row>
    <row r="125" spans="1:7" x14ac:dyDescent="0.25">
      <c r="A125" s="49"/>
      <c r="F125" s="61"/>
      <c r="G125" s="61"/>
    </row>
    <row r="126" spans="1:7" x14ac:dyDescent="0.25">
      <c r="A126" s="49"/>
      <c r="F126" s="61"/>
      <c r="G126" s="61"/>
    </row>
    <row r="127" spans="1:7" x14ac:dyDescent="0.25">
      <c r="A127" s="49"/>
      <c r="F127" s="61"/>
      <c r="G127" s="61"/>
    </row>
    <row r="128" spans="1:7" x14ac:dyDescent="0.25">
      <c r="A128" s="49"/>
      <c r="F128" s="61"/>
      <c r="G128" s="61"/>
    </row>
    <row r="129" spans="1:7" x14ac:dyDescent="0.25">
      <c r="A129" s="49"/>
      <c r="F129" s="61"/>
      <c r="G129" s="61"/>
    </row>
    <row r="130" spans="1:7" x14ac:dyDescent="0.25">
      <c r="A130" s="49"/>
      <c r="F130" s="61"/>
      <c r="G130" s="61"/>
    </row>
    <row r="131" spans="1:7" x14ac:dyDescent="0.25">
      <c r="A131" s="49"/>
      <c r="F131" s="61"/>
      <c r="G131" s="61"/>
    </row>
    <row r="132" spans="1:7" x14ac:dyDescent="0.25">
      <c r="A132" s="49"/>
      <c r="F132" s="61"/>
      <c r="G132" s="61"/>
    </row>
    <row r="133" spans="1:7" x14ac:dyDescent="0.25">
      <c r="A133" s="49"/>
      <c r="F133" s="61"/>
      <c r="G133" s="61"/>
    </row>
    <row r="134" spans="1:7" x14ac:dyDescent="0.25">
      <c r="A134" s="49"/>
      <c r="F134" s="61"/>
      <c r="G134" s="61"/>
    </row>
    <row r="135" spans="1:7" x14ac:dyDescent="0.25">
      <c r="A135" s="49"/>
      <c r="F135" s="61"/>
      <c r="G135" s="61"/>
    </row>
    <row r="136" spans="1:7" x14ac:dyDescent="0.25">
      <c r="A136" s="49"/>
      <c r="F136" s="61"/>
      <c r="G136" s="61"/>
    </row>
    <row r="137" spans="1:7" x14ac:dyDescent="0.25">
      <c r="A137" s="49"/>
      <c r="F137" s="61"/>
      <c r="G137" s="61"/>
    </row>
    <row r="138" spans="1:7" x14ac:dyDescent="0.25">
      <c r="A138" s="49"/>
      <c r="F138" s="61"/>
      <c r="G138" s="61"/>
    </row>
    <row r="139" spans="1:7" x14ac:dyDescent="0.25">
      <c r="A139" s="49"/>
      <c r="F139" s="61"/>
      <c r="G139" s="61"/>
    </row>
    <row r="140" spans="1:7" x14ac:dyDescent="0.25">
      <c r="A140" s="49"/>
      <c r="F140" s="61"/>
      <c r="G140" s="61"/>
    </row>
    <row r="141" spans="1:7" x14ac:dyDescent="0.25">
      <c r="A141" s="49"/>
      <c r="F141" s="61"/>
      <c r="G141" s="61"/>
    </row>
    <row r="142" spans="1:7" x14ac:dyDescent="0.25">
      <c r="A142" s="49"/>
      <c r="F142" s="61"/>
      <c r="G142" s="61"/>
    </row>
    <row r="143" spans="1:7" x14ac:dyDescent="0.25">
      <c r="A143" s="49"/>
      <c r="F143" s="61"/>
      <c r="G143" s="61"/>
    </row>
    <row r="144" spans="1:7" x14ac:dyDescent="0.25">
      <c r="A144" s="49"/>
      <c r="F144" s="61"/>
      <c r="G144" s="61"/>
    </row>
    <row r="145" spans="1:7" x14ac:dyDescent="0.25">
      <c r="A145" s="49"/>
      <c r="F145" s="61"/>
      <c r="G145" s="61"/>
    </row>
    <row r="146" spans="1:7" x14ac:dyDescent="0.25">
      <c r="A146" s="49"/>
      <c r="F146" s="61"/>
      <c r="G146" s="61"/>
    </row>
    <row r="147" spans="1:7" x14ac:dyDescent="0.25">
      <c r="A147" s="49"/>
      <c r="F147" s="61"/>
      <c r="G147" s="61"/>
    </row>
    <row r="148" spans="1:7" x14ac:dyDescent="0.25">
      <c r="A148" s="49"/>
      <c r="F148" s="61"/>
      <c r="G148" s="61"/>
    </row>
    <row r="149" spans="1:7" x14ac:dyDescent="0.25">
      <c r="A149" s="49"/>
      <c r="F149" s="61"/>
      <c r="G149" s="61"/>
    </row>
    <row r="150" spans="1:7" x14ac:dyDescent="0.25">
      <c r="A150" s="49"/>
      <c r="F150" s="61"/>
      <c r="G150" s="61"/>
    </row>
    <row r="151" spans="1:7" x14ac:dyDescent="0.25">
      <c r="A151" s="49"/>
      <c r="F151" s="61"/>
      <c r="G151" s="61"/>
    </row>
    <row r="152" spans="1:7" x14ac:dyDescent="0.25">
      <c r="A152" s="49"/>
      <c r="F152" s="61"/>
      <c r="G152" s="61"/>
    </row>
    <row r="153" spans="1:7" x14ac:dyDescent="0.25">
      <c r="A153" s="49"/>
      <c r="F153" s="61"/>
      <c r="G153" s="61"/>
    </row>
    <row r="154" spans="1:7" x14ac:dyDescent="0.25">
      <c r="A154" s="49"/>
      <c r="F154" s="61"/>
      <c r="G154" s="61"/>
    </row>
    <row r="155" spans="1:7" x14ac:dyDescent="0.25">
      <c r="A155" s="49"/>
      <c r="F155" s="61"/>
      <c r="G155" s="61"/>
    </row>
    <row r="156" spans="1:7" x14ac:dyDescent="0.25">
      <c r="A156" s="49"/>
      <c r="F156" s="61"/>
      <c r="G156" s="61"/>
    </row>
    <row r="157" spans="1:7" x14ac:dyDescent="0.25">
      <c r="A157" s="49"/>
      <c r="F157" s="61"/>
      <c r="G157" s="61"/>
    </row>
    <row r="158" spans="1:7" x14ac:dyDescent="0.25">
      <c r="A158" s="49"/>
      <c r="F158" s="61"/>
      <c r="G158" s="61"/>
    </row>
    <row r="159" spans="1:7" x14ac:dyDescent="0.25">
      <c r="A159" s="49"/>
      <c r="F159" s="61"/>
      <c r="G159" s="61"/>
    </row>
    <row r="160" spans="1:7" x14ac:dyDescent="0.25">
      <c r="A160" s="49"/>
      <c r="F160" s="61"/>
      <c r="G160" s="61"/>
    </row>
    <row r="161" spans="1:7" x14ac:dyDescent="0.25">
      <c r="A161" s="49"/>
      <c r="F161" s="61"/>
      <c r="G161" s="61"/>
    </row>
    <row r="162" spans="1:7" x14ac:dyDescent="0.25">
      <c r="A162" s="49"/>
      <c r="F162" s="61"/>
      <c r="G162" s="61"/>
    </row>
    <row r="163" spans="1:7" x14ac:dyDescent="0.25">
      <c r="A163" s="49"/>
      <c r="F163" s="61"/>
      <c r="G163" s="61"/>
    </row>
    <row r="164" spans="1:7" x14ac:dyDescent="0.25">
      <c r="A164" s="49"/>
      <c r="F164" s="61"/>
      <c r="G164" s="61"/>
    </row>
    <row r="165" spans="1:7" x14ac:dyDescent="0.25">
      <c r="A165" s="49"/>
      <c r="F165" s="61"/>
      <c r="G165" s="61"/>
    </row>
    <row r="166" spans="1:7" x14ac:dyDescent="0.25">
      <c r="A166" s="49"/>
      <c r="F166" s="61"/>
      <c r="G166" s="61"/>
    </row>
    <row r="167" spans="1:7" x14ac:dyDescent="0.25">
      <c r="G167" s="61"/>
    </row>
    <row r="168" spans="1:7" x14ac:dyDescent="0.25">
      <c r="G168" s="61"/>
    </row>
    <row r="169" spans="1:7" x14ac:dyDescent="0.25">
      <c r="G169" s="61"/>
    </row>
    <row r="170" spans="1:7" x14ac:dyDescent="0.25">
      <c r="G170" s="61"/>
    </row>
    <row r="171" spans="1:7" x14ac:dyDescent="0.25">
      <c r="G171" s="61"/>
    </row>
    <row r="172" spans="1:7" x14ac:dyDescent="0.25">
      <c r="G172" s="61"/>
    </row>
    <row r="173" spans="1:7" x14ac:dyDescent="0.25">
      <c r="G173" s="61"/>
    </row>
    <row r="174" spans="1:7" x14ac:dyDescent="0.25">
      <c r="G174" s="61"/>
    </row>
    <row r="175" spans="1:7" x14ac:dyDescent="0.25">
      <c r="G175" s="61"/>
    </row>
    <row r="176" spans="1:7" x14ac:dyDescent="0.25">
      <c r="G176" s="61"/>
    </row>
    <row r="177" spans="7:7" x14ac:dyDescent="0.25">
      <c r="G177" s="61"/>
    </row>
    <row r="178" spans="7:7" x14ac:dyDescent="0.25">
      <c r="G178" s="61"/>
    </row>
    <row r="179" spans="7:7" x14ac:dyDescent="0.25">
      <c r="G179" s="61"/>
    </row>
    <row r="180" spans="7:7" x14ac:dyDescent="0.25">
      <c r="G180" s="61"/>
    </row>
    <row r="181" spans="7:7" x14ac:dyDescent="0.25">
      <c r="G181" s="61"/>
    </row>
    <row r="182" spans="7:7" x14ac:dyDescent="0.25">
      <c r="G182" s="61"/>
    </row>
    <row r="183" spans="7:7" x14ac:dyDescent="0.25">
      <c r="G183" s="61"/>
    </row>
    <row r="184" spans="7:7" x14ac:dyDescent="0.25">
      <c r="G184" s="61"/>
    </row>
    <row r="185" spans="7:7" x14ac:dyDescent="0.25">
      <c r="G185" s="61"/>
    </row>
    <row r="186" spans="7:7" x14ac:dyDescent="0.25">
      <c r="G186" s="61"/>
    </row>
  </sheetData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>
    <oddFooter>&amp;R&amp;D; &amp;Z&amp;F: 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D20"/>
  <sheetViews>
    <sheetView workbookViewId="0"/>
  </sheetViews>
  <sheetFormatPr defaultRowHeight="15" x14ac:dyDescent="0.25"/>
  <cols>
    <col min="1" max="1" width="12.85546875" customWidth="1"/>
    <col min="2" max="2" width="21.5703125" bestFit="1" customWidth="1"/>
    <col min="3" max="3" width="10.5703125" style="1" bestFit="1" customWidth="1"/>
    <col min="4" max="4" width="14.28515625" customWidth="1"/>
  </cols>
  <sheetData>
    <row r="1" spans="1:4" x14ac:dyDescent="0.25">
      <c r="A1" s="80" t="s">
        <v>79</v>
      </c>
      <c r="B1" s="34"/>
      <c r="C1" s="34"/>
      <c r="D1" s="34"/>
    </row>
    <row r="2" spans="1:4" x14ac:dyDescent="0.25">
      <c r="A2" s="86" t="s">
        <v>72</v>
      </c>
      <c r="B2" s="34"/>
      <c r="C2" s="34"/>
      <c r="D2" s="34"/>
    </row>
    <row r="3" spans="1:4" x14ac:dyDescent="0.25">
      <c r="A3" s="86" t="s">
        <v>49</v>
      </c>
      <c r="B3" s="34"/>
      <c r="C3" s="34"/>
      <c r="D3" s="34"/>
    </row>
    <row r="5" spans="1:4" x14ac:dyDescent="0.25">
      <c r="A5" s="34" t="s">
        <v>50</v>
      </c>
      <c r="B5" s="34"/>
      <c r="C5" s="34"/>
      <c r="D5" s="34"/>
    </row>
    <row r="6" spans="1:4" x14ac:dyDescent="0.25">
      <c r="A6" s="100" t="s">
        <v>124</v>
      </c>
      <c r="B6" s="100" t="s">
        <v>81</v>
      </c>
      <c r="C6" s="34"/>
      <c r="D6" s="34"/>
    </row>
    <row r="7" spans="1:4" x14ac:dyDescent="0.25">
      <c r="A7" s="34" t="s">
        <v>0</v>
      </c>
      <c r="B7" s="34" t="s">
        <v>1</v>
      </c>
      <c r="C7" s="35" t="s">
        <v>2</v>
      </c>
      <c r="D7" s="34" t="s">
        <v>4</v>
      </c>
    </row>
    <row r="8" spans="1:4" x14ac:dyDescent="0.25">
      <c r="A8" s="77">
        <v>43644</v>
      </c>
      <c r="B8" t="s">
        <v>49</v>
      </c>
      <c r="C8" s="117">
        <v>-5700</v>
      </c>
      <c r="D8" s="100" t="s">
        <v>95</v>
      </c>
    </row>
    <row r="9" spans="1:4" x14ac:dyDescent="0.25">
      <c r="A9" s="77">
        <v>43644</v>
      </c>
      <c r="B9" s="100" t="s">
        <v>49</v>
      </c>
      <c r="C9" s="117">
        <v>-4270.26</v>
      </c>
      <c r="D9" s="100" t="s">
        <v>96</v>
      </c>
    </row>
    <row r="10" spans="1:4" x14ac:dyDescent="0.25">
      <c r="A10" s="77">
        <v>43644</v>
      </c>
      <c r="B10" s="100" t="s">
        <v>49</v>
      </c>
      <c r="C10" s="117">
        <v>-5717.1</v>
      </c>
      <c r="D10" s="100" t="s">
        <v>95</v>
      </c>
    </row>
    <row r="11" spans="1:4" x14ac:dyDescent="0.25">
      <c r="A11" s="77">
        <v>43644</v>
      </c>
      <c r="B11" s="100" t="s">
        <v>49</v>
      </c>
      <c r="C11" s="117">
        <v>-9000</v>
      </c>
      <c r="D11" s="100" t="s">
        <v>95</v>
      </c>
    </row>
    <row r="12" spans="1:4" x14ac:dyDescent="0.25">
      <c r="A12" s="77">
        <v>43647</v>
      </c>
      <c r="B12" s="100" t="s">
        <v>49</v>
      </c>
      <c r="C12" s="117">
        <v>-5513.8</v>
      </c>
      <c r="D12" s="100" t="s">
        <v>96</v>
      </c>
    </row>
    <row r="13" spans="1:4" x14ac:dyDescent="0.25">
      <c r="A13" s="77">
        <v>43647</v>
      </c>
      <c r="B13" s="100" t="s">
        <v>49</v>
      </c>
      <c r="C13" s="117">
        <v>-8000</v>
      </c>
      <c r="D13" s="100" t="s">
        <v>97</v>
      </c>
    </row>
    <row r="14" spans="1:4" x14ac:dyDescent="0.25">
      <c r="A14" s="77">
        <v>43647</v>
      </c>
      <c r="B14" s="100" t="s">
        <v>49</v>
      </c>
      <c r="C14" s="117">
        <v>-6516.05</v>
      </c>
      <c r="D14" s="100" t="s">
        <v>97</v>
      </c>
    </row>
    <row r="15" spans="1:4" x14ac:dyDescent="0.25">
      <c r="A15" s="77">
        <v>43647</v>
      </c>
      <c r="B15" s="100" t="s">
        <v>49</v>
      </c>
      <c r="C15" s="117">
        <v>-4328.3900000000003</v>
      </c>
      <c r="D15" s="100" t="s">
        <v>98</v>
      </c>
    </row>
    <row r="16" spans="1:4" x14ac:dyDescent="0.25">
      <c r="A16" s="77">
        <v>43647</v>
      </c>
      <c r="B16" s="100" t="s">
        <v>49</v>
      </c>
      <c r="C16" s="117">
        <v>-4750.32</v>
      </c>
      <c r="D16" s="100" t="s">
        <v>98</v>
      </c>
    </row>
    <row r="17" spans="1:4" x14ac:dyDescent="0.25">
      <c r="A17" s="77">
        <v>43647</v>
      </c>
      <c r="B17" s="100" t="s">
        <v>49</v>
      </c>
      <c r="C17" s="117">
        <v>-5541.4</v>
      </c>
      <c r="D17" s="100" t="s">
        <v>97</v>
      </c>
    </row>
    <row r="19" spans="1:4" ht="15.75" thickBot="1" x14ac:dyDescent="0.3">
      <c r="C19" s="143">
        <f>SUM(C8:C18)</f>
        <v>-59337.320000000007</v>
      </c>
    </row>
    <row r="20" spans="1:4" ht="15.75" thickTop="1" x14ac:dyDescent="0.25"/>
  </sheetData>
  <pageMargins left="0.70866141732283472" right="0.70866141732283472" top="0.74803149606299213" bottom="0.74803149606299213" header="0.31496062992125984" footer="0.31496062992125984"/>
  <pageSetup paperSize="9" orientation="portrait" horizontalDpi="300" verticalDpi="0" r:id="rId1"/>
  <headerFooter>
    <oddFooter>&amp;R&amp;D &amp;Z&amp;F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  <pageSetUpPr fitToPage="1"/>
  </sheetPr>
  <dimension ref="A1:D11"/>
  <sheetViews>
    <sheetView workbookViewId="0"/>
  </sheetViews>
  <sheetFormatPr defaultRowHeight="15" x14ac:dyDescent="0.25"/>
  <cols>
    <col min="1" max="1" width="17.28515625" bestFit="1" customWidth="1"/>
    <col min="2" max="2" width="15.7109375" bestFit="1" customWidth="1"/>
    <col min="3" max="3" width="22.85546875" bestFit="1" customWidth="1"/>
    <col min="4" max="4" width="7.7109375" bestFit="1" customWidth="1"/>
  </cols>
  <sheetData>
    <row r="1" spans="1:4" x14ac:dyDescent="0.25">
      <c r="A1" s="80" t="s">
        <v>79</v>
      </c>
      <c r="B1" s="14"/>
    </row>
    <row r="2" spans="1:4" x14ac:dyDescent="0.25">
      <c r="A2" s="59" t="s">
        <v>64</v>
      </c>
    </row>
    <row r="3" spans="1:4" x14ac:dyDescent="0.25">
      <c r="A3" s="59" t="s">
        <v>72</v>
      </c>
    </row>
    <row r="5" spans="1:4" x14ac:dyDescent="0.25">
      <c r="C5" s="1"/>
    </row>
    <row r="6" spans="1:4" x14ac:dyDescent="0.25">
      <c r="A6" s="26" t="s">
        <v>69</v>
      </c>
      <c r="B6" s="26" t="s">
        <v>48</v>
      </c>
      <c r="C6" s="48" t="s">
        <v>125</v>
      </c>
      <c r="D6" s="27"/>
    </row>
    <row r="7" spans="1:4" x14ac:dyDescent="0.25">
      <c r="A7" s="38"/>
      <c r="C7" s="27"/>
      <c r="D7" s="27"/>
    </row>
    <row r="8" spans="1:4" x14ac:dyDescent="0.25">
      <c r="A8" s="38" t="s">
        <v>124</v>
      </c>
      <c r="B8" t="s">
        <v>81</v>
      </c>
      <c r="C8" s="37">
        <v>24687.360000000001</v>
      </c>
      <c r="D8" s="32" t="s">
        <v>45</v>
      </c>
    </row>
    <row r="9" spans="1:4" x14ac:dyDescent="0.25">
      <c r="A9" s="38"/>
      <c r="B9" s="58"/>
      <c r="C9" s="65"/>
      <c r="D9" s="75"/>
    </row>
    <row r="10" spans="1:4" x14ac:dyDescent="0.25">
      <c r="A10" s="56"/>
      <c r="B10" s="58"/>
      <c r="C10" s="75"/>
      <c r="D10" s="75"/>
    </row>
    <row r="11" spans="1:4" x14ac:dyDescent="0.25">
      <c r="B11" s="57"/>
      <c r="C11" s="64"/>
      <c r="D11" s="67"/>
    </row>
  </sheetData>
  <pageMargins left="0.70866141732283472" right="0.70866141732283472" top="0.74803149606299213" bottom="0.74803149606299213" header="0.31496062992125984" footer="0.31496062992125984"/>
  <pageSetup paperSize="9" orientation="portrait" horizontalDpi="300" verticalDpi="0" r:id="rId1"/>
  <headerFooter>
    <oddFooter>&amp;R&amp;D  &amp;Z&amp;F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2D050"/>
    <pageSetUpPr fitToPage="1"/>
  </sheetPr>
  <dimension ref="A1:L27"/>
  <sheetViews>
    <sheetView workbookViewId="0">
      <selection activeCell="N9" sqref="N9"/>
    </sheetView>
  </sheetViews>
  <sheetFormatPr defaultRowHeight="12.75" x14ac:dyDescent="0.2"/>
  <cols>
    <col min="1" max="1" width="20.85546875" style="14" customWidth="1"/>
    <col min="2" max="2" width="11.7109375" style="2" customWidth="1"/>
    <col min="3" max="3" width="29.140625" style="2" bestFit="1" customWidth="1"/>
    <col min="4" max="4" width="11.7109375" style="2" customWidth="1"/>
    <col min="5" max="5" width="15.42578125" style="2" customWidth="1"/>
    <col min="6" max="6" width="11.7109375" style="2" customWidth="1"/>
    <col min="7" max="7" width="11.5703125" style="2" bestFit="1" customWidth="1"/>
    <col min="8" max="8" width="11.5703125" style="39" customWidth="1"/>
    <col min="9" max="9" width="11.5703125" style="2" bestFit="1" customWidth="1"/>
    <col min="10" max="10" width="14.28515625" style="2" customWidth="1"/>
    <col min="11" max="11" width="9.28515625" style="2" bestFit="1" customWidth="1"/>
    <col min="12" max="16384" width="9.140625" style="2"/>
  </cols>
  <sheetData>
    <row r="1" spans="1:12" ht="15" x14ac:dyDescent="0.25">
      <c r="A1" s="100" t="s">
        <v>79</v>
      </c>
    </row>
    <row r="2" spans="1:12" x14ac:dyDescent="0.2">
      <c r="A2" s="73" t="s">
        <v>75</v>
      </c>
    </row>
    <row r="4" spans="1:12" ht="38.25" x14ac:dyDescent="0.2">
      <c r="B4" s="15" t="s">
        <v>44</v>
      </c>
      <c r="C4" s="15" t="s">
        <v>70</v>
      </c>
      <c r="D4" s="15" t="s">
        <v>33</v>
      </c>
      <c r="E4" s="15" t="s">
        <v>34</v>
      </c>
      <c r="F4" s="15" t="s">
        <v>25</v>
      </c>
      <c r="G4" s="15" t="s">
        <v>26</v>
      </c>
      <c r="H4" s="44" t="s">
        <v>78</v>
      </c>
      <c r="I4" s="44" t="s">
        <v>66</v>
      </c>
      <c r="J4" s="15" t="s">
        <v>27</v>
      </c>
    </row>
    <row r="5" spans="1:12" ht="15" x14ac:dyDescent="0.25">
      <c r="A5" s="80" t="s">
        <v>109</v>
      </c>
      <c r="B5" s="5"/>
      <c r="C5" s="50">
        <v>0</v>
      </c>
      <c r="D5" s="115">
        <v>20417.099999999999</v>
      </c>
      <c r="E5" s="17"/>
      <c r="F5" s="3"/>
      <c r="G5" s="47">
        <f>(ROUND(20417.1*0.15,2)-0.06)*-1</f>
        <v>-3062.51</v>
      </c>
      <c r="H5" s="3"/>
      <c r="I5" s="40"/>
      <c r="J5" s="6">
        <f>SUM(B5:I5)</f>
        <v>17354.589999999997</v>
      </c>
      <c r="K5" s="51"/>
      <c r="L5" s="7"/>
    </row>
    <row r="6" spans="1:12" s="101" customFormat="1" ht="15" x14ac:dyDescent="0.25">
      <c r="A6" s="80" t="s">
        <v>110</v>
      </c>
      <c r="B6" s="61"/>
      <c r="C6" s="61"/>
      <c r="D6" s="115">
        <v>20057.45</v>
      </c>
      <c r="E6" s="102">
        <v>1980</v>
      </c>
      <c r="F6" s="102"/>
      <c r="G6" s="47">
        <f>(ROUND(20057.45*0.15,2))*-1</f>
        <v>-3008.62</v>
      </c>
      <c r="H6" s="102"/>
      <c r="I6" s="102"/>
      <c r="J6" s="6">
        <f t="shared" ref="J6:J8" si="0">SUM(B6:I6)</f>
        <v>19028.830000000002</v>
      </c>
      <c r="K6" s="51"/>
      <c r="L6" s="47"/>
    </row>
    <row r="7" spans="1:12" s="101" customFormat="1" ht="15" x14ac:dyDescent="0.25">
      <c r="A7" s="80" t="s">
        <v>111</v>
      </c>
      <c r="B7" s="61"/>
      <c r="C7" s="61"/>
      <c r="D7" s="115">
        <v>9784.06</v>
      </c>
      <c r="E7" s="17"/>
      <c r="F7" s="102"/>
      <c r="G7" s="47">
        <f>(ROUND(9784.06*0.15,2))*-1</f>
        <v>-1467.61</v>
      </c>
      <c r="H7" s="102"/>
      <c r="I7" s="102"/>
      <c r="J7" s="6">
        <f t="shared" si="0"/>
        <v>8316.4499999999989</v>
      </c>
      <c r="K7" s="51"/>
      <c r="L7" s="47"/>
    </row>
    <row r="8" spans="1:12" ht="15" x14ac:dyDescent="0.25">
      <c r="A8" s="80" t="s">
        <v>112</v>
      </c>
      <c r="B8" s="5"/>
      <c r="C8" s="50">
        <v>0</v>
      </c>
      <c r="D8" s="115">
        <v>9078.7099999999991</v>
      </c>
      <c r="E8" s="17"/>
      <c r="F8" s="3"/>
      <c r="G8" s="47">
        <f>(ROUND(9078.71*0.15,2))*-1</f>
        <v>-1361.81</v>
      </c>
      <c r="H8" s="3"/>
      <c r="I8" s="40"/>
      <c r="J8" s="6">
        <f t="shared" si="0"/>
        <v>7716.9</v>
      </c>
      <c r="K8" s="51"/>
      <c r="L8" s="7"/>
    </row>
    <row r="9" spans="1:12" ht="15.75" thickBot="1" x14ac:dyDescent="0.3">
      <c r="A9" s="16" t="s">
        <v>6</v>
      </c>
      <c r="B9" s="33">
        <f>SUM(B5:B8)</f>
        <v>0</v>
      </c>
      <c r="C9" s="33"/>
      <c r="D9" s="8">
        <f t="shared" ref="D9:J9" si="1">SUM(D5:D8)</f>
        <v>59337.32</v>
      </c>
      <c r="E9" s="8">
        <f t="shared" si="1"/>
        <v>1980</v>
      </c>
      <c r="F9" s="8">
        <f t="shared" si="1"/>
        <v>0</v>
      </c>
      <c r="G9" s="8">
        <f t="shared" si="1"/>
        <v>-8900.5499999999993</v>
      </c>
      <c r="H9" s="8">
        <f t="shared" si="1"/>
        <v>0</v>
      </c>
      <c r="I9" s="42">
        <f t="shared" si="1"/>
        <v>0</v>
      </c>
      <c r="J9" s="8">
        <f t="shared" si="1"/>
        <v>52416.77</v>
      </c>
      <c r="L9" s="7"/>
    </row>
    <row r="10" spans="1:12" ht="13.5" thickTop="1" x14ac:dyDescent="0.2">
      <c r="A10" s="14" t="s">
        <v>28</v>
      </c>
    </row>
    <row r="11" spans="1:12" x14ac:dyDescent="0.2">
      <c r="F11" s="7"/>
    </row>
    <row r="12" spans="1:12" x14ac:dyDescent="0.2">
      <c r="G12" s="47"/>
    </row>
    <row r="13" spans="1:12" x14ac:dyDescent="0.2">
      <c r="A13" s="2" t="s">
        <v>29</v>
      </c>
      <c r="F13" s="7"/>
      <c r="G13" s="7"/>
      <c r="H13" s="41"/>
      <c r="I13" s="7"/>
    </row>
    <row r="15" spans="1:12" ht="15" x14ac:dyDescent="0.25">
      <c r="A15" s="109" t="s">
        <v>14</v>
      </c>
      <c r="B15" s="110" t="s">
        <v>30</v>
      </c>
      <c r="C15" s="110" t="s">
        <v>1</v>
      </c>
      <c r="D15" s="111" t="s">
        <v>15</v>
      </c>
      <c r="E15" s="110" t="s">
        <v>31</v>
      </c>
      <c r="F15" s="100"/>
      <c r="G15" s="100"/>
      <c r="H15" s="46"/>
    </row>
    <row r="16" spans="1:12" s="101" customFormat="1" ht="15" x14ac:dyDescent="0.25">
      <c r="A16" s="103">
        <v>2019</v>
      </c>
      <c r="B16" s="138" t="s">
        <v>16</v>
      </c>
      <c r="C16" s="106" t="s">
        <v>33</v>
      </c>
      <c r="D16" s="115">
        <v>20417.099999999999</v>
      </c>
      <c r="E16" s="68" t="s">
        <v>99</v>
      </c>
      <c r="F16" s="116"/>
      <c r="G16" s="119"/>
      <c r="H16" s="87"/>
      <c r="I16" s="87"/>
      <c r="J16" s="87"/>
    </row>
    <row r="17" spans="1:10" s="79" customFormat="1" ht="15" x14ac:dyDescent="0.25">
      <c r="A17" s="103">
        <v>2019</v>
      </c>
      <c r="B17" s="112" t="s">
        <v>17</v>
      </c>
      <c r="C17" s="106" t="s">
        <v>33</v>
      </c>
      <c r="D17" s="115">
        <v>20057.45</v>
      </c>
      <c r="E17" s="139" t="s">
        <v>101</v>
      </c>
      <c r="F17" s="99"/>
      <c r="G17" s="99"/>
      <c r="H17" s="114"/>
      <c r="I17" s="114"/>
      <c r="J17" s="114"/>
    </row>
    <row r="18" spans="1:10" s="79" customFormat="1" ht="15" x14ac:dyDescent="0.25">
      <c r="A18" s="103">
        <v>2019</v>
      </c>
      <c r="B18" s="112" t="s">
        <v>103</v>
      </c>
      <c r="C18" s="106" t="s">
        <v>33</v>
      </c>
      <c r="D18" s="115">
        <v>9784.06</v>
      </c>
      <c r="E18" s="139" t="s">
        <v>100</v>
      </c>
      <c r="F18" s="99"/>
      <c r="G18" s="99"/>
      <c r="H18" s="87"/>
      <c r="I18" s="87"/>
      <c r="J18" s="87"/>
    </row>
    <row r="19" spans="1:10" s="79" customFormat="1" ht="15" x14ac:dyDescent="0.25">
      <c r="A19" s="103">
        <v>2019</v>
      </c>
      <c r="B19" s="112" t="s">
        <v>115</v>
      </c>
      <c r="C19" s="106" t="s">
        <v>33</v>
      </c>
      <c r="D19" s="115">
        <v>9078.7099999999991</v>
      </c>
      <c r="E19" s="139" t="s">
        <v>102</v>
      </c>
      <c r="F19" s="99"/>
      <c r="G19" s="99"/>
      <c r="H19" s="87"/>
      <c r="I19" s="87"/>
      <c r="J19" s="87"/>
    </row>
    <row r="20" spans="1:10" s="79" customFormat="1" ht="15" x14ac:dyDescent="0.25">
      <c r="A20" s="103">
        <v>2019</v>
      </c>
      <c r="B20" s="112" t="s">
        <v>46</v>
      </c>
      <c r="C20" s="114" t="s">
        <v>123</v>
      </c>
      <c r="D20" s="102">
        <v>1980</v>
      </c>
      <c r="E20" s="68" t="s">
        <v>107</v>
      </c>
      <c r="G20" s="99"/>
      <c r="H20" s="87"/>
      <c r="I20" s="87"/>
      <c r="J20" s="87"/>
    </row>
    <row r="21" spans="1:10" s="79" customFormat="1" ht="15" x14ac:dyDescent="0.25">
      <c r="A21" s="103">
        <v>2019</v>
      </c>
      <c r="B21" s="68" t="s">
        <v>11</v>
      </c>
      <c r="C21" s="107" t="s">
        <v>32</v>
      </c>
      <c r="D21" s="140">
        <f>(ROUND(20417.1*0.15,2)-0.06)*-1</f>
        <v>-3062.51</v>
      </c>
      <c r="E21" s="104" t="s">
        <v>120</v>
      </c>
      <c r="F21" s="99"/>
      <c r="G21" s="99"/>
      <c r="H21" s="87"/>
      <c r="I21" s="87"/>
      <c r="J21" s="87"/>
    </row>
    <row r="22" spans="1:10" s="79" customFormat="1" ht="15" x14ac:dyDescent="0.25">
      <c r="A22" s="103">
        <v>2019</v>
      </c>
      <c r="B22" s="68" t="s">
        <v>12</v>
      </c>
      <c r="C22" s="107" t="s">
        <v>32</v>
      </c>
      <c r="D22" s="140">
        <f>(ROUND(20057.45*0.15,2))*-1</f>
        <v>-3008.62</v>
      </c>
      <c r="E22" s="104" t="s">
        <v>119</v>
      </c>
      <c r="F22" s="99"/>
      <c r="G22" s="99"/>
      <c r="H22" s="87"/>
      <c r="I22" s="87"/>
      <c r="J22" s="87"/>
    </row>
    <row r="23" spans="1:10" s="79" customFormat="1" ht="15" x14ac:dyDescent="0.25">
      <c r="A23" s="103">
        <v>2019</v>
      </c>
      <c r="B23" s="68" t="s">
        <v>108</v>
      </c>
      <c r="C23" s="107" t="s">
        <v>32</v>
      </c>
      <c r="D23" s="140">
        <f>(ROUND(9784.06*0.15,2))*-1</f>
        <v>-1467.61</v>
      </c>
      <c r="E23" s="104" t="s">
        <v>122</v>
      </c>
      <c r="F23" s="99"/>
      <c r="G23" s="99"/>
      <c r="H23" s="87"/>
      <c r="I23" s="87"/>
      <c r="J23" s="87"/>
    </row>
    <row r="24" spans="1:10" s="101" customFormat="1" ht="15" x14ac:dyDescent="0.25">
      <c r="A24" s="103"/>
      <c r="B24" s="138" t="s">
        <v>117</v>
      </c>
      <c r="C24" s="107" t="s">
        <v>32</v>
      </c>
      <c r="D24" s="140">
        <f>(ROUND(9078.71*0.15,2))*-1</f>
        <v>-1361.81</v>
      </c>
      <c r="E24" s="104" t="s">
        <v>121</v>
      </c>
      <c r="F24" s="119"/>
      <c r="G24" s="119"/>
      <c r="H24" s="114"/>
      <c r="I24" s="114"/>
      <c r="J24" s="114"/>
    </row>
    <row r="25" spans="1:10" s="101" customFormat="1" ht="15" x14ac:dyDescent="0.25">
      <c r="A25" s="103"/>
      <c r="B25" s="113"/>
      <c r="C25" s="104"/>
      <c r="D25" s="65"/>
      <c r="E25" s="104"/>
      <c r="F25" s="119"/>
      <c r="G25" s="119"/>
      <c r="H25" s="114"/>
      <c r="I25" s="114"/>
      <c r="J25" s="114"/>
    </row>
    <row r="26" spans="1:10" ht="15.75" thickBot="1" x14ac:dyDescent="0.3">
      <c r="D26" s="8">
        <f>SUM(D16:D25)</f>
        <v>52416.77</v>
      </c>
    </row>
    <row r="27" spans="1:10" ht="13.5" thickTop="1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scale="59" orientation="portrait" verticalDpi="0" r:id="rId1"/>
  <headerFooter>
    <oddFooter>&amp;R&amp;D; &amp;Z&amp;F : 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  <pageSetUpPr fitToPage="1"/>
  </sheetPr>
  <dimension ref="A1:D56"/>
  <sheetViews>
    <sheetView workbookViewId="0">
      <selection activeCell="H9" sqref="H9"/>
    </sheetView>
  </sheetViews>
  <sheetFormatPr defaultRowHeight="15" x14ac:dyDescent="0.25"/>
  <cols>
    <col min="1" max="1" width="12.28515625" style="9" customWidth="1"/>
    <col min="2" max="2" width="26.28515625" style="9" customWidth="1"/>
    <col min="3" max="4" width="13" style="9" customWidth="1"/>
    <col min="5" max="16384" width="9.140625" style="9"/>
  </cols>
  <sheetData>
    <row r="1" spans="1:4" x14ac:dyDescent="0.25">
      <c r="A1" s="100" t="s">
        <v>79</v>
      </c>
    </row>
    <row r="2" spans="1:4" x14ac:dyDescent="0.25">
      <c r="A2" s="25" t="s">
        <v>43</v>
      </c>
    </row>
    <row r="4" spans="1:4" x14ac:dyDescent="0.25">
      <c r="C4" s="62">
        <v>43646</v>
      </c>
      <c r="D4" s="4"/>
    </row>
    <row r="5" spans="1:4" x14ac:dyDescent="0.25">
      <c r="A5" s="131" t="s">
        <v>109</v>
      </c>
      <c r="C5" s="85"/>
      <c r="D5" s="85"/>
    </row>
    <row r="6" spans="1:4" x14ac:dyDescent="0.25">
      <c r="A6" s="22" t="s">
        <v>41</v>
      </c>
      <c r="C6" s="85"/>
      <c r="D6" s="85"/>
    </row>
    <row r="7" spans="1:4" x14ac:dyDescent="0.25">
      <c r="B7" s="18" t="s">
        <v>36</v>
      </c>
      <c r="C7" s="85">
        <v>0</v>
      </c>
      <c r="D7" s="85"/>
    </row>
    <row r="8" spans="1:4" ht="25.5" x14ac:dyDescent="0.25">
      <c r="B8" s="20" t="s">
        <v>37</v>
      </c>
      <c r="C8" s="85">
        <v>17354.589999999997</v>
      </c>
      <c r="D8" s="85"/>
    </row>
    <row r="9" spans="1:4" s="43" customFormat="1" x14ac:dyDescent="0.25">
      <c r="B9" s="20" t="s">
        <v>67</v>
      </c>
      <c r="C9" s="85"/>
      <c r="D9" s="85"/>
    </row>
    <row r="10" spans="1:4" ht="15.75" thickBot="1" x14ac:dyDescent="0.3">
      <c r="B10" s="24" t="s">
        <v>7</v>
      </c>
      <c r="C10" s="90">
        <f>SUM(C7:C9)</f>
        <v>17354.589999999997</v>
      </c>
      <c r="D10" s="90"/>
    </row>
    <row r="11" spans="1:4" ht="15.75" thickTop="1" x14ac:dyDescent="0.25">
      <c r="A11" s="22" t="s">
        <v>42</v>
      </c>
      <c r="C11" s="85"/>
      <c r="D11" s="85"/>
    </row>
    <row r="12" spans="1:4" x14ac:dyDescent="0.25">
      <c r="B12" s="19" t="s">
        <v>38</v>
      </c>
      <c r="C12" s="85">
        <f>C16-C14</f>
        <v>17354.589999999997</v>
      </c>
      <c r="D12" s="85"/>
    </row>
    <row r="13" spans="1:4" x14ac:dyDescent="0.25">
      <c r="B13" s="21" t="s">
        <v>39</v>
      </c>
      <c r="C13" s="85"/>
      <c r="D13" s="85"/>
    </row>
    <row r="14" spans="1:4" x14ac:dyDescent="0.25">
      <c r="B14" s="19" t="s">
        <v>40</v>
      </c>
      <c r="C14" s="85"/>
      <c r="D14" s="85"/>
    </row>
    <row r="15" spans="1:4" s="43" customFormat="1" x14ac:dyDescent="0.25">
      <c r="B15" s="45" t="s">
        <v>68</v>
      </c>
      <c r="C15" s="85"/>
      <c r="D15" s="85"/>
    </row>
    <row r="16" spans="1:4" ht="15.75" thickBot="1" x14ac:dyDescent="0.3">
      <c r="B16" s="23" t="s">
        <v>35</v>
      </c>
      <c r="C16" s="90">
        <f>+C10</f>
        <v>17354.589999999997</v>
      </c>
      <c r="D16" s="90"/>
    </row>
    <row r="17" spans="1:4" ht="15.75" thickTop="1" x14ac:dyDescent="0.25">
      <c r="C17" s="85"/>
      <c r="D17" s="85"/>
    </row>
    <row r="18" spans="1:4" x14ac:dyDescent="0.25">
      <c r="A18" s="131" t="s">
        <v>110</v>
      </c>
      <c r="C18" s="85"/>
      <c r="D18" s="85"/>
    </row>
    <row r="19" spans="1:4" x14ac:dyDescent="0.25">
      <c r="A19" s="22" t="s">
        <v>41</v>
      </c>
      <c r="C19" s="85"/>
      <c r="D19" s="85"/>
    </row>
    <row r="20" spans="1:4" x14ac:dyDescent="0.25">
      <c r="B20" s="18" t="s">
        <v>36</v>
      </c>
      <c r="C20" s="115">
        <v>1980</v>
      </c>
      <c r="D20" s="85"/>
    </row>
    <row r="21" spans="1:4" ht="25.5" x14ac:dyDescent="0.25">
      <c r="B21" s="20" t="s">
        <v>37</v>
      </c>
      <c r="C21" s="92">
        <f>C22-C20</f>
        <v>17048.830000000002</v>
      </c>
      <c r="D21" s="85"/>
    </row>
    <row r="22" spans="1:4" ht="15.75" thickBot="1" x14ac:dyDescent="0.3">
      <c r="B22" s="24" t="s">
        <v>7</v>
      </c>
      <c r="C22" s="90">
        <v>19028.830000000002</v>
      </c>
      <c r="D22" s="90"/>
    </row>
    <row r="23" spans="1:4" ht="15.75" thickTop="1" x14ac:dyDescent="0.25">
      <c r="A23" s="22" t="s">
        <v>42</v>
      </c>
      <c r="C23" s="85"/>
      <c r="D23" s="85"/>
    </row>
    <row r="24" spans="1:4" x14ac:dyDescent="0.25">
      <c r="B24" s="19" t="s">
        <v>38</v>
      </c>
      <c r="C24" s="85">
        <v>0</v>
      </c>
      <c r="D24" s="85"/>
    </row>
    <row r="25" spans="1:4" x14ac:dyDescent="0.25">
      <c r="B25" s="21" t="s">
        <v>39</v>
      </c>
      <c r="C25" s="85">
        <v>0</v>
      </c>
      <c r="D25" s="85"/>
    </row>
    <row r="26" spans="1:4" x14ac:dyDescent="0.25">
      <c r="B26" s="19" t="s">
        <v>40</v>
      </c>
      <c r="C26" s="85">
        <v>0</v>
      </c>
      <c r="D26" s="85"/>
    </row>
    <row r="27" spans="1:4" ht="15.75" thickBot="1" x14ac:dyDescent="0.3">
      <c r="B27" s="23" t="s">
        <v>35</v>
      </c>
      <c r="C27" s="90">
        <f>+C22</f>
        <v>19028.830000000002</v>
      </c>
      <c r="D27" s="90"/>
    </row>
    <row r="28" spans="1:4" s="106" customFormat="1" ht="15.75" thickTop="1" x14ac:dyDescent="0.25">
      <c r="B28" s="141"/>
      <c r="C28" s="142"/>
      <c r="D28" s="142"/>
    </row>
    <row r="29" spans="1:4" s="106" customFormat="1" x14ac:dyDescent="0.25">
      <c r="A29" s="131" t="s">
        <v>111</v>
      </c>
      <c r="C29" s="85"/>
      <c r="D29" s="85"/>
    </row>
    <row r="30" spans="1:4" s="106" customFormat="1" x14ac:dyDescent="0.25">
      <c r="A30" s="22" t="s">
        <v>41</v>
      </c>
      <c r="C30" s="85"/>
      <c r="D30" s="85"/>
    </row>
    <row r="31" spans="1:4" s="106" customFormat="1" x14ac:dyDescent="0.25">
      <c r="B31" s="18" t="s">
        <v>36</v>
      </c>
      <c r="C31" s="85">
        <v>0</v>
      </c>
      <c r="D31" s="85"/>
    </row>
    <row r="32" spans="1:4" s="106" customFormat="1" ht="25.5" x14ac:dyDescent="0.25">
      <c r="B32" s="20" t="s">
        <v>37</v>
      </c>
      <c r="C32" s="85">
        <v>8316.4499999999989</v>
      </c>
      <c r="D32" s="85"/>
    </row>
    <row r="33" spans="1:4" s="106" customFormat="1" x14ac:dyDescent="0.25">
      <c r="B33" s="20" t="s">
        <v>67</v>
      </c>
      <c r="C33" s="85"/>
      <c r="D33" s="85"/>
    </row>
    <row r="34" spans="1:4" s="106" customFormat="1" ht="15.75" thickBot="1" x14ac:dyDescent="0.3">
      <c r="B34" s="24" t="s">
        <v>7</v>
      </c>
      <c r="C34" s="90">
        <f>SUM(C31:C33)</f>
        <v>8316.4499999999989</v>
      </c>
      <c r="D34" s="90"/>
    </row>
    <row r="35" spans="1:4" s="106" customFormat="1" ht="15.75" thickTop="1" x14ac:dyDescent="0.25">
      <c r="A35" s="22" t="s">
        <v>42</v>
      </c>
      <c r="C35" s="85"/>
      <c r="D35" s="85"/>
    </row>
    <row r="36" spans="1:4" s="106" customFormat="1" x14ac:dyDescent="0.25">
      <c r="B36" s="113" t="s">
        <v>38</v>
      </c>
      <c r="C36" s="85">
        <f>C40-C38</f>
        <v>8316.4499999999989</v>
      </c>
      <c r="D36" s="85"/>
    </row>
    <row r="37" spans="1:4" s="106" customFormat="1" x14ac:dyDescent="0.25">
      <c r="B37" s="21" t="s">
        <v>39</v>
      </c>
      <c r="C37" s="85"/>
      <c r="D37" s="85"/>
    </row>
    <row r="38" spans="1:4" s="106" customFormat="1" x14ac:dyDescent="0.25">
      <c r="B38" s="113" t="s">
        <v>40</v>
      </c>
      <c r="C38" s="85"/>
      <c r="D38" s="85"/>
    </row>
    <row r="39" spans="1:4" s="106" customFormat="1" x14ac:dyDescent="0.25">
      <c r="B39" s="113" t="s">
        <v>68</v>
      </c>
      <c r="C39" s="85"/>
      <c r="D39" s="85"/>
    </row>
    <row r="40" spans="1:4" s="106" customFormat="1" ht="15.75" thickBot="1" x14ac:dyDescent="0.3">
      <c r="B40" s="23" t="s">
        <v>35</v>
      </c>
      <c r="C40" s="90">
        <f>+C34</f>
        <v>8316.4499999999989</v>
      </c>
      <c r="D40" s="90"/>
    </row>
    <row r="41" spans="1:4" s="106" customFormat="1" ht="15.75" thickTop="1" x14ac:dyDescent="0.25">
      <c r="C41" s="85"/>
      <c r="D41" s="85"/>
    </row>
    <row r="42" spans="1:4" s="106" customFormat="1" x14ac:dyDescent="0.25">
      <c r="A42" s="131" t="s">
        <v>112</v>
      </c>
      <c r="C42" s="85"/>
      <c r="D42" s="85"/>
    </row>
    <row r="43" spans="1:4" s="106" customFormat="1" x14ac:dyDescent="0.25">
      <c r="A43" s="22" t="s">
        <v>41</v>
      </c>
      <c r="C43" s="85"/>
      <c r="D43" s="85"/>
    </row>
    <row r="44" spans="1:4" s="106" customFormat="1" x14ac:dyDescent="0.25">
      <c r="B44" s="18" t="s">
        <v>36</v>
      </c>
      <c r="C44" s="85"/>
      <c r="D44" s="85"/>
    </row>
    <row r="45" spans="1:4" s="106" customFormat="1" ht="25.5" x14ac:dyDescent="0.25">
      <c r="B45" s="20" t="s">
        <v>37</v>
      </c>
      <c r="C45" s="85">
        <v>7716.9</v>
      </c>
      <c r="D45" s="85"/>
    </row>
    <row r="46" spans="1:4" s="106" customFormat="1" ht="15.75" thickBot="1" x14ac:dyDescent="0.3">
      <c r="B46" s="24" t="s">
        <v>7</v>
      </c>
      <c r="C46" s="90">
        <f>SUM(C44:C45)</f>
        <v>7716.9</v>
      </c>
      <c r="D46" s="90"/>
    </row>
    <row r="47" spans="1:4" s="106" customFormat="1" ht="15.75" thickTop="1" x14ac:dyDescent="0.25">
      <c r="A47" s="22" t="s">
        <v>42</v>
      </c>
      <c r="C47" s="85"/>
      <c r="D47" s="85"/>
    </row>
    <row r="48" spans="1:4" s="106" customFormat="1" x14ac:dyDescent="0.25">
      <c r="B48" s="113" t="s">
        <v>38</v>
      </c>
      <c r="C48" s="85">
        <v>0</v>
      </c>
      <c r="D48" s="85"/>
    </row>
    <row r="49" spans="1:4" s="106" customFormat="1" x14ac:dyDescent="0.25">
      <c r="B49" s="21" t="s">
        <v>39</v>
      </c>
      <c r="C49" s="85">
        <v>0</v>
      </c>
      <c r="D49" s="85"/>
    </row>
    <row r="50" spans="1:4" s="106" customFormat="1" x14ac:dyDescent="0.25">
      <c r="B50" s="113" t="s">
        <v>40</v>
      </c>
      <c r="C50" s="85">
        <v>0</v>
      </c>
      <c r="D50" s="85"/>
    </row>
    <row r="51" spans="1:4" s="106" customFormat="1" ht="15.75" thickBot="1" x14ac:dyDescent="0.3">
      <c r="B51" s="23" t="s">
        <v>35</v>
      </c>
      <c r="C51" s="90">
        <f>+C46</f>
        <v>7716.9</v>
      </c>
      <c r="D51" s="90"/>
    </row>
    <row r="52" spans="1:4" s="106" customFormat="1" ht="15.75" thickTop="1" x14ac:dyDescent="0.25">
      <c r="B52" s="141"/>
      <c r="C52" s="142"/>
      <c r="D52" s="142"/>
    </row>
    <row r="53" spans="1:4" x14ac:dyDescent="0.25">
      <c r="C53" s="85"/>
      <c r="D53" s="85"/>
    </row>
    <row r="54" spans="1:4" s="30" customFormat="1" ht="15.75" thickBot="1" x14ac:dyDescent="0.3">
      <c r="A54" s="30" t="s">
        <v>61</v>
      </c>
      <c r="C54" s="88">
        <f>SUM(C10,C22,C34,C46)</f>
        <v>52416.77</v>
      </c>
      <c r="D54" s="88"/>
    </row>
    <row r="55" spans="1:4" x14ac:dyDescent="0.25">
      <c r="C55" s="85"/>
      <c r="D55" s="85"/>
    </row>
    <row r="56" spans="1:4" x14ac:dyDescent="0.25">
      <c r="C56" s="85"/>
      <c r="D56" s="85"/>
    </row>
  </sheetData>
  <pageMargins left="0.70866141732283472" right="0.70866141732283472" top="0.74803149606299213" bottom="0.74803149606299213" header="0.31496062992125984" footer="0.31496062992125984"/>
  <pageSetup paperSize="9" scale="85" orientation="portrait" verticalDpi="0" r:id="rId1"/>
  <headerFooter>
    <oddFooter>&amp;R&amp;D; &amp;Z&amp;F : 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7"/>
  <sheetViews>
    <sheetView workbookViewId="0">
      <selection activeCell="L14" sqref="L14"/>
    </sheetView>
  </sheetViews>
  <sheetFormatPr defaultRowHeight="15" x14ac:dyDescent="0.25"/>
  <sheetData>
    <row r="1" spans="1:1" x14ac:dyDescent="0.25">
      <c r="A1" t="s">
        <v>19</v>
      </c>
    </row>
    <row r="2" spans="1:1" x14ac:dyDescent="0.25">
      <c r="A2" t="s">
        <v>20</v>
      </c>
    </row>
    <row r="3" spans="1:1" x14ac:dyDescent="0.25">
      <c r="A3" t="s">
        <v>21</v>
      </c>
    </row>
    <row r="4" spans="1:1" x14ac:dyDescent="0.25">
      <c r="A4" t="s">
        <v>18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Bank</vt:lpstr>
      <vt:lpstr>Jnl</vt:lpstr>
      <vt:lpstr>(O1) Employer Contribution</vt:lpstr>
      <vt:lpstr>(A3) Bank Balance</vt:lpstr>
      <vt:lpstr>Member Balance</vt:lpstr>
      <vt:lpstr>Member payment</vt:lpstr>
      <vt:lpstr>Report</vt:lpstr>
      <vt:lpstr>'(A3) Bank Balance'!Print_Area</vt:lpstr>
      <vt:lpstr>'(O1) Employer Contribution'!Print_Area</vt:lpstr>
      <vt:lpstr>Jnl!Print_Area</vt:lpstr>
      <vt:lpstr>'Member payment'!Print_Area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LawLittle</dc:creator>
  <cp:lastModifiedBy>Wilson Leung</cp:lastModifiedBy>
  <cp:lastPrinted>2020-02-12T04:06:55Z</cp:lastPrinted>
  <dcterms:created xsi:type="dcterms:W3CDTF">2012-09-05T10:10:13Z</dcterms:created>
  <dcterms:modified xsi:type="dcterms:W3CDTF">2020-02-14T00:16:05Z</dcterms:modified>
</cp:coreProperties>
</file>