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Gorman - Josie\SMSF\2020\Vouchers\"/>
    </mc:Choice>
  </mc:AlternateContent>
  <xr:revisionPtr revIDLastSave="0" documentId="8_{1CD1F81D-B80C-4348-9D4A-8DF010C8C862}" xr6:coauthVersionLast="46" xr6:coauthVersionMax="46" xr10:uidLastSave="{00000000-0000-0000-0000-000000000000}"/>
  <bookViews>
    <workbookView xWindow="34770" yWindow="0" windowWidth="28545" windowHeight="15600" xr2:uid="{A15938D5-879B-46DE-9CF4-6AF0F6577A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L22" i="1" s="1"/>
  <c r="E42" i="1"/>
  <c r="G42" i="1" s="1"/>
  <c r="E38" i="1"/>
  <c r="G38" i="1" s="1"/>
  <c r="D55" i="1"/>
  <c r="C14" i="1"/>
  <c r="E36" i="1"/>
  <c r="G36" i="1" s="1"/>
  <c r="C11" i="1"/>
  <c r="E11" i="1" s="1"/>
  <c r="I11" i="1" s="1"/>
  <c r="E34" i="1"/>
  <c r="G34" i="1" s="1"/>
  <c r="E32" i="1"/>
  <c r="G32" i="1" s="1"/>
  <c r="J32" i="1" s="1"/>
  <c r="F51" i="1"/>
  <c r="C51" i="1"/>
  <c r="E30" i="1"/>
  <c r="G30" i="1" s="1"/>
  <c r="J30" i="1" s="1"/>
  <c r="D51" i="1"/>
  <c r="E49" i="1"/>
  <c r="G49" i="1" s="1"/>
  <c r="E48" i="1"/>
  <c r="G48" i="1" s="1"/>
  <c r="E47" i="1"/>
  <c r="G47" i="1" s="1"/>
  <c r="E31" i="1"/>
  <c r="G31" i="1" s="1"/>
  <c r="E33" i="1"/>
  <c r="G33" i="1" s="1"/>
  <c r="E35" i="1"/>
  <c r="G35" i="1" s="1"/>
  <c r="E37" i="1"/>
  <c r="G37" i="1" s="1"/>
  <c r="E39" i="1"/>
  <c r="G39" i="1" s="1"/>
  <c r="E40" i="1"/>
  <c r="G40" i="1" s="1"/>
  <c r="E41" i="1"/>
  <c r="G41" i="1" s="1"/>
  <c r="E43" i="1"/>
  <c r="G43" i="1" s="1"/>
  <c r="E44" i="1"/>
  <c r="G44" i="1" s="1"/>
  <c r="E45" i="1"/>
  <c r="G45" i="1" s="1"/>
  <c r="E46" i="1"/>
  <c r="G46" i="1" s="1"/>
  <c r="E29" i="1"/>
  <c r="G29" i="1" s="1"/>
  <c r="E10" i="1"/>
  <c r="I10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19" i="1"/>
  <c r="I19" i="1" s="1"/>
  <c r="E20" i="1"/>
  <c r="I20" i="1" s="1"/>
  <c r="G10" i="1"/>
  <c r="G11" i="1"/>
  <c r="G12" i="1"/>
  <c r="G13" i="1"/>
  <c r="G14" i="1"/>
  <c r="G15" i="1"/>
  <c r="G16" i="1"/>
  <c r="G17" i="1"/>
  <c r="G18" i="1"/>
  <c r="G19" i="1"/>
  <c r="G20" i="1"/>
  <c r="G9" i="1"/>
  <c r="E9" i="1"/>
  <c r="I9" i="1" s="1"/>
  <c r="D54" i="1" l="1"/>
  <c r="D57" i="1" s="1"/>
  <c r="G22" i="1"/>
  <c r="G51" i="1"/>
  <c r="E51" i="1"/>
</calcChain>
</file>

<file path=xl/sharedStrings.xml><?xml version="1.0" encoding="utf-8"?>
<sst xmlns="http://schemas.openxmlformats.org/spreadsheetml/2006/main" count="76" uniqueCount="46">
  <si>
    <t>Josie Gorman Super Fund</t>
  </si>
  <si>
    <t>Share Holdings</t>
  </si>
  <si>
    <t>Number</t>
  </si>
  <si>
    <t>Name</t>
  </si>
  <si>
    <t>Unit $</t>
  </si>
  <si>
    <t>Value</t>
  </si>
  <si>
    <t>Addn</t>
  </si>
  <si>
    <t>Disposal</t>
  </si>
  <si>
    <t>Opening</t>
  </si>
  <si>
    <t>Closing</t>
  </si>
  <si>
    <t>ANZ</t>
  </si>
  <si>
    <t>BHP</t>
  </si>
  <si>
    <t>CBA</t>
  </si>
  <si>
    <t>COL</t>
  </si>
  <si>
    <t>CYB</t>
  </si>
  <si>
    <t>NAB</t>
  </si>
  <si>
    <t>WBC</t>
  </si>
  <si>
    <t>WES</t>
  </si>
  <si>
    <t>WOW</t>
  </si>
  <si>
    <t>WPL</t>
  </si>
  <si>
    <t>RIO</t>
  </si>
  <si>
    <t>S32</t>
  </si>
  <si>
    <t>OPENING</t>
  </si>
  <si>
    <t>OPEN</t>
  </si>
  <si>
    <t>Dividends</t>
  </si>
  <si>
    <t>Franked</t>
  </si>
  <si>
    <t>F/Credit</t>
  </si>
  <si>
    <t>Total</t>
  </si>
  <si>
    <t>Unfranked</t>
  </si>
  <si>
    <t>Date</t>
  </si>
  <si>
    <t>JOURNAL</t>
  </si>
  <si>
    <t>26 shares</t>
  </si>
  <si>
    <t>CLOSING</t>
  </si>
  <si>
    <t>67 Shares</t>
  </si>
  <si>
    <t>64 Shares</t>
  </si>
  <si>
    <t>see Chess Statement</t>
  </si>
  <si>
    <t>72 Shares</t>
  </si>
  <si>
    <t>DRP</t>
  </si>
  <si>
    <t>TaX</t>
  </si>
  <si>
    <t>Div net of F.Credit</t>
  </si>
  <si>
    <t>Jnls</t>
  </si>
  <si>
    <t>25  shares</t>
  </si>
  <si>
    <t>Comsec statement</t>
  </si>
  <si>
    <t>Per ledger</t>
  </si>
  <si>
    <t>LOSS</t>
  </si>
  <si>
    <t>Journal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</si>
</sst>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00_-;\-* #,##0.0000_-;_-* &quot;-&quot;????_-;_-@_-"/>
    <numFmt numFmtId="165" formatCode="[$-C09]d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164" fontId="0" fillId="0" borderId="0" xfId="1" applyNumberFormat="1" applyFont="1"/>
    <xf numFmtId="41" fontId="0" fillId="0" borderId="0" xfId="1" applyNumberFormat="1" applyFont="1"/>
    <xf numFmtId="43" fontId="0" fillId="0" borderId="1" xfId="1" applyFont="1" applyBorder="1"/>
    <xf numFmtId="43" fontId="2" fillId="0" borderId="0" xfId="1" applyFont="1"/>
    <xf numFmtId="165" fontId="0" fillId="0" borderId="0" xfId="1" applyNumberFormat="1" applyFont="1"/>
    <xf numFmtId="43" fontId="0" fillId="2" borderId="0" xfId="1" applyFont="1" applyFill="1"/>
    <xf numFmtId="41" fontId="0" fillId="3" borderId="0" xfId="1" applyNumberFormat="1" applyFont="1" applyFill="1"/>
    <xf numFmtId="43" fontId="0" fillId="3" borderId="0" xfId="1" applyFont="1" applyFill="1"/>
    <xf numFmtId="41" fontId="0" fillId="4" borderId="0" xfId="1" applyNumberFormat="1" applyFont="1" applyFill="1"/>
    <xf numFmtId="43" fontId="0" fillId="4" borderId="0" xfId="1" applyFont="1" applyFill="1"/>
    <xf numFmtId="41" fontId="4" fillId="4" borderId="0" xfId="1" applyNumberFormat="1" applyFont="1" applyFill="1"/>
    <xf numFmtId="43" fontId="0" fillId="4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599F-D646-4E23-85FC-D88CE56EE9DB}">
  <sheetPr>
    <pageSetUpPr fitToPage="1"/>
  </sheetPr>
  <dimension ref="A2:L59"/>
  <sheetViews>
    <sheetView tabSelected="1" topLeftCell="A7" workbookViewId="0">
      <selection activeCell="M30" sqref="M30"/>
    </sheetView>
  </sheetViews>
  <sheetFormatPr defaultRowHeight="15" x14ac:dyDescent="0.25"/>
  <cols>
    <col min="1" max="1" width="9.140625" style="1"/>
    <col min="2" max="2" width="10.85546875" style="1" customWidth="1"/>
    <col min="3" max="3" width="11.140625" style="1" customWidth="1"/>
    <col min="4" max="4" width="10.7109375" style="1" customWidth="1"/>
    <col min="5" max="5" width="11.7109375" style="1" customWidth="1"/>
    <col min="6" max="6" width="13.42578125" style="1" customWidth="1"/>
    <col min="7" max="7" width="13.85546875" style="1" customWidth="1"/>
    <col min="8" max="8" width="11" style="1" customWidth="1"/>
    <col min="9" max="9" width="13.140625" style="1" customWidth="1"/>
    <col min="10" max="10" width="9.140625" style="1"/>
    <col min="11" max="11" width="11.5703125" style="1" bestFit="1" customWidth="1"/>
    <col min="12" max="12" width="10.5703125" style="1" bestFit="1" customWidth="1"/>
    <col min="13" max="16384" width="9.140625" style="1"/>
  </cols>
  <sheetData>
    <row r="2" spans="1:12" x14ac:dyDescent="0.25">
      <c r="B2" s="5" t="s">
        <v>0</v>
      </c>
    </row>
    <row r="4" spans="1:12" x14ac:dyDescent="0.25">
      <c r="B4" s="5" t="s">
        <v>1</v>
      </c>
    </row>
    <row r="6" spans="1:12" x14ac:dyDescent="0.25">
      <c r="B6" s="1" t="s">
        <v>8</v>
      </c>
      <c r="C6" s="1" t="s">
        <v>37</v>
      </c>
      <c r="E6" s="1" t="s">
        <v>9</v>
      </c>
      <c r="F6" s="1" t="s">
        <v>23</v>
      </c>
      <c r="G6" s="1" t="s">
        <v>22</v>
      </c>
      <c r="H6" s="1" t="s">
        <v>32</v>
      </c>
      <c r="I6" s="1" t="s">
        <v>32</v>
      </c>
    </row>
    <row r="7" spans="1:12" x14ac:dyDescent="0.25">
      <c r="A7" s="1" t="s">
        <v>3</v>
      </c>
      <c r="B7" s="1" t="s">
        <v>2</v>
      </c>
      <c r="C7" s="1" t="s">
        <v>6</v>
      </c>
      <c r="D7" s="1" t="s">
        <v>7</v>
      </c>
      <c r="E7" s="1" t="s">
        <v>2</v>
      </c>
      <c r="F7" s="1" t="s">
        <v>4</v>
      </c>
      <c r="G7" s="1" t="s">
        <v>5</v>
      </c>
      <c r="H7" s="1" t="s">
        <v>4</v>
      </c>
      <c r="I7" s="1" t="s">
        <v>5</v>
      </c>
      <c r="K7" s="1" t="s">
        <v>43</v>
      </c>
      <c r="L7" s="1" t="s">
        <v>44</v>
      </c>
    </row>
    <row r="8" spans="1:12" x14ac:dyDescent="0.25">
      <c r="F8" s="2"/>
      <c r="H8" s="2"/>
    </row>
    <row r="9" spans="1:12" x14ac:dyDescent="0.25">
      <c r="A9" s="1" t="s">
        <v>10</v>
      </c>
      <c r="B9" s="3">
        <v>1395</v>
      </c>
      <c r="C9" s="3"/>
      <c r="D9" s="3"/>
      <c r="E9" s="10">
        <f>B9+C9-D9</f>
        <v>1395</v>
      </c>
      <c r="F9" s="2">
        <v>28.21</v>
      </c>
      <c r="G9" s="1">
        <f>B9*F9</f>
        <v>39352.950000000004</v>
      </c>
      <c r="H9" s="2">
        <v>18.64</v>
      </c>
      <c r="I9" s="1">
        <f>E9*H9</f>
        <v>26002.799999999999</v>
      </c>
    </row>
    <row r="10" spans="1:12" x14ac:dyDescent="0.25">
      <c r="A10" s="1" t="s">
        <v>11</v>
      </c>
      <c r="B10" s="3">
        <v>829</v>
      </c>
      <c r="C10" s="3"/>
      <c r="D10" s="3"/>
      <c r="E10" s="10">
        <f t="shared" ref="E10:E20" si="0">B10+C10-D10</f>
        <v>829</v>
      </c>
      <c r="F10" s="2">
        <v>41.16</v>
      </c>
      <c r="G10" s="1">
        <f t="shared" ref="G10:G20" si="1">B10*F10</f>
        <v>34121.64</v>
      </c>
      <c r="H10" s="2">
        <v>35.82</v>
      </c>
      <c r="I10" s="1">
        <f t="shared" ref="I10:I20" si="2">E10*H10</f>
        <v>29694.78</v>
      </c>
    </row>
    <row r="11" spans="1:12" x14ac:dyDescent="0.25">
      <c r="A11" s="1" t="s">
        <v>12</v>
      </c>
      <c r="B11" s="3">
        <v>887</v>
      </c>
      <c r="C11" s="3">
        <f>26+25</f>
        <v>51</v>
      </c>
      <c r="D11" s="3"/>
      <c r="E11" s="10">
        <f t="shared" si="0"/>
        <v>938</v>
      </c>
      <c r="F11" s="2">
        <v>82.78</v>
      </c>
      <c r="G11" s="1">
        <f t="shared" si="1"/>
        <v>73425.86</v>
      </c>
      <c r="H11" s="2">
        <v>69.42</v>
      </c>
      <c r="I11" s="1">
        <f t="shared" si="2"/>
        <v>65115.96</v>
      </c>
    </row>
    <row r="12" spans="1:12" x14ac:dyDescent="0.25">
      <c r="A12" s="1" t="s">
        <v>13</v>
      </c>
      <c r="B12" s="3">
        <v>929</v>
      </c>
      <c r="C12" s="3"/>
      <c r="D12" s="3"/>
      <c r="E12" s="10">
        <f t="shared" si="0"/>
        <v>929</v>
      </c>
      <c r="F12" s="2">
        <v>13.35</v>
      </c>
      <c r="G12" s="1">
        <f t="shared" si="1"/>
        <v>12402.15</v>
      </c>
      <c r="H12" s="2">
        <v>17.170000000000002</v>
      </c>
      <c r="I12" s="1">
        <f t="shared" si="2"/>
        <v>15950.930000000002</v>
      </c>
    </row>
    <row r="13" spans="1:12" x14ac:dyDescent="0.25">
      <c r="A13" s="1" t="s">
        <v>14</v>
      </c>
      <c r="B13" s="3">
        <v>407</v>
      </c>
      <c r="C13" s="3"/>
      <c r="D13" s="3"/>
      <c r="E13" s="8">
        <f t="shared" si="0"/>
        <v>407</v>
      </c>
      <c r="F13" s="2">
        <v>3.42</v>
      </c>
      <c r="G13" s="1">
        <f t="shared" si="1"/>
        <v>1391.94</v>
      </c>
      <c r="H13" s="2">
        <v>1.655</v>
      </c>
      <c r="I13" s="1">
        <f t="shared" si="2"/>
        <v>673.58500000000004</v>
      </c>
    </row>
    <row r="14" spans="1:12" x14ac:dyDescent="0.25">
      <c r="A14" s="1" t="s">
        <v>15</v>
      </c>
      <c r="B14" s="3">
        <v>2016</v>
      </c>
      <c r="C14" s="3">
        <f>67+64</f>
        <v>131</v>
      </c>
      <c r="D14" s="3"/>
      <c r="E14" s="12">
        <f t="shared" si="0"/>
        <v>2147</v>
      </c>
      <c r="F14" s="2">
        <v>26.72</v>
      </c>
      <c r="G14" s="1">
        <f t="shared" si="1"/>
        <v>53867.519999999997</v>
      </c>
      <c r="H14" s="2">
        <v>18.22</v>
      </c>
      <c r="I14" s="1">
        <f t="shared" si="2"/>
        <v>39118.339999999997</v>
      </c>
    </row>
    <row r="15" spans="1:12" x14ac:dyDescent="0.25">
      <c r="A15" s="1" t="s">
        <v>20</v>
      </c>
      <c r="B15" s="3">
        <v>473</v>
      </c>
      <c r="C15" s="3"/>
      <c r="D15" s="3"/>
      <c r="E15" s="10">
        <f t="shared" si="0"/>
        <v>473</v>
      </c>
      <c r="F15" s="2">
        <v>103.76</v>
      </c>
      <c r="G15" s="1">
        <f t="shared" si="1"/>
        <v>49078.48</v>
      </c>
      <c r="H15" s="2">
        <v>97.96</v>
      </c>
      <c r="I15" s="1">
        <f t="shared" si="2"/>
        <v>46335.079999999994</v>
      </c>
    </row>
    <row r="16" spans="1:12" x14ac:dyDescent="0.25">
      <c r="A16" s="1" t="s">
        <v>21</v>
      </c>
      <c r="B16" s="3">
        <v>829</v>
      </c>
      <c r="C16" s="3"/>
      <c r="D16" s="3"/>
      <c r="E16" s="10">
        <f t="shared" si="0"/>
        <v>829</v>
      </c>
      <c r="F16" s="2">
        <v>3.18</v>
      </c>
      <c r="G16" s="1">
        <f t="shared" si="1"/>
        <v>2636.2200000000003</v>
      </c>
      <c r="H16" s="2">
        <v>2.04</v>
      </c>
      <c r="I16" s="1">
        <f t="shared" si="2"/>
        <v>1691.16</v>
      </c>
    </row>
    <row r="17" spans="1:12" x14ac:dyDescent="0.25">
      <c r="A17" s="1" t="s">
        <v>16</v>
      </c>
      <c r="B17" s="3">
        <v>2276</v>
      </c>
      <c r="C17" s="3">
        <v>72</v>
      </c>
      <c r="D17" s="3"/>
      <c r="E17" s="8">
        <f t="shared" si="0"/>
        <v>2348</v>
      </c>
      <c r="F17" s="2">
        <v>28.36</v>
      </c>
      <c r="G17" s="1">
        <f t="shared" si="1"/>
        <v>64547.360000000001</v>
      </c>
      <c r="H17" s="2">
        <v>17.95</v>
      </c>
      <c r="I17" s="1">
        <f t="shared" si="2"/>
        <v>42146.6</v>
      </c>
    </row>
    <row r="18" spans="1:12" x14ac:dyDescent="0.25">
      <c r="A18" s="1" t="s">
        <v>17</v>
      </c>
      <c r="B18" s="3">
        <v>929</v>
      </c>
      <c r="C18" s="3"/>
      <c r="D18" s="3"/>
      <c r="E18" s="10">
        <f t="shared" si="0"/>
        <v>929</v>
      </c>
      <c r="F18" s="2">
        <v>36.159999999999997</v>
      </c>
      <c r="G18" s="1">
        <f t="shared" si="1"/>
        <v>33592.639999999999</v>
      </c>
      <c r="H18" s="2">
        <v>44.83</v>
      </c>
      <c r="I18" s="1">
        <f t="shared" si="2"/>
        <v>41647.07</v>
      </c>
    </row>
    <row r="19" spans="1:12" x14ac:dyDescent="0.25">
      <c r="A19" s="1" t="s">
        <v>18</v>
      </c>
      <c r="B19" s="3">
        <v>1250</v>
      </c>
      <c r="C19" s="3"/>
      <c r="D19" s="3"/>
      <c r="E19" s="10">
        <f t="shared" si="0"/>
        <v>1250</v>
      </c>
      <c r="F19" s="2">
        <v>33.229999999999997</v>
      </c>
      <c r="G19" s="1">
        <f t="shared" si="1"/>
        <v>41537.499999999993</v>
      </c>
      <c r="H19" s="2">
        <v>37.28</v>
      </c>
      <c r="I19" s="1">
        <f t="shared" si="2"/>
        <v>46600</v>
      </c>
    </row>
    <row r="20" spans="1:12" x14ac:dyDescent="0.25">
      <c r="A20" s="1" t="s">
        <v>19</v>
      </c>
      <c r="B20" s="3">
        <v>944</v>
      </c>
      <c r="C20" s="3"/>
      <c r="D20" s="3"/>
      <c r="E20" s="10">
        <f t="shared" si="0"/>
        <v>944</v>
      </c>
      <c r="F20" s="2">
        <v>36.36</v>
      </c>
      <c r="G20" s="1">
        <f t="shared" si="1"/>
        <v>34323.839999999997</v>
      </c>
      <c r="H20" s="2">
        <v>21.65</v>
      </c>
      <c r="I20" s="1">
        <f t="shared" si="2"/>
        <v>20437.599999999999</v>
      </c>
    </row>
    <row r="21" spans="1:12" x14ac:dyDescent="0.25">
      <c r="F21" s="2"/>
      <c r="H21" s="2"/>
    </row>
    <row r="22" spans="1:12" ht="15.75" thickBot="1" x14ac:dyDescent="0.3">
      <c r="F22" s="2"/>
      <c r="G22" s="4">
        <f>SUM(G9:G21)</f>
        <v>440278.1</v>
      </c>
      <c r="H22" s="2"/>
      <c r="I22" s="13">
        <f>ROUND((SUM(I9:I21)),2)</f>
        <v>375413.91</v>
      </c>
      <c r="K22" s="1">
        <v>449373.55</v>
      </c>
      <c r="L22" s="1">
        <f>K22-I22</f>
        <v>73959.640000000014</v>
      </c>
    </row>
    <row r="23" spans="1:12" ht="15.75" thickTop="1" x14ac:dyDescent="0.25">
      <c r="A23" s="11"/>
      <c r="B23" s="1" t="s">
        <v>42</v>
      </c>
      <c r="F23" s="2"/>
      <c r="L23" s="7" t="s">
        <v>45</v>
      </c>
    </row>
    <row r="24" spans="1:12" x14ac:dyDescent="0.25">
      <c r="A24" s="9"/>
      <c r="B24" s="1" t="s">
        <v>35</v>
      </c>
      <c r="F24" s="2"/>
    </row>
    <row r="26" spans="1:12" x14ac:dyDescent="0.25">
      <c r="C26" s="5" t="s">
        <v>24</v>
      </c>
    </row>
    <row r="27" spans="1:12" x14ac:dyDescent="0.25">
      <c r="A27" s="1" t="s">
        <v>3</v>
      </c>
      <c r="B27" s="1" t="s">
        <v>29</v>
      </c>
      <c r="C27" s="1" t="s">
        <v>28</v>
      </c>
      <c r="D27" s="1" t="s">
        <v>25</v>
      </c>
      <c r="E27" s="1" t="s">
        <v>26</v>
      </c>
      <c r="F27" s="1" t="s">
        <v>38</v>
      </c>
      <c r="G27" s="1" t="s">
        <v>27</v>
      </c>
      <c r="J27" s="1" t="s">
        <v>39</v>
      </c>
    </row>
    <row r="28" spans="1:12" x14ac:dyDescent="0.25">
      <c r="B28" s="6"/>
    </row>
    <row r="29" spans="1:12" x14ac:dyDescent="0.25">
      <c r="A29" s="1" t="s">
        <v>10</v>
      </c>
      <c r="B29" s="6">
        <v>43647</v>
      </c>
      <c r="D29" s="1">
        <v>1116</v>
      </c>
      <c r="E29" s="1">
        <f>ROUND((D29*3/7),2)</f>
        <v>478.29</v>
      </c>
      <c r="G29" s="1">
        <f>E29+D29+C29-F29</f>
        <v>1594.29</v>
      </c>
    </row>
    <row r="30" spans="1:12" x14ac:dyDescent="0.25">
      <c r="A30" s="1" t="s">
        <v>10</v>
      </c>
      <c r="B30" s="6">
        <v>43817</v>
      </c>
      <c r="C30" s="1">
        <v>334.8</v>
      </c>
      <c r="D30" s="1">
        <v>781.2</v>
      </c>
      <c r="E30" s="1">
        <f>ROUND((D30*3/7),2)</f>
        <v>334.8</v>
      </c>
      <c r="F30" s="1">
        <v>156</v>
      </c>
      <c r="G30" s="1">
        <f t="shared" ref="G30:G49" si="3">E30+D30+C30-F30</f>
        <v>1294.8</v>
      </c>
      <c r="J30" s="1">
        <f>G30-E30</f>
        <v>960</v>
      </c>
    </row>
    <row r="31" spans="1:12" x14ac:dyDescent="0.25">
      <c r="A31" s="1" t="s">
        <v>11</v>
      </c>
      <c r="B31" s="6">
        <v>43733</v>
      </c>
      <c r="D31" s="1">
        <v>942.59</v>
      </c>
      <c r="E31" s="1">
        <f t="shared" ref="E31:E49" si="4">ROUND((D31*3/7),2)</f>
        <v>403.97</v>
      </c>
      <c r="G31" s="1">
        <f t="shared" si="3"/>
        <v>1346.56</v>
      </c>
    </row>
    <row r="32" spans="1:12" x14ac:dyDescent="0.25">
      <c r="A32" s="1" t="s">
        <v>11</v>
      </c>
      <c r="B32" s="6">
        <v>43914</v>
      </c>
      <c r="D32" s="1">
        <v>824.06</v>
      </c>
      <c r="E32" s="1">
        <f t="shared" si="4"/>
        <v>353.17</v>
      </c>
      <c r="G32" s="1">
        <f t="shared" si="3"/>
        <v>1177.23</v>
      </c>
      <c r="J32" s="1">
        <f>G32-E32</f>
        <v>824.06</v>
      </c>
    </row>
    <row r="33" spans="1:9" x14ac:dyDescent="0.25">
      <c r="A33" s="1" t="s">
        <v>12</v>
      </c>
      <c r="B33" s="6">
        <v>43734</v>
      </c>
      <c r="D33" s="7">
        <v>2048.9699999999998</v>
      </c>
      <c r="E33" s="1">
        <f t="shared" si="4"/>
        <v>878.13</v>
      </c>
      <c r="G33" s="1">
        <f t="shared" si="3"/>
        <v>2927.1</v>
      </c>
      <c r="H33" s="7" t="s">
        <v>30</v>
      </c>
      <c r="I33" s="1" t="s">
        <v>31</v>
      </c>
    </row>
    <row r="34" spans="1:9" x14ac:dyDescent="0.25">
      <c r="A34" s="1" t="s">
        <v>12</v>
      </c>
      <c r="B34" s="6">
        <v>11048</v>
      </c>
      <c r="D34" s="7">
        <v>1826</v>
      </c>
      <c r="E34" s="1">
        <f t="shared" si="4"/>
        <v>782.57</v>
      </c>
      <c r="G34" s="1">
        <f t="shared" si="3"/>
        <v>2608.5700000000002</v>
      </c>
      <c r="H34" s="7" t="s">
        <v>30</v>
      </c>
      <c r="I34" s="1" t="s">
        <v>41</v>
      </c>
    </row>
    <row r="35" spans="1:9" x14ac:dyDescent="0.25">
      <c r="A35" s="1" t="s">
        <v>15</v>
      </c>
      <c r="B35" s="6">
        <v>43811</v>
      </c>
      <c r="D35" s="7">
        <v>1726.4</v>
      </c>
      <c r="E35" s="1">
        <f t="shared" si="4"/>
        <v>739.89</v>
      </c>
      <c r="G35" s="1">
        <f t="shared" si="3"/>
        <v>2466.29</v>
      </c>
      <c r="H35" s="7" t="s">
        <v>30</v>
      </c>
      <c r="I35" s="1" t="s">
        <v>33</v>
      </c>
    </row>
    <row r="36" spans="1:9" x14ac:dyDescent="0.25">
      <c r="A36" s="1" t="s">
        <v>15</v>
      </c>
      <c r="B36" s="6">
        <v>43649</v>
      </c>
      <c r="D36" s="7">
        <v>1673.28</v>
      </c>
      <c r="E36" s="1">
        <f t="shared" si="4"/>
        <v>717.12</v>
      </c>
      <c r="G36" s="1">
        <f t="shared" ref="G36" si="5">E36+D36+C36-F36</f>
        <v>2390.4</v>
      </c>
      <c r="H36" s="7" t="s">
        <v>30</v>
      </c>
      <c r="I36" s="1" t="s">
        <v>34</v>
      </c>
    </row>
    <row r="37" spans="1:9" x14ac:dyDescent="0.25">
      <c r="A37" s="1" t="s">
        <v>13</v>
      </c>
      <c r="B37" s="6">
        <v>43917</v>
      </c>
      <c r="D37" s="1">
        <v>278.7</v>
      </c>
      <c r="E37" s="1">
        <f t="shared" si="4"/>
        <v>119.44</v>
      </c>
      <c r="G37" s="1">
        <f t="shared" si="3"/>
        <v>398.14</v>
      </c>
    </row>
    <row r="38" spans="1:9" x14ac:dyDescent="0.25">
      <c r="A38" s="1" t="s">
        <v>13</v>
      </c>
      <c r="B38" s="6">
        <v>43734</v>
      </c>
      <c r="D38" s="1">
        <v>329.8</v>
      </c>
      <c r="E38" s="1">
        <f t="shared" si="4"/>
        <v>141.34</v>
      </c>
      <c r="G38" s="1">
        <f t="shared" ref="G38" si="6">E38+D38+C38-F38</f>
        <v>471.14</v>
      </c>
    </row>
    <row r="39" spans="1:9" x14ac:dyDescent="0.25">
      <c r="A39" s="1" t="s">
        <v>20</v>
      </c>
      <c r="B39" s="6">
        <v>43727</v>
      </c>
      <c r="D39" s="1">
        <v>1454.86</v>
      </c>
      <c r="E39" s="1">
        <f t="shared" si="4"/>
        <v>623.51</v>
      </c>
      <c r="G39" s="1">
        <f t="shared" si="3"/>
        <v>2078.37</v>
      </c>
    </row>
    <row r="40" spans="1:9" x14ac:dyDescent="0.25">
      <c r="A40" s="1" t="s">
        <v>20</v>
      </c>
      <c r="B40" s="6">
        <v>43937</v>
      </c>
      <c r="D40" s="1">
        <v>1654.27</v>
      </c>
      <c r="E40" s="1">
        <f t="shared" si="4"/>
        <v>708.97</v>
      </c>
      <c r="G40" s="1">
        <f t="shared" si="3"/>
        <v>2363.2399999999998</v>
      </c>
    </row>
    <row r="41" spans="1:9" x14ac:dyDescent="0.25">
      <c r="A41" s="1" t="s">
        <v>21</v>
      </c>
      <c r="B41" s="6">
        <v>43748</v>
      </c>
      <c r="D41" s="1">
        <v>34.03</v>
      </c>
      <c r="E41" s="1">
        <f t="shared" si="4"/>
        <v>14.58</v>
      </c>
      <c r="G41" s="1">
        <f t="shared" si="3"/>
        <v>48.61</v>
      </c>
    </row>
    <row r="42" spans="1:9" x14ac:dyDescent="0.25">
      <c r="A42" s="1" t="s">
        <v>21</v>
      </c>
      <c r="B42" s="6">
        <v>43923</v>
      </c>
      <c r="D42" s="1">
        <v>27.74</v>
      </c>
      <c r="E42" s="1">
        <f>ROUND((D42*3/7),2)-0.01</f>
        <v>11.88</v>
      </c>
      <c r="G42" s="1">
        <f t="shared" si="3"/>
        <v>39.619999999999997</v>
      </c>
    </row>
    <row r="43" spans="1:9" x14ac:dyDescent="0.25">
      <c r="A43" s="1" t="s">
        <v>16</v>
      </c>
      <c r="B43" s="6">
        <v>43819</v>
      </c>
      <c r="D43" s="7">
        <v>1820.8</v>
      </c>
      <c r="E43" s="1">
        <f t="shared" si="4"/>
        <v>780.34</v>
      </c>
      <c r="G43" s="1">
        <f t="shared" si="3"/>
        <v>2601.14</v>
      </c>
      <c r="H43" s="7" t="s">
        <v>30</v>
      </c>
      <c r="I43" s="1" t="s">
        <v>36</v>
      </c>
    </row>
    <row r="44" spans="1:9" x14ac:dyDescent="0.25">
      <c r="A44" s="1" t="s">
        <v>17</v>
      </c>
      <c r="B44" s="6">
        <v>43747</v>
      </c>
      <c r="D44" s="1">
        <v>724.62</v>
      </c>
      <c r="E44" s="1">
        <f t="shared" si="4"/>
        <v>310.55</v>
      </c>
      <c r="G44" s="1">
        <f t="shared" si="3"/>
        <v>1035.17</v>
      </c>
    </row>
    <row r="45" spans="1:9" x14ac:dyDescent="0.25">
      <c r="A45" s="1" t="s">
        <v>17</v>
      </c>
      <c r="B45" s="6">
        <v>43921</v>
      </c>
      <c r="D45" s="1">
        <v>696.75</v>
      </c>
      <c r="E45" s="1">
        <f t="shared" si="4"/>
        <v>298.61</v>
      </c>
      <c r="G45" s="1">
        <f t="shared" si="3"/>
        <v>995.36</v>
      </c>
    </row>
    <row r="46" spans="1:9" x14ac:dyDescent="0.25">
      <c r="A46" s="1" t="s">
        <v>18</v>
      </c>
      <c r="B46" s="6">
        <v>43738</v>
      </c>
      <c r="D46" s="1">
        <v>712.5</v>
      </c>
      <c r="E46" s="1">
        <f t="shared" si="4"/>
        <v>305.36</v>
      </c>
      <c r="G46" s="1">
        <f t="shared" si="3"/>
        <v>1017.86</v>
      </c>
    </row>
    <row r="47" spans="1:9" x14ac:dyDescent="0.25">
      <c r="A47" s="1" t="s">
        <v>18</v>
      </c>
      <c r="B47" s="6">
        <v>43930</v>
      </c>
      <c r="D47" s="1">
        <v>575</v>
      </c>
      <c r="E47" s="1">
        <f t="shared" si="4"/>
        <v>246.43</v>
      </c>
      <c r="G47" s="1">
        <f t="shared" si="3"/>
        <v>821.43000000000006</v>
      </c>
    </row>
    <row r="48" spans="1:9" x14ac:dyDescent="0.25">
      <c r="A48" s="1" t="s">
        <v>19</v>
      </c>
      <c r="B48" s="6">
        <v>43920</v>
      </c>
      <c r="D48" s="1">
        <v>784.76</v>
      </c>
      <c r="E48" s="1">
        <f t="shared" si="4"/>
        <v>336.33</v>
      </c>
      <c r="G48" s="1">
        <f t="shared" si="3"/>
        <v>1121.0899999999999</v>
      </c>
    </row>
    <row r="49" spans="1:7" x14ac:dyDescent="0.25">
      <c r="A49" s="1" t="s">
        <v>19</v>
      </c>
      <c r="B49" s="6">
        <v>43728</v>
      </c>
      <c r="D49" s="1">
        <v>502.57</v>
      </c>
      <c r="E49" s="1">
        <f t="shared" si="4"/>
        <v>215.39</v>
      </c>
      <c r="G49" s="1">
        <f t="shared" si="3"/>
        <v>717.96</v>
      </c>
    </row>
    <row r="51" spans="1:7" ht="15.75" thickBot="1" x14ac:dyDescent="0.3">
      <c r="C51" s="4">
        <f>SUM(C29:C50)</f>
        <v>334.8</v>
      </c>
      <c r="D51" s="4">
        <f>SUM(D29:D50)</f>
        <v>20534.899999999998</v>
      </c>
      <c r="E51" s="4">
        <f>SUM(E29:E50)</f>
        <v>8800.67</v>
      </c>
      <c r="F51" s="4">
        <f>SUM(F29:F50)</f>
        <v>156</v>
      </c>
      <c r="G51" s="4">
        <f>SUM(G29:G50)</f>
        <v>29514.37</v>
      </c>
    </row>
    <row r="52" spans="1:7" ht="15.75" thickTop="1" x14ac:dyDescent="0.25"/>
    <row r="54" spans="1:7" x14ac:dyDescent="0.25">
      <c r="D54" s="1">
        <f>D51+C51-F51</f>
        <v>20713.699999999997</v>
      </c>
    </row>
    <row r="55" spans="1:7" x14ac:dyDescent="0.25">
      <c r="C55" s="1" t="s">
        <v>40</v>
      </c>
      <c r="D55" s="1">
        <f>-D43-D35-D33-D34-D36</f>
        <v>-9095.4500000000007</v>
      </c>
    </row>
    <row r="57" spans="1:7" x14ac:dyDescent="0.25">
      <c r="D57" s="1">
        <f>SUM(D54:D56)</f>
        <v>11618.249999999996</v>
      </c>
    </row>
    <row r="59" spans="1:7" x14ac:dyDescent="0.25">
      <c r="D59" s="1">
        <v>11618.25</v>
      </c>
    </row>
  </sheetData>
  <phoneticPr fontId="3" type="noConversion"/>
  <pageMargins left="0.19685039370078741" right="0.19685039370078741" top="0.19685039370078741" bottom="0.19685039370078741" header="0.31496062992125984" footer="3.937007874015748E-2"/>
  <pageSetup paperSize="274"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2021-05-26T15:00:37Z</cp:lastPrinted>
  <dcterms:created xsi:type="dcterms:W3CDTF">2021-05-26T14:01:39Z</dcterms:created>
  <dcterms:modified xsi:type="dcterms:W3CDTF">2021-05-27T05:15:17Z</dcterms:modified>
</cp:coreProperties>
</file>