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W/WART/2022/Workpapers/"/>
    </mc:Choice>
  </mc:AlternateContent>
  <xr:revisionPtr revIDLastSave="1292" documentId="8_{7DABB9F9-DAC7-48AF-95BF-A766060AAE59}" xr6:coauthVersionLast="47" xr6:coauthVersionMax="47" xr10:uidLastSave="{316328CC-CE70-46D7-A24B-979DB930513E}"/>
  <bookViews>
    <workbookView xWindow="-120" yWindow="-120" windowWidth="29040" windowHeight="15720" tabRatio="781" firstSheet="11" xr2:uid="{306213DB-740E-49D0-A494-BE82EF870239}"/>
  </bookViews>
  <sheets>
    <sheet name="Index" sheetId="2" r:id="rId1"/>
    <sheet name="Min Pension" sheetId="3" state="hidden" r:id="rId2"/>
    <sheet name="PAYG &amp; GST Instal" sheetId="4" state="hidden" r:id="rId3"/>
    <sheet name="GST Rec" sheetId="10" state="hidden" r:id="rId4"/>
    <sheet name="Bank Balance" sheetId="17" r:id="rId5"/>
    <sheet name="Investment Recon - BT" sheetId="8" state="hidden" r:id="rId6"/>
    <sheet name="Investment Recon - Other" sheetId="16" r:id="rId7"/>
    <sheet name="Related UT " sheetId="14" state="hidden" r:id="rId8"/>
    <sheet name="Property Valn" sheetId="12" state="hidden" r:id="rId9"/>
    <sheet name="Debtors" sheetId="13" r:id="rId10"/>
    <sheet name="Creditors" sheetId="11" state="hidden" r:id="rId11"/>
    <sheet name="Distbn Income " sheetId="7" r:id="rId12"/>
    <sheet name="Dividend Income" sheetId="18" r:id="rId13"/>
    <sheet name="Foreign Div" sheetId="9" state="hidden" r:id="rId14"/>
    <sheet name="Rental Income" sheetId="15" state="hidden" r:id="rId15"/>
    <sheet name="Acc fees" sheetId="6" r:id="rId16"/>
    <sheet name="Advisor Fees" sheetId="5" r:id="rId17"/>
  </sheets>
  <externalReferences>
    <externalReference r:id="rId18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7" i="7" l="1"/>
  <c r="D32" i="7"/>
  <c r="D31" i="7"/>
  <c r="D28" i="7"/>
  <c r="L68" i="7"/>
  <c r="L70" i="7"/>
  <c r="L65" i="7"/>
  <c r="L59" i="7"/>
  <c r="L58" i="7"/>
  <c r="L53" i="7"/>
  <c r="K54" i="7"/>
  <c r="L54" i="7" s="1"/>
  <c r="K60" i="7"/>
  <c r="G14" i="5"/>
  <c r="L29" i="7"/>
  <c r="E32" i="7"/>
  <c r="G13" i="17"/>
  <c r="D59" i="7"/>
  <c r="D60" i="7" s="1"/>
  <c r="D54" i="7"/>
  <c r="D14" i="18"/>
  <c r="E14" i="18"/>
  <c r="F14" i="18"/>
  <c r="G14" i="18"/>
  <c r="H14" i="18"/>
  <c r="L55" i="7" l="1"/>
  <c r="L60" i="7"/>
  <c r="L69" i="7"/>
  <c r="D65" i="7"/>
  <c r="D71" i="7" s="1"/>
  <c r="E29" i="7" s="1"/>
  <c r="G12" i="6"/>
  <c r="G14" i="6"/>
  <c r="F17" i="11"/>
  <c r="I15" i="8"/>
  <c r="K93" i="15"/>
  <c r="J93" i="15"/>
  <c r="J97" i="15" s="1"/>
  <c r="I93" i="15"/>
  <c r="I97" i="15" s="1"/>
  <c r="G93" i="15"/>
  <c r="G97" i="15" s="1"/>
  <c r="F93" i="15"/>
  <c r="F97" i="15" s="1"/>
  <c r="K91" i="15"/>
  <c r="E91" i="15"/>
  <c r="K90" i="15"/>
  <c r="L90" i="15" s="1"/>
  <c r="E90" i="15"/>
  <c r="K89" i="15"/>
  <c r="E89" i="15"/>
  <c r="L89" i="15" s="1"/>
  <c r="K88" i="15"/>
  <c r="E88" i="15"/>
  <c r="K87" i="15"/>
  <c r="E87" i="15"/>
  <c r="K86" i="15"/>
  <c r="E86" i="15"/>
  <c r="K85" i="15"/>
  <c r="E85" i="15"/>
  <c r="L85" i="15" s="1"/>
  <c r="K84" i="15"/>
  <c r="E84" i="15"/>
  <c r="K83" i="15"/>
  <c r="E83" i="15"/>
  <c r="K82" i="15"/>
  <c r="E82" i="15"/>
  <c r="L82" i="15" s="1"/>
  <c r="K81" i="15"/>
  <c r="E81" i="15"/>
  <c r="K80" i="15"/>
  <c r="D93" i="15"/>
  <c r="D97" i="15" s="1"/>
  <c r="D75" i="7" l="1"/>
  <c r="E31" i="7" s="1"/>
  <c r="D72" i="7"/>
  <c r="D68" i="7"/>
  <c r="D70" i="7"/>
  <c r="E20" i="7" s="1"/>
  <c r="D69" i="7"/>
  <c r="E28" i="7" s="1"/>
  <c r="D74" i="7"/>
  <c r="L81" i="15"/>
  <c r="L87" i="15"/>
  <c r="L91" i="15"/>
  <c r="L83" i="15"/>
  <c r="L88" i="15"/>
  <c r="L84" i="15"/>
  <c r="L86" i="15"/>
  <c r="E80" i="15"/>
  <c r="H93" i="15"/>
  <c r="H97" i="15" s="1"/>
  <c r="E15" i="7" l="1"/>
  <c r="D73" i="7"/>
  <c r="E22" i="7"/>
  <c r="E93" i="15"/>
  <c r="E97" i="15" s="1"/>
  <c r="L80" i="15"/>
  <c r="L93" i="15" s="1"/>
  <c r="E35" i="7" l="1"/>
  <c r="D76" i="7"/>
  <c r="E14" i="7" s="1"/>
  <c r="E40" i="7" s="1"/>
  <c r="E43" i="7"/>
  <c r="E44" i="7" s="1"/>
  <c r="I3" i="18"/>
  <c r="H3" i="18"/>
  <c r="C3" i="18"/>
  <c r="I2" i="18"/>
  <c r="H2" i="18"/>
  <c r="C2" i="18"/>
  <c r="C1" i="18"/>
  <c r="F29" i="13" l="1"/>
  <c r="G12" i="17"/>
  <c r="I3" i="17"/>
  <c r="H3" i="17"/>
  <c r="C3" i="17"/>
  <c r="I2" i="17"/>
  <c r="H2" i="17"/>
  <c r="C2" i="17"/>
  <c r="C1" i="17"/>
  <c r="F22" i="16"/>
  <c r="F16" i="16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D13" i="15" s="1"/>
  <c r="F24" i="16" l="1"/>
  <c r="I24" i="16" s="1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G24" i="3" l="1"/>
  <c r="L24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36" i="13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H40" i="10" l="1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43" i="7" l="1"/>
  <c r="G43" i="7"/>
  <c r="F43" i="7"/>
  <c r="G40" i="7"/>
  <c r="F40" i="7"/>
  <c r="D40" i="7"/>
  <c r="H38" i="7"/>
  <c r="H37" i="7"/>
  <c r="H36" i="7"/>
  <c r="H35" i="7"/>
  <c r="H33" i="7"/>
  <c r="M27" i="7" s="1"/>
  <c r="H31" i="7"/>
  <c r="H30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K22" i="7" s="1"/>
  <c r="H21" i="7"/>
  <c r="H20" i="7"/>
  <c r="H19" i="7"/>
  <c r="H18" i="7"/>
  <c r="H17" i="7"/>
  <c r="H16" i="7"/>
  <c r="H15" i="7"/>
  <c r="H14" i="7"/>
  <c r="K26" i="7" l="1"/>
  <c r="M26" i="7" s="1"/>
  <c r="H40" i="7"/>
  <c r="K14" i="7" s="1"/>
  <c r="M14" i="7" s="1"/>
  <c r="K21" i="7"/>
  <c r="M21" i="7" s="1"/>
  <c r="G44" i="7"/>
  <c r="K17" i="7"/>
  <c r="M17" i="7" s="1"/>
  <c r="F44" i="7"/>
  <c r="K23" i="7"/>
  <c r="M23" i="7" s="1"/>
  <c r="M22" i="7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F22" i="6"/>
  <c r="G22" i="6"/>
  <c r="F21" i="6"/>
  <c r="I21" i="6" s="1"/>
  <c r="I20" i="6"/>
  <c r="G20" i="6"/>
  <c r="G16" i="6"/>
  <c r="N15" i="6" s="1"/>
  <c r="N18" i="6" s="1"/>
  <c r="N17" i="6" s="1"/>
  <c r="I15" i="6"/>
  <c r="I13" i="6"/>
  <c r="I16" i="6" s="1"/>
  <c r="G23" i="6" l="1"/>
  <c r="I23" i="6"/>
  <c r="E24" i="6"/>
  <c r="G29" i="6" s="1"/>
  <c r="G31" i="6" s="1"/>
  <c r="F24" i="6"/>
  <c r="G30" i="6" s="1"/>
  <c r="I30" i="6" s="1"/>
  <c r="I31" i="6" s="1"/>
  <c r="G21" i="6"/>
  <c r="G24" i="6"/>
  <c r="I22" i="6"/>
  <c r="I24" i="6" s="1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<sst xmlns="http://schemas.openxmlformats.org/spreadsheetml/2006/main" count="749" uniqueCount="422">
  <si>
    <t>Client</t>
  </si>
  <si>
    <t>9WART</t>
  </si>
  <si>
    <t>Initials</t>
  </si>
  <si>
    <t>Date</t>
  </si>
  <si>
    <t>Client Code</t>
  </si>
  <si>
    <t>Warner Family Super Fund</t>
  </si>
  <si>
    <t xml:space="preserve">Prep by: </t>
  </si>
  <si>
    <t>MM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</si>
  <si>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</si>
  <si>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</si>
  <si>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</si>
  <si>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</si>
  <si>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</si>
  <si>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</si>
  <si>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</si>
  <si>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</si>
  <si>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</si>
  <si>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</si>
  <si>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</si>
  <si>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</si>
  <si>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</si>
  <si>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</si>
  <si>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</si>
  <si>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</si>
  <si>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</si>
  <si>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</si>
  <si>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We are not the registered agent for the trustee company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</si>
  <si>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</si>
  <si>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</si>
  <si>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</si>
  <si>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</si>
  <si>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</si>
  <si>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</si>
  <si>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</si>
  <si>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</si>
  <si>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</si>
  <si>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</si>
  <si>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</si>
  <si>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</si>
  <si>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</si>
  <si>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</si>
  <si>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</si>
  <si>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</si>
  <si>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</si>
  <si>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</si>
  <si>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</si>
  <si>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</si>
  <si>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</si>
  <si>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</si>
  <si>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</si>
  <si>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</si>
  <si>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</si>
  <si>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</si>
  <si>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</si>
  <si>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</si>
  <si>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</si>
  <si>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</si>
  <si>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</si>
  <si>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</si>
  <si>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</si>
  <si>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</si>
  <si>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</si>
  <si>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</si>
  <si>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</si>
  <si>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</si>
  <si>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</si>
  <si>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</si>
  <si>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</si>
  <si>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</si>
  <si>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</si>
  <si>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</si>
  <si>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</si>
  <si>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</si>
  <si>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</si>
  <si>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</si>
  <si>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</si>
  <si>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</si>
  <si>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</si>
  <si>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</si>
  <si>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</si>
  <si>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</si>
  <si>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</si>
  <si>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</si>
  <si>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</si>
  <si>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</si>
  <si>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</si>
  <si>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01/07/2022:</t>
  </si>
  <si>
    <t>Pension Date:</t>
  </si>
  <si>
    <t>Penion A/c No:</t>
  </si>
  <si>
    <t>Pension A/c Type:</t>
  </si>
  <si>
    <t>ABP</t>
  </si>
  <si>
    <t>TRIS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</si>
  <si>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</si>
  <si>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</si>
  <si>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</si>
  <si>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</si>
  <si>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</si>
  <si>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</si>
  <si>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</si>
  <si>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</si>
  <si>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</si>
  <si>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</si>
  <si>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</si>
  <si>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</si>
  <si>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</si>
  <si>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</si>
  <si>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</si>
  <si>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</si>
  <si>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</si>
  <si>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</si>
  <si>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</si>
  <si>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</si>
  <si>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</si>
  <si>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</si>
  <si>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</si>
  <si>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</si>
  <si>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</si>
  <si>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</si>
  <si>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</si>
  <si>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</si>
  <si>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</si>
  <si>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</si>
  <si>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</si>
  <si>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</si>
  <si>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</si>
  <si>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</si>
  <si>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</si>
  <si>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</si>
  <si>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</si>
  <si>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</si>
  <si>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</si>
  <si>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</si>
  <si>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</si>
  <si>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</si>
  <si>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</si>
  <si>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</si>
  <si>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</si>
  <si>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</si>
  <si>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</si>
  <si>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</si>
  <si>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</si>
  <si>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</si>
  <si>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</si>
  <si>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</si>
  <si>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</si>
  <si>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</si>
  <si>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</si>
  <si>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</si>
  <si>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</si>
  <si>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</si>
  <si>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</si>
  <si>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</si>
  <si>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</si>
  <si>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</si>
  <si>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</si>
  <si>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</si>
  <si>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</si>
  <si>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</si>
  <si>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60400/NAB924449596</t>
  </si>
  <si>
    <t>NAB Everyday A/c</t>
  </si>
  <si>
    <t>60400/MBL967265349</t>
  </si>
  <si>
    <t>Wilsons Portfolio Cash A/c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</si>
  <si>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</si>
  <si>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</si>
  <si>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</si>
  <si>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</si>
  <si>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</si>
  <si>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</si>
  <si>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</si>
  <si>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</si>
  <si>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</si>
  <si>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</si>
  <si>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</si>
  <si>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</si>
  <si>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</si>
  <si>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</si>
  <si>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</si>
  <si>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</si>
  <si>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</si>
  <si>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</si>
  <si>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</si>
  <si>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</si>
  <si>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</si>
  <si>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</si>
  <si>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</si>
  <si>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</si>
  <si>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</si>
  <si>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</si>
  <si>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</si>
  <si>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</si>
  <si>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</si>
  <si>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</si>
  <si>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</si>
  <si>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</si>
  <si>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</si>
  <si>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</si>
  <si>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</si>
  <si>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</si>
  <si>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</si>
  <si>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</si>
  <si>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</si>
  <si>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</si>
  <si>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</si>
  <si>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</si>
  <si>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</si>
  <si>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</si>
  <si>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</si>
  <si>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Commsec Portfolio</t>
  </si>
  <si>
    <t>NAB Portfolio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</si>
  <si>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</si>
  <si>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</si>
  <si>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</si>
  <si>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</si>
  <si>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</si>
  <si>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</si>
  <si>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</si>
  <si>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</si>
  <si>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</si>
  <si>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</si>
  <si>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</si>
  <si>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</si>
  <si>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</si>
  <si>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</si>
  <si>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</si>
  <si>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</si>
  <si>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</si>
  <si>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</si>
  <si>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</si>
  <si>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</si>
  <si>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</si>
  <si>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</si>
  <si>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</si>
  <si>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</si>
  <si>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</si>
  <si>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</si>
  <si>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</si>
  <si>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Proceeds on sale of TEM shares - banked July 2022</t>
  </si>
  <si>
    <t>CREDITORS</t>
  </si>
  <si>
    <t>ACCOUNTING FEES</t>
  </si>
  <si>
    <t>DBI</t>
  </si>
  <si>
    <t>GMG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</si>
  <si>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</si>
  <si>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</si>
  <si>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</si>
  <si>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</si>
  <si>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</si>
  <si>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</si>
  <si>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</si>
  <si>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</si>
  <si>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</si>
  <si>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</si>
  <si>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</si>
  <si>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</si>
  <si>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</si>
  <si>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</si>
  <si>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</si>
  <si>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</si>
  <si>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</si>
  <si>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</si>
  <si>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</si>
  <si>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</si>
  <si>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</si>
  <si>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</si>
  <si>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</si>
  <si>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</si>
  <si>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</si>
  <si>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</si>
  <si>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</si>
  <si>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</si>
  <si>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</si>
  <si>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</si>
  <si>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</si>
  <si>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</si>
  <si>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</si>
  <si>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</si>
  <si>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</si>
  <si>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</si>
  <si>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Nb BGL doesn't allow us to record negative tax components, and unfortunately we're unable to report this as an expense that's not tax deductible in the distbn screen.</t>
  </si>
  <si>
    <t>That's why we've had to take this up as a tax adjustment on the stmt of taxable income, as a non-ded exp</t>
  </si>
  <si>
    <t xml:space="preserve">Another client (DREA) has a Wilson portfolio with GMG </t>
  </si>
  <si>
    <t>DBI distribution</t>
  </si>
  <si>
    <t xml:space="preserve">Income received for the period: </t>
  </si>
  <si>
    <t># Units</t>
  </si>
  <si>
    <t>29/6/2021</t>
  </si>
  <si>
    <t>30/12/21</t>
  </si>
  <si>
    <t>Distribution 1</t>
  </si>
  <si>
    <t>c/unit</t>
  </si>
  <si>
    <t>$ rec'd</t>
  </si>
  <si>
    <t>29/6/22</t>
  </si>
  <si>
    <t>Loan note principal repayment</t>
  </si>
  <si>
    <t>Other income</t>
  </si>
  <si>
    <t>Total distbn</t>
  </si>
  <si>
    <t xml:space="preserve">Tax components: </t>
  </si>
  <si>
    <t>Distribution 2</t>
  </si>
  <si>
    <t>Unfranked div</t>
  </si>
  <si>
    <t xml:space="preserve">FTC </t>
  </si>
  <si>
    <t>We also note that income had not been reported correctly by Wilsons for this investment</t>
  </si>
  <si>
    <t>IC</t>
  </si>
  <si>
    <t xml:space="preserve">in the 2021FY - TD components were recorded in BGL tax exempt, so we've made the </t>
  </si>
  <si>
    <t>following adjustments</t>
  </si>
  <si>
    <t>TD distbn</t>
  </si>
  <si>
    <t>If we extrapolate the above to the $420 earned by the Warner SF</t>
  </si>
  <si>
    <t>Tax deferred income</t>
  </si>
  <si>
    <t>DIVIDEND RECONCILIATION</t>
  </si>
  <si>
    <t>FC</t>
  </si>
  <si>
    <t>Foreign Income</t>
  </si>
  <si>
    <t>FITO</t>
  </si>
  <si>
    <t>CommSec</t>
  </si>
  <si>
    <t>Wilsons</t>
  </si>
  <si>
    <t>BGL</t>
  </si>
  <si>
    <t>I think the Commsec report is missing transactions after the closure fo the Wilson's account</t>
  </si>
  <si>
    <t>All dividends reconciled as per investment income comparison report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</si>
  <si>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</si>
  <si>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</si>
  <si>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</si>
  <si>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</si>
  <si>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</si>
  <si>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</si>
  <si>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</si>
  <si>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</si>
  <si>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</si>
  <si>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</si>
  <si>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</si>
  <si>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</si>
  <si>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</si>
  <si>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</si>
  <si>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</si>
  <si>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</si>
  <si>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</si>
  <si>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</si>
  <si>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</si>
  <si>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</si>
  <si>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</si>
  <si>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</si>
  <si>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</si>
  <si>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</si>
  <si>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</si>
  <si>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</si>
  <si>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</si>
  <si>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</si>
  <si>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</si>
  <si>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</si>
  <si>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</si>
  <si>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</si>
  <si>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</si>
  <si>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</si>
  <si>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</si>
  <si>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</si>
  <si>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</si>
  <si>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</si>
  <si>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</si>
  <si>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</si>
  <si>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</si>
  <si>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</si>
  <si>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</si>
  <si>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</si>
  <si>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</si>
  <si>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</si>
  <si>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</si>
  <si>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</si>
  <si>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</si>
  <si>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</si>
  <si>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</si>
  <si>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</si>
  <si>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</si>
  <si>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</si>
  <si>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</si>
  <si>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</si>
  <si>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</si>
  <si>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</si>
  <si>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</si>
  <si>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</si>
  <si>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</si>
  <si>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</si>
  <si>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</si>
  <si>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</si>
  <si>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</si>
  <si>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</si>
  <si>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</si>
  <si>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</si>
  <si>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</si>
  <si>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</si>
  <si>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</si>
  <si>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</si>
  <si>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</si>
  <si>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</si>
  <si>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</si>
  <si>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</si>
  <si>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</si>
  <si>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</si>
  <si>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</si>
  <si>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</si>
  <si>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</si>
  <si>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</si>
  <si>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</si>
  <si>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</si>
  <si>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</si>
  <si>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</si>
  <si>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</si>
  <si>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</si>
  <si>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</si>
  <si>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</si>
  <si>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</si>
  <si>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</si>
  <si>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</si>
  <si>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</si>
  <si>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</si>
  <si>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</si>
  <si>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</si>
  <si>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</si>
  <si>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</si>
  <si>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</si>
  <si>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</si>
  <si>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CMT advice fees per fee summary report</t>
  </si>
  <si>
    <t>BT Panorama Fees - check</t>
  </si>
  <si>
    <t>Pro rata fee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</si>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</sst>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u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1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168" fontId="0" fillId="4" borderId="0" xfId="1" applyNumberFormat="1" applyFont="1" applyFill="1"/>
    <xf numFmtId="0" fontId="30" fillId="0" borderId="0" xfId="0" applyFont="1"/>
    <xf numFmtId="166" fontId="0" fillId="0" borderId="26" xfId="1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1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165" fontId="8" fillId="0" borderId="19" xfId="2" applyFont="1" applyFill="1" applyBorder="1" applyAlignment="1"/>
    <xf numFmtId="165" fontId="30" fillId="0" borderId="19" xfId="2" applyFont="1" applyFill="1" applyBorder="1" applyAlignment="1">
      <alignment horizontal="left"/>
    </xf>
    <xf numFmtId="165" fontId="30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165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66" fontId="22" fillId="0" borderId="0" xfId="1" applyFont="1"/>
    <xf numFmtId="166" fontId="22" fillId="0" borderId="0" xfId="1" applyFont="1" applyFill="1"/>
    <xf numFmtId="166" fontId="23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7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166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166" fontId="0" fillId="7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0" fillId="7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1" fillId="7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30" fillId="0" borderId="0" xfId="1" applyFont="1" applyFill="1"/>
    <xf numFmtId="0" fontId="39" fillId="0" borderId="0" xfId="0" applyFont="1"/>
    <xf numFmtId="165" fontId="2" fillId="0" borderId="9" xfId="2" applyFont="1" applyBorder="1"/>
    <xf numFmtId="166" fontId="30" fillId="0" borderId="0" xfId="1" applyFont="1"/>
    <xf numFmtId="0" fontId="40" fillId="0" borderId="0" xfId="0" applyFont="1"/>
    <xf numFmtId="165" fontId="0" fillId="0" borderId="0" xfId="2" applyFont="1" applyFill="1" applyBorder="1"/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Border="1" applyAlignment="1">
      <alignment horizontal="center" wrapText="1"/>
    </xf>
    <xf numFmtId="166" fontId="0" fillId="0" borderId="0" xfId="7" applyFont="1" applyBorder="1"/>
    <xf numFmtId="43" fontId="0" fillId="0" borderId="31" xfId="0" applyNumberFormat="1" applyBorder="1"/>
    <xf numFmtId="43" fontId="0" fillId="0" borderId="76" xfId="0" applyNumberFormat="1" applyBorder="1"/>
    <xf numFmtId="166" fontId="0" fillId="0" borderId="0" xfId="1" quotePrefix="1" applyFont="1" applyFill="1"/>
    <xf numFmtId="166" fontId="0" fillId="0" borderId="0" xfId="1" applyFont="1" applyFill="1" applyBorder="1"/>
    <xf numFmtId="0" fontId="41" fillId="0" borderId="0" xfId="0" applyFont="1"/>
    <xf numFmtId="0" fontId="0" fillId="0" borderId="0" xfId="0" applyAlignment="1">
      <alignment horizontal="right"/>
    </xf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8" borderId="1" xfId="0" applyFont="1" applyFill="1" applyBorder="1" applyAlignment="1">
      <alignment horizontal="left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5" fillId="0" borderId="0" xfId="0" applyFont="1" applyAlignment="1">
      <alignment horizont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3" fontId="3" fillId="0" borderId="0" xfId="0" applyNumberFormat="1" applyFont="1"/>
    <xf numFmtId="166" fontId="0" fillId="11" borderId="0" xfId="1" applyFont="1" applyFill="1"/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11" borderId="11" xfId="0" applyFont="1" applyFill="1" applyBorder="1" applyAlignment="1"/>
    <xf numFmtId="0" fontId="8" fillId="11" borderId="12" xfId="0" applyFont="1" applyFill="1" applyBorder="1" applyAlignment="1"/>
    <xf numFmtId="0" fontId="8" fillId="11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8D1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abSelected="1" workbookViewId="0">
      <selection activeCell="E67" sqref="E67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</cols>
  <sheetData>
    <row r="1" spans="1:9" ht="18">
      <c r="A1" s="117" t="s">
        <v>0</v>
      </c>
      <c r="B1" s="120"/>
      <c r="C1" s="118" t="s">
        <v>1</v>
      </c>
      <c r="F1" s="55"/>
      <c r="H1" s="57" t="s">
        <v>2</v>
      </c>
      <c r="I1" s="57" t="s">
        <v>3</v>
      </c>
    </row>
    <row r="2" spans="1:9" ht="18">
      <c r="A2" s="117" t="s">
        <v>4</v>
      </c>
      <c r="B2" s="121"/>
      <c r="C2" s="118" t="s">
        <v>5</v>
      </c>
      <c r="D2" s="54"/>
      <c r="E2" s="54"/>
      <c r="F2" s="56"/>
      <c r="G2" s="60" t="s">
        <v>6</v>
      </c>
      <c r="H2" s="61" t="s">
        <v>7</v>
      </c>
      <c r="I2" s="62">
        <v>45048</v>
      </c>
    </row>
    <row r="3" spans="1:9" ht="18">
      <c r="A3" s="117" t="s">
        <v>8</v>
      </c>
      <c r="B3" s="121"/>
      <c r="C3" s="119">
        <v>44742</v>
      </c>
      <c r="D3" s="54"/>
      <c r="E3" s="54"/>
      <c r="F3" s="56"/>
      <c r="G3" s="60" t="s">
        <v>9</v>
      </c>
      <c r="H3" s="61" t="s">
        <v>10</v>
      </c>
      <c r="I3" s="62">
        <v>45055</v>
      </c>
    </row>
    <row r="4" spans="1:9" ht="18">
      <c r="A4" s="122"/>
      <c r="B4" s="54"/>
      <c r="C4" s="3"/>
      <c r="D4" s="54"/>
      <c r="E4" s="54"/>
      <c r="F4" s="56"/>
    </row>
    <row r="5" spans="1:9" ht="18">
      <c r="A5" s="54" t="s">
        <v>11</v>
      </c>
      <c r="C5" s="58"/>
      <c r="F5" s="59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33" t="s">
        <v>15</v>
      </c>
      <c r="G7" s="334"/>
      <c r="H7" s="335"/>
    </row>
    <row r="8" spans="1:9" ht="20.100000000000001" customHeight="1">
      <c r="A8" s="336" t="s">
        <v>16</v>
      </c>
      <c r="B8" s="337"/>
      <c r="C8" s="338"/>
      <c r="D8" s="219"/>
      <c r="E8" s="10" t="s">
        <v>17</v>
      </c>
      <c r="F8" s="330"/>
      <c r="G8" s="331"/>
      <c r="H8" s="332"/>
    </row>
    <row r="9" spans="1:9" ht="20.100000000000001" customHeight="1">
      <c r="A9" s="11"/>
      <c r="B9" s="12">
        <v>1</v>
      </c>
      <c r="C9" s="13" t="s">
        <v>18</v>
      </c>
      <c r="D9" s="219"/>
      <c r="E9" s="10" t="s">
        <v>17</v>
      </c>
      <c r="F9" s="330"/>
      <c r="G9" s="331"/>
      <c r="H9" s="332"/>
    </row>
    <row r="10" spans="1:9" ht="20.100000000000001" customHeight="1">
      <c r="A10" s="11"/>
      <c r="B10" s="12">
        <v>2</v>
      </c>
      <c r="C10" s="13" t="s">
        <v>19</v>
      </c>
      <c r="D10" s="219"/>
      <c r="E10" s="10" t="s">
        <v>17</v>
      </c>
      <c r="F10" s="330"/>
      <c r="G10" s="331"/>
      <c r="H10" s="332"/>
    </row>
    <row r="11" spans="1:9" ht="20.100000000000001" customHeight="1">
      <c r="A11" s="11"/>
      <c r="B11" s="12">
        <v>3</v>
      </c>
      <c r="C11" s="13" t="s">
        <v>20</v>
      </c>
      <c r="D11" s="219"/>
      <c r="E11" s="10" t="s">
        <v>17</v>
      </c>
      <c r="F11" s="330"/>
      <c r="G11" s="331"/>
      <c r="H11" s="332"/>
    </row>
    <row r="12" spans="1:9" ht="20.100000000000001" customHeight="1">
      <c r="A12" s="11"/>
      <c r="B12" s="12">
        <v>4</v>
      </c>
      <c r="C12" s="13" t="s">
        <v>21</v>
      </c>
      <c r="D12" s="219"/>
      <c r="E12" s="10" t="s">
        <v>17</v>
      </c>
      <c r="F12" s="330"/>
      <c r="G12" s="331"/>
      <c r="H12" s="332"/>
    </row>
    <row r="13" spans="1:9" ht="20.100000000000001" customHeight="1">
      <c r="A13" s="11"/>
      <c r="B13" s="12">
        <v>5</v>
      </c>
      <c r="C13" s="12" t="s">
        <v>22</v>
      </c>
      <c r="D13" s="219"/>
      <c r="E13" s="10" t="s">
        <v>17</v>
      </c>
      <c r="F13" s="330"/>
      <c r="G13" s="331"/>
      <c r="H13" s="332"/>
    </row>
    <row r="14" spans="1:9" ht="20.100000000000001" customHeight="1">
      <c r="A14" s="11"/>
      <c r="B14" s="12">
        <v>6</v>
      </c>
      <c r="C14" s="14" t="s">
        <v>23</v>
      </c>
      <c r="D14" s="219"/>
      <c r="E14" s="10" t="s">
        <v>17</v>
      </c>
      <c r="F14" s="330"/>
      <c r="G14" s="331"/>
      <c r="H14" s="332"/>
    </row>
    <row r="15" spans="1:9" ht="20.100000000000001" customHeight="1">
      <c r="A15" s="15"/>
      <c r="B15" s="16">
        <v>7</v>
      </c>
      <c r="C15" s="12" t="s">
        <v>24</v>
      </c>
      <c r="D15" s="219"/>
      <c r="E15" s="10" t="s">
        <v>17</v>
      </c>
      <c r="F15" s="330"/>
      <c r="G15" s="331"/>
      <c r="H15" s="332"/>
    </row>
    <row r="16" spans="1:9" ht="20.100000000000001" customHeight="1">
      <c r="A16" s="15"/>
      <c r="B16" s="16">
        <v>8</v>
      </c>
      <c r="C16" s="12" t="s">
        <v>25</v>
      </c>
      <c r="D16" s="219"/>
      <c r="E16" s="10"/>
      <c r="F16" s="330" t="s">
        <v>26</v>
      </c>
      <c r="G16" s="331"/>
      <c r="H16" s="332"/>
    </row>
    <row r="17" spans="1:10" ht="20.100000000000001" customHeight="1">
      <c r="A17" s="327" t="s">
        <v>27</v>
      </c>
      <c r="B17" s="328"/>
      <c r="C17" s="329"/>
      <c r="D17" s="219"/>
      <c r="E17" s="17"/>
      <c r="F17" s="330"/>
      <c r="G17" s="331"/>
      <c r="H17" s="332"/>
      <c r="J17" s="18"/>
    </row>
    <row r="18" spans="1:10" ht="20.100000000000001" customHeight="1">
      <c r="A18" s="19">
        <v>2</v>
      </c>
      <c r="B18" s="20" t="s">
        <v>28</v>
      </c>
      <c r="C18" s="21"/>
      <c r="D18" s="219"/>
      <c r="E18" s="17"/>
      <c r="F18" s="330"/>
      <c r="G18" s="331"/>
      <c r="H18" s="332"/>
    </row>
    <row r="19" spans="1:10" ht="20.100000000000001" customHeight="1">
      <c r="A19" s="22"/>
      <c r="B19" s="23"/>
      <c r="C19" s="24" t="s">
        <v>29</v>
      </c>
      <c r="D19" s="219"/>
      <c r="E19" s="10" t="s">
        <v>17</v>
      </c>
      <c r="F19" s="330"/>
      <c r="G19" s="331"/>
      <c r="H19" s="332"/>
    </row>
    <row r="20" spans="1:10" ht="20.100000000000001" customHeight="1">
      <c r="A20" s="22"/>
      <c r="B20" s="23"/>
      <c r="C20" s="24" t="s">
        <v>30</v>
      </c>
      <c r="D20" s="219"/>
      <c r="E20" s="17"/>
      <c r="F20" s="330"/>
      <c r="G20" s="331"/>
      <c r="H20" s="332"/>
    </row>
    <row r="21" spans="1:10" ht="20.100000000000001" customHeight="1">
      <c r="A21" s="11"/>
      <c r="B21" s="25"/>
      <c r="C21" s="14" t="s">
        <v>31</v>
      </c>
      <c r="D21" s="219"/>
      <c r="E21" s="10" t="s">
        <v>17</v>
      </c>
      <c r="F21" s="330"/>
      <c r="G21" s="331"/>
      <c r="H21" s="332"/>
    </row>
    <row r="22" spans="1:10" ht="20.100000000000001" customHeight="1">
      <c r="A22" s="11"/>
      <c r="B22" s="26"/>
      <c r="C22" s="14" t="s">
        <v>32</v>
      </c>
      <c r="D22" s="220" t="s">
        <v>33</v>
      </c>
      <c r="E22" s="10"/>
      <c r="F22" s="330"/>
      <c r="G22" s="331"/>
      <c r="H22" s="332"/>
    </row>
    <row r="23" spans="1:10" ht="20.100000000000001" customHeight="1">
      <c r="A23" s="19">
        <v>3</v>
      </c>
      <c r="B23" s="27" t="s">
        <v>34</v>
      </c>
      <c r="C23" s="21"/>
      <c r="D23" s="219"/>
      <c r="E23" s="17"/>
      <c r="F23" s="330"/>
      <c r="G23" s="331"/>
      <c r="H23" s="332"/>
    </row>
    <row r="24" spans="1:10" ht="20.100000000000001" customHeight="1">
      <c r="A24" s="11"/>
      <c r="B24" s="28"/>
      <c r="C24" s="14" t="s">
        <v>35</v>
      </c>
      <c r="D24" s="265" t="s">
        <v>33</v>
      </c>
      <c r="E24" s="10" t="s">
        <v>17</v>
      </c>
      <c r="F24" s="330"/>
      <c r="G24" s="331"/>
      <c r="H24" s="332"/>
    </row>
    <row r="25" spans="1:10" ht="20.100000000000001" customHeight="1">
      <c r="A25" s="19">
        <v>4</v>
      </c>
      <c r="B25" s="27" t="s">
        <v>36</v>
      </c>
      <c r="C25" s="27"/>
      <c r="D25" s="219"/>
      <c r="E25" s="10"/>
      <c r="F25" s="330"/>
      <c r="G25" s="331"/>
      <c r="H25" s="332"/>
    </row>
    <row r="26" spans="1:10" ht="20.100000000000001" customHeight="1">
      <c r="A26" s="22"/>
      <c r="B26" s="23"/>
      <c r="C26" s="24" t="s">
        <v>37</v>
      </c>
      <c r="D26" s="220" t="s">
        <v>33</v>
      </c>
      <c r="E26" s="10"/>
      <c r="F26" s="330"/>
      <c r="G26" s="331"/>
      <c r="H26" s="332"/>
    </row>
    <row r="27" spans="1:10" ht="20.100000000000001" customHeight="1">
      <c r="A27" s="11"/>
      <c r="B27" s="25"/>
      <c r="C27" s="14" t="s">
        <v>38</v>
      </c>
      <c r="D27" s="220" t="s">
        <v>33</v>
      </c>
      <c r="E27" s="10"/>
      <c r="F27" s="330"/>
      <c r="G27" s="331"/>
      <c r="H27" s="332"/>
    </row>
    <row r="28" spans="1:10" ht="20.100000000000001" customHeight="1">
      <c r="A28" s="11"/>
      <c r="B28" s="26"/>
      <c r="C28" s="14" t="s">
        <v>39</v>
      </c>
      <c r="D28" s="220" t="s">
        <v>33</v>
      </c>
      <c r="E28" s="10"/>
      <c r="F28" s="330"/>
      <c r="G28" s="331"/>
      <c r="H28" s="332"/>
    </row>
    <row r="29" spans="1:10" ht="20.100000000000001" customHeight="1">
      <c r="A29" s="11"/>
      <c r="B29" s="26"/>
      <c r="C29" s="14" t="s">
        <v>40</v>
      </c>
      <c r="D29" s="220" t="s">
        <v>33</v>
      </c>
      <c r="E29" s="10"/>
      <c r="F29" s="330"/>
      <c r="G29" s="331"/>
      <c r="H29" s="332"/>
    </row>
    <row r="30" spans="1:10" ht="20.100000000000001" customHeight="1">
      <c r="A30" s="11"/>
      <c r="B30" s="26"/>
      <c r="C30" s="14" t="s">
        <v>41</v>
      </c>
      <c r="D30" s="220" t="s">
        <v>33</v>
      </c>
      <c r="E30" s="10" t="s">
        <v>17</v>
      </c>
      <c r="F30" s="330"/>
      <c r="G30" s="331"/>
      <c r="H30" s="332"/>
    </row>
    <row r="31" spans="1:10" ht="20.100000000000001" customHeight="1">
      <c r="A31" s="19">
        <v>5</v>
      </c>
      <c r="B31" s="27" t="s">
        <v>42</v>
      </c>
      <c r="C31" s="27"/>
      <c r="D31" s="219"/>
      <c r="E31" s="10"/>
      <c r="F31" s="330"/>
      <c r="G31" s="331"/>
      <c r="H31" s="332"/>
    </row>
    <row r="32" spans="1:10" ht="20.100000000000001" customHeight="1">
      <c r="A32" s="22"/>
      <c r="B32" s="28"/>
      <c r="C32" s="14" t="s">
        <v>43</v>
      </c>
      <c r="D32" s="219"/>
      <c r="E32" s="10"/>
      <c r="F32" s="330"/>
      <c r="G32" s="331"/>
      <c r="H32" s="332"/>
    </row>
    <row r="33" spans="1:8" ht="20.100000000000001" customHeight="1">
      <c r="A33" s="11"/>
      <c r="B33" s="28"/>
      <c r="C33" s="14" t="s">
        <v>44</v>
      </c>
      <c r="D33" s="220" t="s">
        <v>33</v>
      </c>
      <c r="E33" s="10" t="s">
        <v>17</v>
      </c>
      <c r="F33" s="330"/>
      <c r="G33" s="331"/>
      <c r="H33" s="332"/>
    </row>
    <row r="34" spans="1:8" ht="20.100000000000001" customHeight="1">
      <c r="A34" s="11"/>
      <c r="B34" s="28"/>
      <c r="C34" s="14" t="s">
        <v>45</v>
      </c>
      <c r="D34" s="219"/>
      <c r="E34" s="17"/>
      <c r="F34" s="330"/>
      <c r="G34" s="331"/>
      <c r="H34" s="332"/>
    </row>
    <row r="35" spans="1:8" ht="20.100000000000001" customHeight="1">
      <c r="A35" s="11"/>
      <c r="B35" s="28"/>
      <c r="C35" s="14" t="s">
        <v>46</v>
      </c>
      <c r="D35" s="220" t="s">
        <v>33</v>
      </c>
      <c r="E35" s="10" t="s">
        <v>17</v>
      </c>
      <c r="F35" s="330"/>
      <c r="G35" s="331"/>
      <c r="H35" s="332"/>
    </row>
    <row r="36" spans="1:8" ht="20.100000000000001" customHeight="1">
      <c r="A36" s="11"/>
      <c r="B36" s="28"/>
      <c r="C36" s="14" t="s">
        <v>47</v>
      </c>
      <c r="D36" s="219"/>
      <c r="E36" s="10"/>
      <c r="F36" s="330"/>
      <c r="G36" s="331"/>
      <c r="H36" s="332"/>
    </row>
    <row r="37" spans="1:8" ht="20.100000000000001" customHeight="1">
      <c r="A37" s="11"/>
      <c r="B37" s="28"/>
      <c r="C37" s="14" t="s">
        <v>48</v>
      </c>
      <c r="D37" s="219"/>
      <c r="E37" s="17"/>
      <c r="F37" s="330"/>
      <c r="G37" s="331"/>
      <c r="H37" s="332"/>
    </row>
    <row r="38" spans="1:8" ht="20.100000000000001" customHeight="1">
      <c r="A38" s="11"/>
      <c r="B38" s="28"/>
      <c r="C38" s="14" t="s">
        <v>49</v>
      </c>
      <c r="D38" s="220" t="s">
        <v>33</v>
      </c>
      <c r="E38" s="10"/>
      <c r="F38" s="330"/>
      <c r="G38" s="331"/>
      <c r="H38" s="332"/>
    </row>
    <row r="39" spans="1:8" ht="20.100000000000001" customHeight="1">
      <c r="A39" s="19">
        <v>6</v>
      </c>
      <c r="B39" s="27" t="s">
        <v>50</v>
      </c>
      <c r="C39" s="27"/>
      <c r="D39" s="219"/>
      <c r="E39" s="10"/>
      <c r="F39" s="330"/>
      <c r="G39" s="331"/>
      <c r="H39" s="332"/>
    </row>
    <row r="40" spans="1:8" ht="20.100000000000001" customHeight="1">
      <c r="A40" s="11"/>
      <c r="B40" s="28"/>
      <c r="C40" s="14" t="s">
        <v>51</v>
      </c>
      <c r="D40" s="219"/>
      <c r="E40" s="17"/>
      <c r="F40" s="330"/>
      <c r="G40" s="331"/>
      <c r="H40" s="332"/>
    </row>
    <row r="41" spans="1:8" ht="20.100000000000001" customHeight="1">
      <c r="A41" s="11"/>
      <c r="B41" s="28"/>
      <c r="C41" s="14" t="s">
        <v>52</v>
      </c>
      <c r="D41" s="219"/>
      <c r="E41" s="17"/>
      <c r="F41" s="330"/>
      <c r="G41" s="331"/>
      <c r="H41" s="332"/>
    </row>
    <row r="42" spans="1:8" ht="20.100000000000001" customHeight="1">
      <c r="A42" s="11"/>
      <c r="B42" s="28"/>
      <c r="C42" s="14" t="s">
        <v>53</v>
      </c>
      <c r="D42" s="219"/>
      <c r="E42" s="17"/>
      <c r="F42" s="330"/>
      <c r="G42" s="331"/>
      <c r="H42" s="332"/>
    </row>
    <row r="43" spans="1:8" ht="20.100000000000001" customHeight="1">
      <c r="A43" s="11"/>
      <c r="B43" s="28"/>
      <c r="C43" s="14" t="s">
        <v>54</v>
      </c>
      <c r="D43" s="219"/>
      <c r="E43" s="17"/>
      <c r="F43" s="330"/>
      <c r="G43" s="331"/>
      <c r="H43" s="332"/>
    </row>
    <row r="44" spans="1:8" ht="20.100000000000001" customHeight="1">
      <c r="A44" s="11"/>
      <c r="B44" s="28"/>
      <c r="C44" s="14" t="s">
        <v>55</v>
      </c>
      <c r="D44" s="219"/>
      <c r="E44" s="10" t="s">
        <v>17</v>
      </c>
      <c r="F44" s="330"/>
      <c r="G44" s="331"/>
      <c r="H44" s="332"/>
    </row>
    <row r="45" spans="1:8" ht="20.100000000000001" customHeight="1">
      <c r="A45" s="11"/>
      <c r="B45" s="28"/>
      <c r="C45" s="14" t="s">
        <v>56</v>
      </c>
      <c r="D45" s="219"/>
      <c r="E45" s="10"/>
      <c r="F45" s="330"/>
      <c r="G45" s="331"/>
      <c r="H45" s="332"/>
    </row>
    <row r="46" spans="1:8" ht="20.100000000000001" customHeight="1">
      <c r="A46" s="19">
        <v>7</v>
      </c>
      <c r="B46" s="27" t="s">
        <v>57</v>
      </c>
      <c r="C46" s="27"/>
      <c r="D46" s="219"/>
      <c r="E46" s="17"/>
      <c r="F46" s="330"/>
      <c r="G46" s="331"/>
      <c r="H46" s="332"/>
    </row>
    <row r="47" spans="1:8" ht="20.100000000000001" customHeight="1">
      <c r="A47" s="11"/>
      <c r="B47" s="28"/>
      <c r="C47" s="14" t="s">
        <v>58</v>
      </c>
      <c r="D47" s="220" t="s">
        <v>33</v>
      </c>
      <c r="E47" s="29"/>
      <c r="F47" s="330"/>
      <c r="G47" s="331"/>
      <c r="H47" s="332"/>
    </row>
    <row r="48" spans="1:8" ht="20.100000000000001" customHeight="1">
      <c r="A48" s="11"/>
      <c r="B48" s="30"/>
      <c r="C48" s="14" t="s">
        <v>59</v>
      </c>
      <c r="D48" s="219"/>
      <c r="E48" s="17"/>
      <c r="F48" s="330"/>
      <c r="G48" s="331"/>
      <c r="H48" s="332"/>
    </row>
    <row r="49" spans="1:8" ht="20.100000000000001" customHeight="1">
      <c r="A49" s="19">
        <v>8</v>
      </c>
      <c r="B49" s="27" t="s">
        <v>60</v>
      </c>
      <c r="C49" s="27"/>
      <c r="D49" s="219"/>
      <c r="E49" s="17"/>
      <c r="F49" s="330"/>
      <c r="G49" s="331"/>
      <c r="H49" s="332"/>
    </row>
    <row r="50" spans="1:8" ht="20.100000000000001" customHeight="1">
      <c r="A50" s="11"/>
      <c r="B50" s="28"/>
      <c r="C50" s="24" t="s">
        <v>61</v>
      </c>
      <c r="D50" s="219"/>
      <c r="E50" s="10" t="s">
        <v>17</v>
      </c>
      <c r="F50" s="330"/>
      <c r="G50" s="331"/>
      <c r="H50" s="332"/>
    </row>
    <row r="51" spans="1:8" ht="20.100000000000001" customHeight="1">
      <c r="A51" s="11"/>
      <c r="B51" s="31"/>
      <c r="C51" s="14" t="s">
        <v>62</v>
      </c>
      <c r="D51" s="220" t="s">
        <v>33</v>
      </c>
      <c r="E51" s="10" t="s">
        <v>17</v>
      </c>
      <c r="F51" s="330"/>
      <c r="G51" s="331"/>
      <c r="H51" s="332"/>
    </row>
    <row r="52" spans="1:8" ht="20.100000000000001" customHeight="1">
      <c r="A52" s="11"/>
      <c r="B52" s="31"/>
      <c r="C52" s="24" t="s">
        <v>63</v>
      </c>
      <c r="D52" s="219"/>
      <c r="E52" s="10" t="s">
        <v>17</v>
      </c>
      <c r="F52" s="330"/>
      <c r="G52" s="331"/>
      <c r="H52" s="332"/>
    </row>
    <row r="53" spans="1:8" ht="20.100000000000001" customHeight="1">
      <c r="A53" s="11"/>
      <c r="B53" s="31"/>
      <c r="C53" s="24" t="s">
        <v>64</v>
      </c>
      <c r="D53" s="220" t="s">
        <v>33</v>
      </c>
      <c r="E53" s="10"/>
      <c r="F53" s="330"/>
      <c r="G53" s="331"/>
      <c r="H53" s="332"/>
    </row>
    <row r="54" spans="1:8" ht="20.100000000000001" customHeight="1">
      <c r="A54" s="11"/>
      <c r="B54" s="31"/>
      <c r="C54" s="24" t="s">
        <v>65</v>
      </c>
      <c r="D54" s="220" t="s">
        <v>33</v>
      </c>
      <c r="E54" s="10"/>
      <c r="F54" s="330"/>
      <c r="G54" s="331"/>
      <c r="H54" s="332"/>
    </row>
    <row r="55" spans="1:8" ht="20.100000000000001" customHeight="1">
      <c r="A55" s="11"/>
      <c r="B55" s="31"/>
      <c r="C55" s="24" t="s">
        <v>66</v>
      </c>
      <c r="D55" s="219"/>
      <c r="E55" s="10"/>
      <c r="F55" s="330"/>
      <c r="G55" s="331"/>
      <c r="H55" s="332"/>
    </row>
    <row r="56" spans="1:8" ht="20.100000000000001" customHeight="1">
      <c r="A56" s="11"/>
      <c r="B56" s="31"/>
      <c r="C56" s="24" t="s">
        <v>67</v>
      </c>
      <c r="D56" s="219"/>
      <c r="E56" s="10"/>
      <c r="F56" s="330"/>
      <c r="G56" s="331"/>
      <c r="H56" s="332"/>
    </row>
    <row r="57" spans="1:8" ht="20.100000000000001" customHeight="1">
      <c r="A57" s="11"/>
      <c r="B57" s="31"/>
      <c r="C57" s="24" t="s">
        <v>68</v>
      </c>
      <c r="D57" s="219"/>
      <c r="E57" s="10" t="s">
        <v>17</v>
      </c>
      <c r="F57" s="330"/>
      <c r="G57" s="331"/>
      <c r="H57" s="332"/>
    </row>
    <row r="58" spans="1:8" ht="20.100000000000001" customHeight="1">
      <c r="A58" s="19">
        <v>9</v>
      </c>
      <c r="B58" s="27" t="s">
        <v>69</v>
      </c>
      <c r="C58" s="27"/>
      <c r="D58" s="219"/>
      <c r="E58" s="17"/>
      <c r="F58" s="330"/>
      <c r="G58" s="331"/>
      <c r="H58" s="332"/>
    </row>
    <row r="59" spans="1:8" ht="20.100000000000001" customHeight="1">
      <c r="A59" s="32"/>
      <c r="B59" s="26"/>
      <c r="C59" s="14" t="s">
        <v>70</v>
      </c>
      <c r="D59" s="220" t="s">
        <v>33</v>
      </c>
      <c r="E59" s="10" t="s">
        <v>17</v>
      </c>
      <c r="F59" s="330"/>
      <c r="G59" s="331"/>
      <c r="H59" s="332"/>
    </row>
    <row r="60" spans="1:8" ht="20.100000000000001" customHeight="1">
      <c r="A60" s="11"/>
      <c r="B60" s="26"/>
      <c r="C60" s="14" t="s">
        <v>71</v>
      </c>
      <c r="D60" s="219"/>
      <c r="E60" s="10" t="s">
        <v>17</v>
      </c>
      <c r="F60" s="330"/>
      <c r="G60" s="331"/>
      <c r="H60" s="332"/>
    </row>
    <row r="61" spans="1:8" ht="20.100000000000001" customHeight="1">
      <c r="A61" s="11"/>
      <c r="B61" s="26"/>
      <c r="C61" s="14" t="s">
        <v>72</v>
      </c>
      <c r="D61" s="220" t="s">
        <v>33</v>
      </c>
      <c r="E61" s="10"/>
      <c r="F61" s="330"/>
      <c r="G61" s="331"/>
      <c r="H61" s="332"/>
    </row>
    <row r="62" spans="1:8" ht="20.100000000000001" customHeight="1">
      <c r="A62" s="11"/>
      <c r="B62" s="31"/>
      <c r="C62" s="24" t="s">
        <v>49</v>
      </c>
      <c r="D62" s="219"/>
      <c r="E62" s="10"/>
      <c r="F62" s="330"/>
      <c r="G62" s="331"/>
      <c r="H62" s="332"/>
    </row>
    <row r="63" spans="1:8" ht="20.100000000000001" customHeight="1">
      <c r="A63" s="19">
        <v>10</v>
      </c>
      <c r="B63" s="27" t="s">
        <v>73</v>
      </c>
      <c r="C63" s="27"/>
      <c r="D63" s="219"/>
      <c r="E63" s="17"/>
      <c r="F63" s="342"/>
      <c r="G63" s="343"/>
      <c r="H63" s="344"/>
    </row>
    <row r="64" spans="1:8" ht="20.100000000000001" customHeight="1">
      <c r="A64" s="11"/>
      <c r="B64" s="31"/>
      <c r="C64" s="24" t="s">
        <v>74</v>
      </c>
      <c r="D64" s="219"/>
      <c r="E64" s="10" t="s">
        <v>17</v>
      </c>
      <c r="F64" s="330" t="s">
        <v>75</v>
      </c>
      <c r="G64" s="331"/>
      <c r="H64" s="332"/>
    </row>
    <row r="65" spans="1:8" ht="20.100000000000001" customHeight="1">
      <c r="A65" s="19">
        <v>11</v>
      </c>
      <c r="B65" s="27" t="s">
        <v>76</v>
      </c>
      <c r="C65" s="27"/>
      <c r="D65" s="219"/>
      <c r="E65" s="17"/>
      <c r="F65" s="330"/>
      <c r="G65" s="331"/>
      <c r="H65" s="332"/>
    </row>
    <row r="66" spans="1:8" ht="20.100000000000001" customHeight="1">
      <c r="A66" s="32"/>
      <c r="B66" s="26"/>
      <c r="C66" s="14" t="s">
        <v>77</v>
      </c>
      <c r="D66" s="220" t="s">
        <v>33</v>
      </c>
      <c r="E66" s="17"/>
      <c r="F66" s="330"/>
      <c r="G66" s="331"/>
      <c r="H66" s="332"/>
    </row>
    <row r="67" spans="1:8" ht="20.100000000000001" customHeight="1">
      <c r="A67" s="251"/>
      <c r="B67" s="252"/>
      <c r="C67" s="253" t="s">
        <v>78</v>
      </c>
      <c r="D67" s="254" t="s">
        <v>33</v>
      </c>
      <c r="E67" s="255"/>
      <c r="F67" s="339"/>
      <c r="G67" s="340"/>
      <c r="H67" s="341"/>
    </row>
    <row r="68" spans="1:8" ht="15.95" customHeight="1">
      <c r="A68" s="33"/>
      <c r="B68" s="34"/>
      <c r="C68" s="34"/>
      <c r="D68" s="34"/>
      <c r="E68" s="34"/>
      <c r="F68" s="34"/>
      <c r="G68" s="34"/>
      <c r="H68" s="34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5"/>
      <c r="B97" s="36"/>
      <c r="C97" s="36"/>
      <c r="D97" s="36"/>
      <c r="E97" s="36"/>
      <c r="F97" s="36"/>
      <c r="G97" s="36"/>
      <c r="H97" s="36"/>
    </row>
    <row r="98" spans="1:8" ht="15.95" customHeight="1">
      <c r="A98" s="37"/>
      <c r="B98" s="38"/>
      <c r="C98" s="38"/>
      <c r="D98" s="38"/>
      <c r="E98" s="38"/>
      <c r="F98" s="38"/>
      <c r="G98" s="38"/>
      <c r="H98" s="38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3"/>
      <c r="B116" s="9"/>
      <c r="C116" s="9"/>
      <c r="D116" s="9"/>
      <c r="E116" s="9"/>
      <c r="F116" s="9"/>
      <c r="G116" s="9"/>
      <c r="H116" s="39"/>
    </row>
    <row r="117" spans="1:8">
      <c r="A117" s="40"/>
      <c r="B117" s="40"/>
      <c r="C117" s="41"/>
      <c r="D117" s="41"/>
      <c r="E117" s="41"/>
      <c r="F117" s="41"/>
      <c r="G117" s="42"/>
      <c r="H117" s="41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F67:H67"/>
    <mergeCell ref="F61:H61"/>
    <mergeCell ref="F62:H62"/>
    <mergeCell ref="F63:H63"/>
    <mergeCell ref="F64:H64"/>
    <mergeCell ref="F65:H65"/>
    <mergeCell ref="F66:H6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E8D1FF"/>
  </sheetPr>
  <dimension ref="A1:J41"/>
  <sheetViews>
    <sheetView workbookViewId="0">
      <selection activeCell="C34" sqref="C3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4"/>
      <c r="C1" s="347" t="str">
        <f>Index!$C$1</f>
        <v>9WART</v>
      </c>
      <c r="D1" s="347"/>
      <c r="E1" s="347"/>
      <c r="F1" s="55"/>
      <c r="H1" s="57" t="s">
        <v>2</v>
      </c>
      <c r="I1" s="57" t="s">
        <v>3</v>
      </c>
    </row>
    <row r="2" spans="1:10" ht="18">
      <c r="A2" s="122" t="s">
        <v>4</v>
      </c>
      <c r="B2" s="54"/>
      <c r="C2" s="347" t="str">
        <f>Index!$C$2</f>
        <v>Warner Family Super Fund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45048</v>
      </c>
    </row>
    <row r="3" spans="1:10" ht="18">
      <c r="A3" s="122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45055</v>
      </c>
    </row>
    <row r="4" spans="1:10" ht="18">
      <c r="A4" s="122"/>
      <c r="B4" s="54"/>
      <c r="D4" s="56"/>
      <c r="F4"/>
      <c r="G4" s="123"/>
      <c r="H4" s="66"/>
      <c r="I4" s="67"/>
    </row>
    <row r="5" spans="1:10" ht="18">
      <c r="A5" s="54" t="s">
        <v>235</v>
      </c>
      <c r="C5" s="58"/>
      <c r="G5" s="59"/>
      <c r="H5" s="66"/>
      <c r="J5" s="67"/>
    </row>
    <row r="6" spans="1:10" s="107" customFormat="1" ht="18">
      <c r="A6" s="63"/>
      <c r="B6" s="64"/>
      <c r="C6" s="108"/>
      <c r="D6" s="54"/>
      <c r="E6" s="54"/>
      <c r="F6" s="66"/>
      <c r="G6" s="66"/>
      <c r="H6" s="66"/>
      <c r="I6" s="109"/>
    </row>
    <row r="8" spans="1:10" s="70" customFormat="1" ht="30">
      <c r="A8" s="136" t="s">
        <v>103</v>
      </c>
      <c r="B8" s="349" t="s">
        <v>104</v>
      </c>
      <c r="C8" s="350"/>
      <c r="D8" s="350"/>
      <c r="E8" s="351"/>
      <c r="F8" s="137" t="s">
        <v>105</v>
      </c>
      <c r="G8" s="349" t="s">
        <v>153</v>
      </c>
      <c r="H8" s="358"/>
      <c r="I8" s="359"/>
    </row>
    <row r="9" spans="1:10" hidden="1"/>
    <row r="10" spans="1:10">
      <c r="F10" s="315"/>
    </row>
    <row r="11" spans="1:10" hidden="1">
      <c r="A11" s="72"/>
      <c r="B11" s="72"/>
      <c r="C11" s="72"/>
      <c r="F11" s="315"/>
    </row>
    <row r="12" spans="1:10" hidden="1">
      <c r="A12" s="72"/>
      <c r="B12" s="72"/>
      <c r="C12" s="115"/>
      <c r="E12" s="324"/>
      <c r="F12" s="315"/>
    </row>
    <row r="13" spans="1:10" hidden="1">
      <c r="A13" s="72"/>
      <c r="B13" s="72"/>
      <c r="C13" s="115"/>
      <c r="E13" s="324"/>
      <c r="F13" s="315"/>
    </row>
    <row r="14" spans="1:10" hidden="1">
      <c r="A14" s="72"/>
      <c r="B14" s="72"/>
      <c r="C14" s="115"/>
      <c r="F14" s="315"/>
    </row>
    <row r="15" spans="1:10" hidden="1">
      <c r="A15" s="72"/>
      <c r="B15" s="72"/>
      <c r="C15" s="115"/>
      <c r="F15" s="315"/>
    </row>
    <row r="16" spans="1:10" hidden="1">
      <c r="F16" s="315"/>
    </row>
    <row r="17" spans="1:6" hidden="1">
      <c r="F17" s="315"/>
    </row>
    <row r="18" spans="1:6" hidden="1">
      <c r="F18" s="315"/>
    </row>
    <row r="19" spans="1:6" hidden="1">
      <c r="A19" s="72"/>
      <c r="B19" s="72"/>
      <c r="C19" s="78"/>
      <c r="F19" s="315"/>
    </row>
    <row r="20" spans="1:6" hidden="1">
      <c r="A20" s="72"/>
      <c r="B20" s="72"/>
      <c r="C20" s="78"/>
      <c r="D20" s="48"/>
      <c r="E20" s="48"/>
      <c r="F20" s="102"/>
    </row>
    <row r="21" spans="1:6" hidden="1">
      <c r="A21" s="72"/>
      <c r="B21" s="72"/>
      <c r="D21" s="324"/>
      <c r="E21" s="324"/>
      <c r="F21" s="315"/>
    </row>
    <row r="22" spans="1:6" hidden="1">
      <c r="A22" s="72"/>
      <c r="B22" s="72"/>
      <c r="F22" s="315"/>
    </row>
    <row r="23" spans="1:6" hidden="1">
      <c r="A23" s="72"/>
      <c r="B23" s="72"/>
      <c r="F23" s="315"/>
    </row>
    <row r="24" spans="1:6" hidden="1">
      <c r="A24" s="72"/>
      <c r="B24" s="72"/>
      <c r="F24" s="71"/>
    </row>
    <row r="25" spans="1:6" hidden="1">
      <c r="A25" s="78">
        <v>64500</v>
      </c>
      <c r="B25" s="78"/>
      <c r="C25" s="72" t="s">
        <v>40</v>
      </c>
    </row>
    <row r="26" spans="1:6" hidden="1">
      <c r="F26" s="59">
        <v>0</v>
      </c>
    </row>
    <row r="27" spans="1:6" hidden="1">
      <c r="F27" s="59">
        <v>0</v>
      </c>
    </row>
    <row r="28" spans="1:6" hidden="1"/>
    <row r="29" spans="1:6" ht="15.75" hidden="1" thickBot="1">
      <c r="F29" s="112">
        <f>SUM(F26:F28)</f>
        <v>0</v>
      </c>
    </row>
    <row r="30" spans="1:6" hidden="1">
      <c r="F30" s="71"/>
    </row>
    <row r="31" spans="1:6" hidden="1">
      <c r="A31" s="72"/>
      <c r="B31" s="72"/>
      <c r="F31" s="71"/>
    </row>
    <row r="32" spans="1:6">
      <c r="A32" s="78">
        <v>68000</v>
      </c>
      <c r="B32" s="78"/>
      <c r="C32" s="72" t="s">
        <v>41</v>
      </c>
    </row>
    <row r="33" spans="3:6">
      <c r="C33" t="s">
        <v>236</v>
      </c>
      <c r="F33" s="59">
        <v>11713.58</v>
      </c>
    </row>
    <row r="36" spans="3:6" ht="15.75" thickBot="1">
      <c r="F36" s="112">
        <f>SUM(F33:F35)</f>
        <v>11713.58</v>
      </c>
    </row>
    <row r="39" spans="3:6">
      <c r="F39" s="81"/>
    </row>
    <row r="41" spans="3:6">
      <c r="C41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I13" sqref="I1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4"/>
      <c r="C1" s="347" t="str">
        <f>Index!$C$1</f>
        <v>9WART</v>
      </c>
      <c r="D1" s="347"/>
      <c r="E1" s="347"/>
      <c r="F1" s="55"/>
      <c r="H1" s="57" t="s">
        <v>2</v>
      </c>
      <c r="I1" s="57" t="s">
        <v>3</v>
      </c>
    </row>
    <row r="2" spans="1:10" ht="18">
      <c r="A2" s="122" t="s">
        <v>4</v>
      </c>
      <c r="B2" s="54"/>
      <c r="C2" s="347" t="str">
        <f>Index!$C$2</f>
        <v>Warner Family Super Fund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45048</v>
      </c>
    </row>
    <row r="3" spans="1:10" ht="18">
      <c r="A3" s="122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45055</v>
      </c>
    </row>
    <row r="4" spans="1:10" ht="18">
      <c r="A4" s="122"/>
      <c r="B4" s="54"/>
      <c r="D4" s="54"/>
      <c r="E4" s="54"/>
      <c r="F4" s="56"/>
      <c r="G4" s="123"/>
      <c r="H4" s="66"/>
      <c r="I4" s="67"/>
    </row>
    <row r="5" spans="1:10" ht="18">
      <c r="A5" s="54" t="s">
        <v>237</v>
      </c>
      <c r="C5" s="58"/>
      <c r="G5" s="59"/>
      <c r="H5" s="66"/>
      <c r="J5" s="67"/>
    </row>
    <row r="6" spans="1:10" s="107" customFormat="1" ht="18">
      <c r="A6" s="63"/>
      <c r="B6" s="64"/>
      <c r="C6" s="108"/>
      <c r="D6" s="54"/>
      <c r="E6" s="54"/>
      <c r="F6" s="66"/>
      <c r="G6" s="66"/>
      <c r="H6" s="66"/>
      <c r="I6" s="109"/>
    </row>
    <row r="8" spans="1:10" s="70" customFormat="1" ht="30">
      <c r="A8" s="136" t="s">
        <v>103</v>
      </c>
      <c r="B8" s="349" t="s">
        <v>104</v>
      </c>
      <c r="C8" s="350"/>
      <c r="D8" s="350"/>
      <c r="E8" s="351"/>
      <c r="F8" s="137" t="s">
        <v>105</v>
      </c>
      <c r="G8" s="349" t="s">
        <v>153</v>
      </c>
      <c r="H8" s="358"/>
      <c r="I8" s="359"/>
    </row>
    <row r="10" spans="1:10">
      <c r="F10" s="71"/>
    </row>
    <row r="11" spans="1:10">
      <c r="A11" s="72">
        <v>88000</v>
      </c>
      <c r="B11" s="72"/>
      <c r="C11" s="72" t="s">
        <v>58</v>
      </c>
    </row>
    <row r="13" spans="1:10">
      <c r="F13" s="59">
        <v>0</v>
      </c>
    </row>
    <row r="14" spans="1:10">
      <c r="F14" s="59">
        <v>0</v>
      </c>
    </row>
    <row r="15" spans="1:10">
      <c r="F15" s="59">
        <v>0</v>
      </c>
    </row>
    <row r="17" spans="3:6" ht="15.75" thickBot="1">
      <c r="F17" s="112">
        <f>SUM(F12:F16)</f>
        <v>0</v>
      </c>
    </row>
    <row r="20" spans="3:6">
      <c r="F20" s="81"/>
    </row>
    <row r="21" spans="3:6">
      <c r="F21" s="80"/>
    </row>
    <row r="22" spans="3:6">
      <c r="F22" s="71"/>
    </row>
    <row r="27" spans="3:6">
      <c r="C27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E8D1FF"/>
  </sheetPr>
  <dimension ref="A1:P76"/>
  <sheetViews>
    <sheetView topLeftCell="C14" workbookViewId="0">
      <selection activeCell="L27" sqref="L27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9" max="9" width="16.140625" customWidth="1"/>
    <col min="10" max="10" width="44.42578125" bestFit="1" customWidth="1"/>
    <col min="11" max="13" width="15.140625" customWidth="1"/>
  </cols>
  <sheetData>
    <row r="1" spans="1:16" ht="18">
      <c r="A1" s="122" t="s">
        <v>0</v>
      </c>
      <c r="B1" s="54"/>
      <c r="C1" s="347" t="str">
        <f>Index!$C$1</f>
        <v>9WART</v>
      </c>
      <c r="D1" s="347"/>
      <c r="E1" s="347"/>
      <c r="F1" s="55"/>
      <c r="H1" s="57" t="s">
        <v>2</v>
      </c>
      <c r="I1" s="57" t="s">
        <v>3</v>
      </c>
    </row>
    <row r="2" spans="1:16" ht="18">
      <c r="A2" s="122" t="s">
        <v>4</v>
      </c>
      <c r="B2" s="54"/>
      <c r="C2" s="347" t="str">
        <f>Index!$C$2</f>
        <v>Warner Family Super Fund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45048</v>
      </c>
    </row>
    <row r="3" spans="1:16" ht="18">
      <c r="A3" s="122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45055</v>
      </c>
    </row>
    <row r="4" spans="1:16" ht="18">
      <c r="D4" s="54"/>
      <c r="E4" s="54"/>
      <c r="F4" s="65"/>
      <c r="G4" s="66"/>
      <c r="I4" s="67"/>
    </row>
    <row r="5" spans="1:16" ht="18">
      <c r="A5" s="124" t="s">
        <v>238</v>
      </c>
      <c r="D5" s="54"/>
      <c r="E5" s="54"/>
      <c r="F5" s="65"/>
      <c r="G5" s="66"/>
      <c r="I5" s="67"/>
    </row>
    <row r="6" spans="1:16" ht="18">
      <c r="D6" s="54"/>
      <c r="E6" s="54"/>
      <c r="F6" s="54"/>
      <c r="G6" s="54"/>
      <c r="H6" s="65"/>
      <c r="I6" s="66"/>
      <c r="K6" s="67"/>
    </row>
    <row r="7" spans="1:16">
      <c r="H7" s="59"/>
    </row>
    <row r="8" spans="1:16" ht="30">
      <c r="A8" s="136" t="s">
        <v>103</v>
      </c>
      <c r="B8" s="349" t="s">
        <v>104</v>
      </c>
      <c r="C8" s="351"/>
      <c r="D8" s="137" t="s">
        <v>105</v>
      </c>
      <c r="E8" s="137"/>
      <c r="F8" s="137"/>
      <c r="G8" s="137"/>
      <c r="H8" s="137" t="s">
        <v>105</v>
      </c>
      <c r="I8" s="349" t="s">
        <v>153</v>
      </c>
      <c r="J8" s="358"/>
      <c r="K8" s="359"/>
      <c r="L8" s="70"/>
      <c r="M8" s="70"/>
      <c r="N8" s="70"/>
      <c r="O8" s="70"/>
      <c r="P8" s="70"/>
    </row>
    <row r="9" spans="1:16">
      <c r="H9" s="59"/>
    </row>
    <row r="10" spans="1:16">
      <c r="H10" s="71"/>
    </row>
    <row r="11" spans="1:16">
      <c r="D11" s="48" t="s">
        <v>239</v>
      </c>
      <c r="E11" s="48" t="s">
        <v>240</v>
      </c>
      <c r="F11" s="48"/>
      <c r="G11" s="48"/>
      <c r="H11" s="73" t="s">
        <v>85</v>
      </c>
      <c r="J11" s="78"/>
    </row>
    <row r="12" spans="1:16">
      <c r="D12" s="48"/>
      <c r="E12" s="78"/>
      <c r="F12" s="48"/>
      <c r="G12" s="48"/>
      <c r="H12" s="59"/>
    </row>
    <row r="13" spans="1:16">
      <c r="H13" s="59"/>
      <c r="K13" s="48" t="s">
        <v>241</v>
      </c>
      <c r="L13" s="48" t="s">
        <v>242</v>
      </c>
      <c r="M13" s="48" t="s">
        <v>243</v>
      </c>
    </row>
    <row r="14" spans="1:16">
      <c r="C14" s="78" t="s">
        <v>244</v>
      </c>
      <c r="D14" s="94">
        <v>700.38</v>
      </c>
      <c r="E14" s="323">
        <f>D76</f>
        <v>420</v>
      </c>
      <c r="F14" s="94"/>
      <c r="G14" s="94"/>
      <c r="H14" s="94">
        <f t="shared" ref="H14:H27" si="0">SUM(D14:G14)</f>
        <v>1120.3800000000001</v>
      </c>
      <c r="J14" t="s">
        <v>245</v>
      </c>
      <c r="K14" s="94">
        <f>+H40</f>
        <v>1120.3800000000001</v>
      </c>
      <c r="L14" s="94">
        <v>1120.3800000000001</v>
      </c>
      <c r="M14" s="94">
        <f>+K14-L14</f>
        <v>0</v>
      </c>
    </row>
    <row r="15" spans="1:16">
      <c r="C15" t="s">
        <v>246</v>
      </c>
      <c r="D15" s="94"/>
      <c r="E15" s="94">
        <f>D68</f>
        <v>6.4817910447761191</v>
      </c>
      <c r="F15" s="94"/>
      <c r="G15" s="94"/>
      <c r="H15" s="94">
        <f t="shared" si="0"/>
        <v>6.4817910447761191</v>
      </c>
      <c r="J15" t="s">
        <v>247</v>
      </c>
      <c r="K15" s="94">
        <f>+H26</f>
        <v>0</v>
      </c>
      <c r="L15" s="94"/>
      <c r="M15" s="94">
        <f t="shared" ref="M15:M27" si="1">+K15-L15</f>
        <v>0</v>
      </c>
    </row>
    <row r="16" spans="1:16">
      <c r="C16" t="s">
        <v>248</v>
      </c>
      <c r="D16" s="94"/>
      <c r="E16" s="94"/>
      <c r="F16" s="94"/>
      <c r="G16" s="94"/>
      <c r="H16" s="94">
        <f t="shared" si="0"/>
        <v>0</v>
      </c>
      <c r="J16" t="s">
        <v>249</v>
      </c>
      <c r="K16" s="94">
        <f>+H24+H25</f>
        <v>0</v>
      </c>
      <c r="L16" s="94"/>
      <c r="M16" s="94">
        <f t="shared" si="1"/>
        <v>0</v>
      </c>
    </row>
    <row r="17" spans="3:13">
      <c r="C17" s="138" t="s">
        <v>250</v>
      </c>
      <c r="D17" s="94"/>
      <c r="E17" s="94"/>
      <c r="F17" s="94"/>
      <c r="G17" s="94"/>
      <c r="H17" s="94">
        <f t="shared" si="0"/>
        <v>0</v>
      </c>
      <c r="J17" t="s">
        <v>251</v>
      </c>
      <c r="K17" s="94">
        <f>+H15+H28</f>
        <v>592.51058507462699</v>
      </c>
      <c r="L17" s="94">
        <v>592.51</v>
      </c>
      <c r="M17" s="94">
        <f t="shared" si="1"/>
        <v>5.8507462699708412E-4</v>
      </c>
    </row>
    <row r="18" spans="3:13">
      <c r="C18" s="138" t="s">
        <v>252</v>
      </c>
      <c r="D18" s="94"/>
      <c r="E18" s="94"/>
      <c r="F18" s="94"/>
      <c r="G18" s="94"/>
      <c r="H18" s="94">
        <f t="shared" si="0"/>
        <v>0</v>
      </c>
      <c r="J18" t="s">
        <v>253</v>
      </c>
      <c r="K18" s="94">
        <f>+H27</f>
        <v>0</v>
      </c>
      <c r="L18" s="94"/>
      <c r="M18" s="94">
        <f t="shared" si="1"/>
        <v>0</v>
      </c>
    </row>
    <row r="19" spans="3:13">
      <c r="C19" t="s">
        <v>254</v>
      </c>
      <c r="D19" s="94"/>
      <c r="E19" s="94"/>
      <c r="F19" s="94"/>
      <c r="G19" s="94"/>
      <c r="H19" s="94">
        <f t="shared" si="0"/>
        <v>0</v>
      </c>
      <c r="J19" t="s">
        <v>255</v>
      </c>
      <c r="K19" s="94">
        <f>+H20+H21-H36</f>
        <v>120.23283582089553</v>
      </c>
      <c r="L19" s="94">
        <v>120.23</v>
      </c>
      <c r="M19" s="94">
        <f t="shared" si="1"/>
        <v>2.8358208955268083E-3</v>
      </c>
    </row>
    <row r="20" spans="3:13">
      <c r="C20" s="138" t="s">
        <v>250</v>
      </c>
      <c r="D20" s="94"/>
      <c r="E20" s="94">
        <f>D70</f>
        <v>120.23283582089553</v>
      </c>
      <c r="F20" s="94"/>
      <c r="G20" s="94"/>
      <c r="H20" s="94">
        <f t="shared" si="0"/>
        <v>120.23283582089553</v>
      </c>
      <c r="J20" t="s">
        <v>256</v>
      </c>
      <c r="K20" s="94">
        <f>+H20+H21</f>
        <v>120.23283582089553</v>
      </c>
      <c r="L20" s="94">
        <v>120.23</v>
      </c>
      <c r="M20" s="94">
        <f t="shared" si="1"/>
        <v>2.8358208955268083E-3</v>
      </c>
    </row>
    <row r="21" spans="3:13">
      <c r="C21" s="138" t="s">
        <v>252</v>
      </c>
      <c r="D21" s="94"/>
      <c r="E21" s="94"/>
      <c r="F21" s="94"/>
      <c r="G21" s="94"/>
      <c r="H21" s="94">
        <f t="shared" si="0"/>
        <v>0</v>
      </c>
      <c r="J21" t="s">
        <v>257</v>
      </c>
      <c r="K21" s="94">
        <f>+H17+H18</f>
        <v>0</v>
      </c>
      <c r="L21" s="94"/>
      <c r="M21" s="94">
        <f t="shared" si="1"/>
        <v>0</v>
      </c>
    </row>
    <row r="22" spans="3:13">
      <c r="C22" t="s">
        <v>258</v>
      </c>
      <c r="D22" s="94"/>
      <c r="E22" s="94">
        <f>D72</f>
        <v>127.27880597014924</v>
      </c>
      <c r="F22" s="94"/>
      <c r="G22" s="94"/>
      <c r="H22" s="94">
        <f t="shared" si="0"/>
        <v>127.27880597014924</v>
      </c>
      <c r="J22" t="s">
        <v>259</v>
      </c>
      <c r="K22" s="94">
        <f>+H22</f>
        <v>127.27880597014924</v>
      </c>
      <c r="L22" s="94">
        <v>127.28</v>
      </c>
      <c r="M22" s="94">
        <f t="shared" si="1"/>
        <v>-1.1940298507653324E-3</v>
      </c>
    </row>
    <row r="23" spans="3:13">
      <c r="C23" t="s">
        <v>260</v>
      </c>
      <c r="D23" s="94"/>
      <c r="E23" s="94"/>
      <c r="F23" s="94"/>
      <c r="G23" s="94"/>
      <c r="H23" s="94">
        <f t="shared" si="0"/>
        <v>0</v>
      </c>
      <c r="J23" t="s">
        <v>261</v>
      </c>
      <c r="K23" s="94">
        <f>+H35+H36</f>
        <v>1.9808955223880595</v>
      </c>
      <c r="L23" s="94">
        <v>1.98</v>
      </c>
      <c r="M23" s="94">
        <f t="shared" si="1"/>
        <v>8.9552238805956641E-4</v>
      </c>
    </row>
    <row r="24" spans="3:13">
      <c r="C24" s="138" t="s">
        <v>262</v>
      </c>
      <c r="D24" s="94"/>
      <c r="E24" s="94"/>
      <c r="F24" s="94"/>
      <c r="G24" s="94"/>
      <c r="H24" s="94">
        <f t="shared" si="0"/>
        <v>0</v>
      </c>
      <c r="J24" t="s">
        <v>263</v>
      </c>
      <c r="K24" s="94">
        <v>0</v>
      </c>
      <c r="L24" s="94"/>
      <c r="M24" s="94">
        <f t="shared" si="1"/>
        <v>0</v>
      </c>
    </row>
    <row r="25" spans="3:13">
      <c r="C25" s="138" t="s">
        <v>264</v>
      </c>
      <c r="D25" s="94"/>
      <c r="E25" s="94"/>
      <c r="F25" s="94"/>
      <c r="G25" s="94"/>
      <c r="H25" s="94">
        <f t="shared" si="0"/>
        <v>0</v>
      </c>
      <c r="J25" t="s">
        <v>265</v>
      </c>
      <c r="K25" s="94">
        <v>0</v>
      </c>
      <c r="L25" s="94"/>
      <c r="M25" s="94">
        <f t="shared" si="1"/>
        <v>0</v>
      </c>
    </row>
    <row r="26" spans="3:13">
      <c r="C26" s="138" t="s">
        <v>266</v>
      </c>
      <c r="D26" s="94"/>
      <c r="E26" s="94"/>
      <c r="F26" s="94"/>
      <c r="G26" s="94"/>
      <c r="H26" s="94">
        <f t="shared" si="0"/>
        <v>0</v>
      </c>
      <c r="J26" t="s">
        <v>267</v>
      </c>
      <c r="K26" s="94">
        <f>H31-H38</f>
        <v>195.14393731343284</v>
      </c>
      <c r="L26" s="94">
        <v>195.14</v>
      </c>
      <c r="M26" s="94">
        <f t="shared" si="1"/>
        <v>3.9373134328570814E-3</v>
      </c>
    </row>
    <row r="27" spans="3:13">
      <c r="C27" s="138" t="s">
        <v>268</v>
      </c>
      <c r="D27" s="94"/>
      <c r="E27" s="94"/>
      <c r="F27" s="94"/>
      <c r="G27" s="94"/>
      <c r="H27" s="94">
        <f t="shared" si="0"/>
        <v>0</v>
      </c>
      <c r="J27" t="s">
        <v>69</v>
      </c>
      <c r="K27" s="94">
        <f>+H32</f>
        <v>-35.019000000000005</v>
      </c>
      <c r="L27" s="94">
        <v>-35.020000000000003</v>
      </c>
      <c r="M27" s="94">
        <f t="shared" si="1"/>
        <v>9.9999999999766942E-4</v>
      </c>
    </row>
    <row r="28" spans="3:13">
      <c r="C28" t="s">
        <v>269</v>
      </c>
      <c r="D28" s="94">
        <f>+L69</f>
        <v>558.74760000000003</v>
      </c>
      <c r="E28" s="94">
        <f>D69</f>
        <v>27.281194029850749</v>
      </c>
      <c r="F28" s="94"/>
      <c r="G28" s="94"/>
      <c r="H28" s="94">
        <f t="shared" ref="H28:H33" si="2">SUM(D28:G28)</f>
        <v>586.02879402985081</v>
      </c>
    </row>
    <row r="29" spans="3:13">
      <c r="C29" t="s">
        <v>256</v>
      </c>
      <c r="D29" s="94"/>
      <c r="E29" s="94">
        <f>D71</f>
        <v>120.23283582089553</v>
      </c>
      <c r="F29" s="94"/>
      <c r="G29" s="94"/>
      <c r="H29" s="94">
        <f t="shared" si="2"/>
        <v>120.23283582089553</v>
      </c>
      <c r="J29" t="s">
        <v>270</v>
      </c>
      <c r="K29" s="80">
        <f>+K15+K16+K17+K19+K20+K21+K22+K26-K14+K27</f>
        <v>0</v>
      </c>
      <c r="L29" s="94">
        <f>+L15+L16+L17+L19+L20+L21+L22+L26-L14+L27</f>
        <v>-1.0000000000239595E-2</v>
      </c>
      <c r="M29" s="94">
        <f>+K29-L29</f>
        <v>1.0000000000239595E-2</v>
      </c>
    </row>
    <row r="30" spans="3:13">
      <c r="C30" t="s">
        <v>265</v>
      </c>
      <c r="D30" s="94"/>
      <c r="E30" s="94"/>
      <c r="F30" s="94"/>
      <c r="G30" s="94"/>
      <c r="H30" s="94">
        <f t="shared" si="2"/>
        <v>0</v>
      </c>
    </row>
    <row r="31" spans="3:13">
      <c r="C31" t="s">
        <v>271</v>
      </c>
      <c r="D31" s="94">
        <f>+L68</f>
        <v>176.65140000000002</v>
      </c>
      <c r="E31" s="94">
        <f>D75</f>
        <v>18.492537313432834</v>
      </c>
      <c r="F31" s="94"/>
      <c r="G31" s="94"/>
      <c r="H31" s="94">
        <f t="shared" si="2"/>
        <v>195.14393731343284</v>
      </c>
    </row>
    <row r="32" spans="3:13">
      <c r="C32" t="s">
        <v>263</v>
      </c>
      <c r="D32" s="399">
        <f>+L70</f>
        <v>-35.019000000000005</v>
      </c>
      <c r="E32" s="94">
        <f>0+E38</f>
        <v>0</v>
      </c>
      <c r="F32" s="94"/>
      <c r="G32" s="94"/>
      <c r="H32" s="94">
        <f t="shared" si="2"/>
        <v>-35.019000000000005</v>
      </c>
      <c r="J32" s="139"/>
    </row>
    <row r="33" spans="3:10">
      <c r="C33" t="s">
        <v>69</v>
      </c>
      <c r="D33" s="94"/>
      <c r="E33" s="94"/>
      <c r="F33" s="94"/>
      <c r="G33" s="94"/>
      <c r="H33" s="94">
        <f t="shared" si="2"/>
        <v>0</v>
      </c>
    </row>
    <row r="34" spans="3:10">
      <c r="D34" s="94"/>
      <c r="E34" s="94"/>
      <c r="F34" s="94"/>
      <c r="G34" s="94"/>
      <c r="H34" s="94"/>
    </row>
    <row r="35" spans="3:10">
      <c r="C35" t="s">
        <v>261</v>
      </c>
      <c r="D35" s="94"/>
      <c r="E35" s="94">
        <f>D73</f>
        <v>1.9808955223880595</v>
      </c>
      <c r="F35" s="94"/>
      <c r="G35" s="94"/>
      <c r="H35" s="94">
        <f>SUM(D35:G35)</f>
        <v>1.9808955223880595</v>
      </c>
      <c r="J35" s="139"/>
    </row>
    <row r="36" spans="3:10">
      <c r="C36" t="s">
        <v>272</v>
      </c>
      <c r="D36" s="94"/>
      <c r="E36" s="94"/>
      <c r="F36" s="94"/>
      <c r="G36" s="94"/>
      <c r="H36" s="94">
        <f>SUM(D36:G36)</f>
        <v>0</v>
      </c>
    </row>
    <row r="37" spans="3:10">
      <c r="C37" t="s">
        <v>273</v>
      </c>
      <c r="D37" s="94"/>
      <c r="E37" s="94"/>
      <c r="F37" s="94"/>
      <c r="G37" s="94"/>
      <c r="H37" s="94">
        <f>SUM(D37:G37)</f>
        <v>0</v>
      </c>
    </row>
    <row r="38" spans="3:10">
      <c r="C38" t="s">
        <v>274</v>
      </c>
      <c r="D38" s="94"/>
      <c r="E38" s="94"/>
      <c r="F38" s="94"/>
      <c r="G38" s="94"/>
      <c r="H38" s="94">
        <f>SUM(D38:G38)</f>
        <v>0</v>
      </c>
    </row>
    <row r="39" spans="3:10">
      <c r="D39" s="94"/>
      <c r="E39" s="94"/>
      <c r="F39" s="94"/>
      <c r="G39" s="94"/>
      <c r="H39" s="94"/>
    </row>
    <row r="40" spans="3:10">
      <c r="C40" s="78" t="s">
        <v>275</v>
      </c>
      <c r="D40" s="80">
        <f>+D14-D37</f>
        <v>700.38</v>
      </c>
      <c r="E40" s="80">
        <f>+E14-E37</f>
        <v>420</v>
      </c>
      <c r="F40" s="80">
        <f>+F14-F37</f>
        <v>0</v>
      </c>
      <c r="G40" s="80">
        <f>+G14-G37</f>
        <v>0</v>
      </c>
      <c r="H40" s="94">
        <f>SUM(D40:G40)</f>
        <v>1120.3800000000001</v>
      </c>
    </row>
    <row r="41" spans="3:10">
      <c r="D41" s="80"/>
      <c r="E41" s="80"/>
      <c r="F41" s="80"/>
      <c r="G41" s="80"/>
      <c r="H41" s="94"/>
    </row>
    <row r="42" spans="3:10">
      <c r="D42" s="80"/>
      <c r="E42" s="80"/>
      <c r="F42" s="80"/>
      <c r="G42" s="80"/>
      <c r="H42" s="94"/>
    </row>
    <row r="43" spans="3:10">
      <c r="C43" s="78" t="s">
        <v>276</v>
      </c>
      <c r="D43" s="80">
        <f>SUM(D15:D33)-D27-D35-D37-D38-D36</f>
        <v>700.38000000000011</v>
      </c>
      <c r="E43" s="80">
        <f>SUM(E15:E33,E35)-E27-E35-E37-E38-E36</f>
        <v>419.99999999999994</v>
      </c>
      <c r="F43" s="80">
        <f>SUM(F15:F32)-F27-F35-F37-F38</f>
        <v>0</v>
      </c>
      <c r="G43" s="80">
        <f>SUM(G15:G32)-G27-G35-G37-G38</f>
        <v>0</v>
      </c>
      <c r="H43" s="59"/>
    </row>
    <row r="44" spans="3:10">
      <c r="C44" s="43" t="s">
        <v>178</v>
      </c>
      <c r="D44" s="95">
        <f>+D43-D40</f>
        <v>0</v>
      </c>
      <c r="E44" s="95">
        <f>+E43-E40</f>
        <v>0</v>
      </c>
      <c r="F44" s="95">
        <f>+F43-F40</f>
        <v>0</v>
      </c>
      <c r="G44" s="95">
        <f>+G43-G40</f>
        <v>0</v>
      </c>
      <c r="H44" s="96"/>
    </row>
    <row r="45" spans="3:10">
      <c r="C45" t="s">
        <v>277</v>
      </c>
      <c r="D45" s="80"/>
      <c r="E45" s="80"/>
      <c r="H45" s="59"/>
    </row>
    <row r="46" spans="3:10" ht="12" customHeight="1">
      <c r="C46" t="s">
        <v>278</v>
      </c>
      <c r="D46" s="80"/>
      <c r="E46" s="80"/>
      <c r="H46" s="59"/>
    </row>
    <row r="47" spans="3:10">
      <c r="H47" s="59"/>
    </row>
    <row r="48" spans="3:10">
      <c r="H48" s="59"/>
    </row>
    <row r="49" spans="3:12">
      <c r="C49" t="s">
        <v>279</v>
      </c>
      <c r="J49" s="325" t="s">
        <v>280</v>
      </c>
    </row>
    <row r="50" spans="3:12">
      <c r="C50" t="s">
        <v>281</v>
      </c>
      <c r="J50" t="s">
        <v>282</v>
      </c>
      <c r="K50" s="326">
        <v>7782</v>
      </c>
    </row>
    <row r="51" spans="3:12">
      <c r="C51" t="s">
        <v>283</v>
      </c>
      <c r="D51" s="139">
        <v>60</v>
      </c>
    </row>
    <row r="52" spans="3:12">
      <c r="C52" t="s">
        <v>284</v>
      </c>
      <c r="D52" s="139">
        <v>150</v>
      </c>
      <c r="I52" s="127">
        <v>44455</v>
      </c>
      <c r="J52" s="325" t="s">
        <v>285</v>
      </c>
      <c r="K52" s="262" t="s">
        <v>286</v>
      </c>
      <c r="L52" s="262" t="s">
        <v>287</v>
      </c>
    </row>
    <row r="53" spans="3:12">
      <c r="C53" t="s">
        <v>288</v>
      </c>
      <c r="D53" s="321">
        <v>125</v>
      </c>
      <c r="J53" t="s">
        <v>289</v>
      </c>
      <c r="K53" s="139">
        <v>0.45</v>
      </c>
      <c r="L53" s="139">
        <f>+K53/100*$K$50</f>
        <v>35.019000000000005</v>
      </c>
    </row>
    <row r="54" spans="3:12">
      <c r="D54" s="321">
        <f>SUM(D51:D53)</f>
        <v>335</v>
      </c>
      <c r="J54" t="s">
        <v>290</v>
      </c>
      <c r="K54" s="139">
        <f>+K55-K53</f>
        <v>4.05</v>
      </c>
      <c r="L54" s="139">
        <f>+K54/100*$K$50</f>
        <v>315.17099999999999</v>
      </c>
    </row>
    <row r="55" spans="3:12">
      <c r="D55" s="139"/>
      <c r="J55" s="78" t="s">
        <v>291</v>
      </c>
      <c r="K55" s="398">
        <v>4.5</v>
      </c>
      <c r="L55" s="398">
        <f>SUM(L53:L54)</f>
        <v>350.19</v>
      </c>
    </row>
    <row r="56" spans="3:12">
      <c r="C56" t="s">
        <v>292</v>
      </c>
      <c r="D56" s="139"/>
      <c r="L56" s="139"/>
    </row>
    <row r="57" spans="3:12">
      <c r="C57" t="s">
        <v>66</v>
      </c>
      <c r="D57" s="139">
        <v>5.17</v>
      </c>
      <c r="I57" s="127">
        <v>44546</v>
      </c>
      <c r="J57" s="325" t="s">
        <v>293</v>
      </c>
      <c r="K57" s="262" t="s">
        <v>286</v>
      </c>
      <c r="L57" s="139"/>
    </row>
    <row r="58" spans="3:12">
      <c r="C58" t="s">
        <v>290</v>
      </c>
      <c r="D58" s="139">
        <v>21.76</v>
      </c>
      <c r="J58" t="s">
        <v>289</v>
      </c>
      <c r="K58" s="139">
        <v>1.37</v>
      </c>
      <c r="L58" s="139">
        <f>+K58/100*$K$50</f>
        <v>106.6134</v>
      </c>
    </row>
    <row r="59" spans="3:12">
      <c r="C59" t="s">
        <v>254</v>
      </c>
      <c r="D59" s="139">
        <f>191.8/2</f>
        <v>95.9</v>
      </c>
      <c r="J59" t="s">
        <v>294</v>
      </c>
      <c r="K59" s="139">
        <v>3.13</v>
      </c>
      <c r="L59" s="139">
        <f>+K59/100*$K$50</f>
        <v>243.57660000000001</v>
      </c>
    </row>
    <row r="60" spans="3:12">
      <c r="C60" t="s">
        <v>256</v>
      </c>
      <c r="D60" s="139">
        <f>+D59</f>
        <v>95.9</v>
      </c>
      <c r="J60" s="78" t="s">
        <v>291</v>
      </c>
      <c r="K60" s="398">
        <f>+K58+K59</f>
        <v>4.5</v>
      </c>
      <c r="L60" s="398">
        <f>SUM(L58:L59)</f>
        <v>350.19</v>
      </c>
    </row>
    <row r="61" spans="3:12">
      <c r="C61" t="s">
        <v>258</v>
      </c>
      <c r="D61" s="139">
        <v>101.52</v>
      </c>
    </row>
    <row r="62" spans="3:12">
      <c r="C62" t="s">
        <v>295</v>
      </c>
      <c r="D62" s="139">
        <v>1.58</v>
      </c>
      <c r="J62" t="s">
        <v>296</v>
      </c>
    </row>
    <row r="63" spans="3:12">
      <c r="C63" t="s">
        <v>297</v>
      </c>
      <c r="D63" s="139">
        <v>0</v>
      </c>
      <c r="J63" t="s">
        <v>298</v>
      </c>
    </row>
    <row r="64" spans="3:12">
      <c r="C64" t="s">
        <v>271</v>
      </c>
      <c r="D64">
        <v>14.75</v>
      </c>
      <c r="J64" t="s">
        <v>299</v>
      </c>
    </row>
    <row r="65" spans="3:12">
      <c r="D65" s="322">
        <f>SUM(D57:D64)-D62</f>
        <v>335</v>
      </c>
      <c r="I65" s="127">
        <v>44363</v>
      </c>
      <c r="J65" t="s">
        <v>300</v>
      </c>
      <c r="K65" s="139">
        <v>0.45</v>
      </c>
      <c r="L65" s="139">
        <f>+L53</f>
        <v>35.019000000000005</v>
      </c>
    </row>
    <row r="67" spans="3:12">
      <c r="C67" t="s">
        <v>301</v>
      </c>
    </row>
    <row r="68" spans="3:12">
      <c r="C68" t="s">
        <v>66</v>
      </c>
      <c r="D68" s="139">
        <f>+D57/$D$65*420</f>
        <v>6.4817910447761191</v>
      </c>
      <c r="J68" t="s">
        <v>302</v>
      </c>
      <c r="L68" s="139">
        <f>+L58+L53+L65</f>
        <v>176.65140000000002</v>
      </c>
    </row>
    <row r="69" spans="3:12">
      <c r="C69" t="s">
        <v>290</v>
      </c>
      <c r="D69" s="139">
        <f>+D58/$D$65*420</f>
        <v>27.281194029850749</v>
      </c>
      <c r="J69" t="s">
        <v>290</v>
      </c>
      <c r="K69" s="80"/>
      <c r="L69" s="139">
        <f>+L59+L54</f>
        <v>558.74760000000003</v>
      </c>
    </row>
    <row r="70" spans="3:12">
      <c r="C70" t="s">
        <v>254</v>
      </c>
      <c r="D70" s="139">
        <f>+D59/$D$65*420</f>
        <v>120.23283582089553</v>
      </c>
      <c r="J70" t="s">
        <v>263</v>
      </c>
      <c r="L70" s="139">
        <f>-L65</f>
        <v>-35.019000000000005</v>
      </c>
    </row>
    <row r="71" spans="3:12">
      <c r="C71" t="s">
        <v>256</v>
      </c>
      <c r="D71" s="139">
        <f>+D60/$D$65*420</f>
        <v>120.23283582089553</v>
      </c>
    </row>
    <row r="72" spans="3:12">
      <c r="C72" t="s">
        <v>258</v>
      </c>
      <c r="D72" s="139">
        <f>+D61/$D$65*420</f>
        <v>127.27880597014924</v>
      </c>
    </row>
    <row r="73" spans="3:12">
      <c r="C73" t="s">
        <v>295</v>
      </c>
      <c r="D73" s="139">
        <f>+D62/D61*D72</f>
        <v>1.9808955223880595</v>
      </c>
    </row>
    <row r="74" spans="3:12">
      <c r="C74" t="s">
        <v>297</v>
      </c>
      <c r="D74" s="139">
        <f>+D63/$D$65*420</f>
        <v>0</v>
      </c>
    </row>
    <row r="75" spans="3:12">
      <c r="C75" t="s">
        <v>271</v>
      </c>
      <c r="D75" s="139">
        <f>+D64/$D$65*420</f>
        <v>18.492537313432834</v>
      </c>
    </row>
    <row r="76" spans="3:12">
      <c r="D76" s="322">
        <f>SUM(D68:D75)-D73</f>
        <v>420</v>
      </c>
    </row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  <pageSetup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sheetPr>
    <tabColor rgb="FFE8D1FF"/>
  </sheetPr>
  <dimension ref="A1:M23"/>
  <sheetViews>
    <sheetView workbookViewId="0">
      <selection activeCell="H35" sqref="H35"/>
    </sheetView>
  </sheetViews>
  <sheetFormatPr defaultColWidth="13.140625" defaultRowHeight="15"/>
  <cols>
    <col min="4" max="6" width="13.140625" style="94"/>
    <col min="7" max="7" width="14.42578125" customWidth="1"/>
  </cols>
  <sheetData>
    <row r="1" spans="1:9" ht="18">
      <c r="A1" s="122" t="s">
        <v>0</v>
      </c>
      <c r="B1" s="54"/>
      <c r="C1" s="347" t="str">
        <f>Index!$C$1</f>
        <v>9WART</v>
      </c>
      <c r="D1" s="347"/>
      <c r="E1" s="347"/>
      <c r="F1" s="55"/>
      <c r="H1" s="57" t="s">
        <v>2</v>
      </c>
      <c r="I1" s="57" t="s">
        <v>3</v>
      </c>
    </row>
    <row r="2" spans="1:9" ht="18">
      <c r="A2" s="122" t="s">
        <v>4</v>
      </c>
      <c r="B2" s="54"/>
      <c r="C2" s="347" t="str">
        <f>Index!$C$2</f>
        <v>Warner Family Super Fund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45048</v>
      </c>
    </row>
    <row r="3" spans="1:9" ht="18">
      <c r="A3" s="122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45055</v>
      </c>
    </row>
    <row r="4" spans="1:9" ht="18">
      <c r="D4" s="54"/>
      <c r="E4" s="54"/>
      <c r="F4" s="65"/>
      <c r="G4" s="66"/>
      <c r="I4" s="67"/>
    </row>
    <row r="5" spans="1:9" ht="18">
      <c r="A5" s="124" t="s">
        <v>303</v>
      </c>
      <c r="D5" s="267"/>
      <c r="E5" s="267"/>
      <c r="F5" s="268"/>
      <c r="G5" s="269"/>
      <c r="I5" s="67"/>
    </row>
    <row r="6" spans="1:9" ht="18.75">
      <c r="D6" s="270"/>
      <c r="E6" s="270"/>
      <c r="F6" s="271"/>
      <c r="G6" s="272"/>
      <c r="I6" s="67"/>
    </row>
    <row r="7" spans="1:9">
      <c r="G7" s="94"/>
    </row>
    <row r="8" spans="1:9" s="70" customFormat="1" ht="25.5">
      <c r="A8" s="129" t="s">
        <v>103</v>
      </c>
      <c r="B8" s="387" t="s">
        <v>104</v>
      </c>
      <c r="C8" s="388"/>
      <c r="D8" s="273" t="s">
        <v>105</v>
      </c>
      <c r="E8" s="273" t="s">
        <v>105</v>
      </c>
      <c r="F8" s="273" t="s">
        <v>105</v>
      </c>
      <c r="G8" s="387" t="s">
        <v>153</v>
      </c>
      <c r="H8" s="358"/>
      <c r="I8" s="359"/>
    </row>
    <row r="10" spans="1:9">
      <c r="D10" s="274" t="s">
        <v>247</v>
      </c>
      <c r="E10" s="274" t="s">
        <v>304</v>
      </c>
      <c r="F10" s="274" t="s">
        <v>249</v>
      </c>
      <c r="G10" s="274" t="s">
        <v>305</v>
      </c>
      <c r="H10" s="274" t="s">
        <v>306</v>
      </c>
    </row>
    <row r="11" spans="1:9">
      <c r="B11" t="s">
        <v>307</v>
      </c>
      <c r="D11" s="94">
        <v>610</v>
      </c>
      <c r="E11" s="94">
        <v>261.43</v>
      </c>
      <c r="F11" s="94">
        <v>0</v>
      </c>
      <c r="G11" s="94">
        <v>21.46</v>
      </c>
      <c r="H11" s="94"/>
    </row>
    <row r="12" spans="1:9">
      <c r="B12" t="s">
        <v>308</v>
      </c>
      <c r="D12" s="94">
        <v>23844.46</v>
      </c>
      <c r="E12" s="94">
        <v>10219.049999999999</v>
      </c>
      <c r="F12" s="94">
        <v>3085.32</v>
      </c>
      <c r="G12" s="94"/>
      <c r="H12" s="94"/>
    </row>
    <row r="13" spans="1:9">
      <c r="B13" t="s">
        <v>309</v>
      </c>
      <c r="D13" s="94">
        <v>37849.18</v>
      </c>
      <c r="E13" s="94">
        <v>16221.06</v>
      </c>
      <c r="F13" s="94">
        <v>3512.19</v>
      </c>
      <c r="G13" s="94">
        <v>21.44</v>
      </c>
      <c r="H13" s="94"/>
    </row>
    <row r="14" spans="1:9" s="43" customFormat="1">
      <c r="B14" s="43" t="s">
        <v>178</v>
      </c>
      <c r="D14" s="275">
        <f>D11+D12-D13</f>
        <v>-13394.720000000001</v>
      </c>
      <c r="E14" s="275">
        <f t="shared" ref="E14:H14" si="0">E11+E12-E13</f>
        <v>-5740.58</v>
      </c>
      <c r="F14" s="275">
        <f t="shared" si="0"/>
        <v>-426.86999999999989</v>
      </c>
      <c r="G14" s="275">
        <f t="shared" si="0"/>
        <v>1.9999999999999574E-2</v>
      </c>
      <c r="H14" s="275">
        <f t="shared" si="0"/>
        <v>0</v>
      </c>
    </row>
    <row r="16" spans="1:9">
      <c r="A16" s="43"/>
    </row>
    <row r="17" spans="2:13">
      <c r="B17" t="s">
        <v>310</v>
      </c>
    </row>
    <row r="18" spans="2:13">
      <c r="B18" t="s">
        <v>311</v>
      </c>
      <c r="G18" s="94"/>
      <c r="H18" s="94"/>
      <c r="I18" s="94"/>
      <c r="K18" s="94"/>
      <c r="L18" s="94"/>
      <c r="M18" s="94"/>
    </row>
    <row r="19" spans="2:13">
      <c r="G19" s="94"/>
      <c r="I19" s="80"/>
      <c r="K19" s="94"/>
      <c r="M19" s="80"/>
    </row>
    <row r="20" spans="2:13">
      <c r="G20" s="94"/>
      <c r="H20" s="94"/>
      <c r="I20" s="80"/>
      <c r="M20" s="80"/>
    </row>
    <row r="21" spans="2:13">
      <c r="G21" s="94"/>
      <c r="I21" s="80"/>
      <c r="M21" s="80"/>
    </row>
    <row r="22" spans="2:13">
      <c r="G22" s="94"/>
      <c r="I22" s="80"/>
      <c r="M22" s="80"/>
    </row>
    <row r="23" spans="2:13">
      <c r="M23" s="80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9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2" t="s">
        <v>0</v>
      </c>
      <c r="B1" s="54"/>
      <c r="C1" s="347" t="str">
        <f>Index!$C$1</f>
        <v>9WART</v>
      </c>
      <c r="D1" s="347"/>
      <c r="E1" s="347"/>
      <c r="F1" s="55"/>
      <c r="G1"/>
      <c r="H1" s="57" t="s">
        <v>2</v>
      </c>
      <c r="I1" s="57" t="s">
        <v>3</v>
      </c>
    </row>
    <row r="2" spans="1:10" ht="18">
      <c r="A2" s="122" t="s">
        <v>4</v>
      </c>
      <c r="B2" s="54"/>
      <c r="C2" s="347" t="str">
        <f>Index!$C$2</f>
        <v>Warner Family Super Fund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45048</v>
      </c>
    </row>
    <row r="3" spans="1:10" ht="18">
      <c r="A3" s="122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45055</v>
      </c>
    </row>
    <row r="4" spans="1:10" ht="18">
      <c r="A4" s="122"/>
      <c r="B4" s="54"/>
      <c r="D4" s="54"/>
      <c r="E4" s="54"/>
      <c r="F4" s="56"/>
      <c r="G4" s="123"/>
      <c r="H4" s="66"/>
      <c r="I4" s="67"/>
    </row>
    <row r="5" spans="1:10" ht="18">
      <c r="A5" s="54" t="s">
        <v>312</v>
      </c>
      <c r="C5" s="58"/>
      <c r="H5" s="66"/>
      <c r="J5" s="67"/>
    </row>
    <row r="6" spans="1:10" ht="18">
      <c r="D6" s="54"/>
      <c r="E6" s="54"/>
      <c r="F6" s="65"/>
      <c r="G6" s="65"/>
    </row>
    <row r="8" spans="1:10" s="70" customFormat="1" ht="30">
      <c r="A8" s="136" t="s">
        <v>103</v>
      </c>
      <c r="B8" s="349" t="s">
        <v>104</v>
      </c>
      <c r="C8" s="350"/>
      <c r="D8" s="350"/>
      <c r="E8" s="351"/>
      <c r="F8" s="137" t="s">
        <v>105</v>
      </c>
      <c r="G8" s="141"/>
      <c r="H8" s="349" t="s">
        <v>153</v>
      </c>
      <c r="I8" s="358"/>
      <c r="J8" s="359"/>
    </row>
    <row r="10" spans="1:10">
      <c r="A10" s="78" t="s">
        <v>313</v>
      </c>
      <c r="C10" s="48" t="s">
        <v>314</v>
      </c>
      <c r="D10" s="389" t="s">
        <v>315</v>
      </c>
      <c r="E10" s="389"/>
      <c r="F10" s="389"/>
      <c r="G10" s="101" t="s">
        <v>316</v>
      </c>
      <c r="H10" s="390" t="s">
        <v>317</v>
      </c>
      <c r="I10" s="390"/>
      <c r="J10" s="390"/>
    </row>
    <row r="11" spans="1:10">
      <c r="A11" s="72"/>
      <c r="B11" s="72"/>
      <c r="D11" s="48" t="s">
        <v>318</v>
      </c>
      <c r="E11" s="86" t="s">
        <v>319</v>
      </c>
      <c r="F11" s="73" t="s">
        <v>320</v>
      </c>
      <c r="G11" s="73"/>
      <c r="H11" s="48" t="s">
        <v>318</v>
      </c>
      <c r="I11" s="102" t="s">
        <v>319</v>
      </c>
      <c r="J11" s="103" t="s">
        <v>320</v>
      </c>
    </row>
    <row r="12" spans="1:10">
      <c r="A12" s="72"/>
      <c r="B12" s="72"/>
      <c r="D12" s="48"/>
      <c r="E12" s="86"/>
      <c r="F12" s="73"/>
      <c r="G12" s="73"/>
      <c r="H12" s="48"/>
      <c r="I12" s="102"/>
      <c r="J12" s="103"/>
    </row>
    <row r="13" spans="1:10">
      <c r="A13" s="72"/>
      <c r="C13" s="140"/>
      <c r="D13" s="81"/>
      <c r="E13" s="81"/>
      <c r="F13" s="81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>
      <c r="C14" s="140"/>
      <c r="D14" s="81"/>
      <c r="E14" s="81"/>
      <c r="F14" s="81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.75" thickBot="1">
      <c r="D15" s="81"/>
      <c r="E15" s="81"/>
      <c r="F15" s="81"/>
      <c r="G15" s="71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>
      <c r="D16" s="81"/>
      <c r="E16" s="81"/>
      <c r="F16" s="81"/>
      <c r="G16" s="71"/>
      <c r="H16" s="105"/>
      <c r="I16" s="105"/>
      <c r="J16" s="105"/>
    </row>
    <row r="17" spans="1:10">
      <c r="D17" s="81"/>
      <c r="E17" s="81"/>
      <c r="F17" s="81"/>
      <c r="G17" s="71"/>
      <c r="H17" s="105"/>
      <c r="I17" s="105"/>
      <c r="J17" s="105"/>
    </row>
    <row r="18" spans="1:10">
      <c r="A18" s="78"/>
      <c r="C18" s="140"/>
      <c r="D18" s="81"/>
      <c r="E18" s="81"/>
      <c r="F18" s="81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>
      <c r="C19" s="140"/>
      <c r="D19" s="81"/>
      <c r="E19" s="81"/>
      <c r="F19" s="81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>
      <c r="C20" s="140"/>
      <c r="D20" s="81"/>
      <c r="E20" s="81"/>
      <c r="F20" s="81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>
      <c r="C21" s="140"/>
      <c r="D21" s="81"/>
      <c r="E21" s="81"/>
      <c r="F21" s="81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.75" thickBot="1">
      <c r="D22" s="81"/>
      <c r="E22" s="81"/>
      <c r="F22" s="81"/>
      <c r="G22" s="80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>
      <c r="D23" s="81"/>
      <c r="E23" s="81"/>
      <c r="F23" s="81"/>
      <c r="G23" s="71"/>
      <c r="H23" s="94"/>
      <c r="I23" s="94"/>
      <c r="J23" s="94"/>
    </row>
    <row r="24" spans="1:10">
      <c r="D24" s="94"/>
      <c r="E24" s="94"/>
      <c r="F24" s="94"/>
      <c r="H24" s="94"/>
      <c r="I24" s="94"/>
      <c r="J24" s="94"/>
    </row>
    <row r="25" spans="1:10">
      <c r="D25" s="94"/>
      <c r="E25" s="94"/>
      <c r="F25" s="94"/>
      <c r="H25" s="94"/>
      <c r="I25" s="94"/>
      <c r="J25" s="94"/>
    </row>
    <row r="26" spans="1:10">
      <c r="D26" s="94"/>
      <c r="E26" s="94"/>
      <c r="F26" s="94"/>
      <c r="H26" s="94"/>
      <c r="I26" s="94"/>
      <c r="J26" s="94"/>
    </row>
    <row r="27" spans="1:10">
      <c r="D27" s="94"/>
      <c r="E27" s="94"/>
      <c r="F27" s="94"/>
      <c r="H27" s="94"/>
      <c r="I27" s="94"/>
      <c r="J27" s="94"/>
    </row>
    <row r="28" spans="1:10">
      <c r="C28" s="94"/>
      <c r="D28" s="94"/>
      <c r="E28" s="94"/>
      <c r="F28" s="94"/>
      <c r="H28" s="94"/>
      <c r="I28" s="94"/>
      <c r="J28" s="94"/>
    </row>
    <row r="29" spans="1:10">
      <c r="D29" s="94"/>
      <c r="E29" s="94"/>
      <c r="F29" s="94"/>
      <c r="H29" s="94"/>
      <c r="I29" s="94"/>
      <c r="J29" s="94"/>
    </row>
    <row r="30" spans="1:10">
      <c r="H30" s="94"/>
      <c r="I30" s="94"/>
      <c r="J30" s="94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79"/>
  <sheetViews>
    <sheetView zoomScale="70" zoomScaleNormal="70" workbookViewId="0">
      <selection activeCell="K30" sqref="K30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22" t="s">
        <v>0</v>
      </c>
      <c r="B1" s="54"/>
      <c r="C1" s="347" t="str">
        <f>Index!$C$1</f>
        <v>9WART</v>
      </c>
      <c r="D1" s="347"/>
      <c r="E1" s="347"/>
      <c r="F1" s="55"/>
      <c r="H1" s="57" t="s">
        <v>2</v>
      </c>
      <c r="I1" s="57" t="s">
        <v>3</v>
      </c>
    </row>
    <row r="2" spans="1:16" ht="18">
      <c r="A2" s="122" t="s">
        <v>4</v>
      </c>
      <c r="B2" s="54"/>
      <c r="C2" s="347" t="str">
        <f>Index!$C$2</f>
        <v>Warner Family Super Fund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45048</v>
      </c>
    </row>
    <row r="3" spans="1:16" ht="18">
      <c r="A3" s="122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45055</v>
      </c>
    </row>
    <row r="4" spans="1:16" ht="18">
      <c r="D4" s="54"/>
      <c r="E4" s="54"/>
      <c r="F4" s="65"/>
      <c r="G4" s="66"/>
      <c r="I4" s="67"/>
    </row>
    <row r="5" spans="1:16" ht="18">
      <c r="A5" s="124" t="s">
        <v>321</v>
      </c>
      <c r="D5" s="54"/>
      <c r="E5" s="54"/>
      <c r="F5" s="65"/>
      <c r="G5" s="66"/>
      <c r="I5" s="67"/>
    </row>
    <row r="6" spans="1:16" ht="20.100000000000001" customHeight="1"/>
    <row r="7" spans="1:16" ht="20.100000000000001" customHeight="1" thickBot="1">
      <c r="A7" s="124" t="s">
        <v>322</v>
      </c>
    </row>
    <row r="8" spans="1:16" ht="30.75" thickBot="1">
      <c r="A8" s="181" t="s">
        <v>103</v>
      </c>
      <c r="B8" s="364" t="s">
        <v>104</v>
      </c>
      <c r="C8" s="366"/>
      <c r="D8" s="182" t="s">
        <v>323</v>
      </c>
      <c r="E8" s="183" t="s">
        <v>107</v>
      </c>
      <c r="F8" s="183" t="s">
        <v>132</v>
      </c>
      <c r="G8" s="364" t="s">
        <v>153</v>
      </c>
      <c r="H8" s="391"/>
      <c r="I8" s="392"/>
    </row>
    <row r="9" spans="1:16">
      <c r="A9" s="223"/>
      <c r="B9" s="401"/>
      <c r="C9" s="402"/>
      <c r="D9" s="224"/>
      <c r="E9" s="225"/>
      <c r="F9" s="225"/>
      <c r="G9" s="401"/>
      <c r="H9" s="403"/>
      <c r="I9" s="402"/>
    </row>
    <row r="10" spans="1:16">
      <c r="A10" s="187"/>
      <c r="B10" s="404" t="s">
        <v>324</v>
      </c>
      <c r="C10" s="405"/>
      <c r="D10" s="405"/>
      <c r="E10" s="405"/>
      <c r="F10" s="405"/>
      <c r="G10" s="405"/>
      <c r="H10" s="405"/>
      <c r="I10" s="406"/>
    </row>
    <row r="11" spans="1:16">
      <c r="A11" s="187"/>
      <c r="B11" s="407"/>
      <c r="C11" s="408"/>
      <c r="D11" s="227"/>
      <c r="E11" s="228"/>
      <c r="F11" s="228"/>
      <c r="G11" s="407"/>
      <c r="H11" s="409"/>
      <c r="I11" s="410"/>
    </row>
    <row r="12" spans="1:16">
      <c r="A12" s="187"/>
      <c r="B12" s="411" t="s">
        <v>325</v>
      </c>
      <c r="C12" s="412"/>
      <c r="D12" s="227"/>
      <c r="E12" s="228"/>
      <c r="F12" s="228"/>
      <c r="G12" s="407"/>
      <c r="H12" s="409"/>
      <c r="I12" s="410"/>
      <c r="N12" t="s">
        <v>326</v>
      </c>
      <c r="O12" t="s">
        <v>327</v>
      </c>
      <c r="P12" t="s">
        <v>328</v>
      </c>
    </row>
    <row r="13" spans="1:16">
      <c r="A13" s="187"/>
      <c r="B13" s="407" t="s">
        <v>329</v>
      </c>
      <c r="C13" s="408"/>
      <c r="D13" s="227">
        <f>+SUM(E13:F13)</f>
        <v>0</v>
      </c>
      <c r="E13" s="228">
        <f>+F13*0.1</f>
        <v>0</v>
      </c>
      <c r="F13" s="228"/>
      <c r="G13" s="407" t="s">
        <v>330</v>
      </c>
      <c r="H13" s="409"/>
      <c r="I13" s="410"/>
      <c r="K13" t="s">
        <v>331</v>
      </c>
      <c r="N13" s="59"/>
      <c r="O13" s="59">
        <f>+N13/12</f>
        <v>0</v>
      </c>
    </row>
    <row r="14" spans="1:16">
      <c r="A14" s="187"/>
      <c r="B14" s="413" t="s">
        <v>332</v>
      </c>
      <c r="C14" s="408"/>
      <c r="D14" s="227">
        <f>+SUM(E14:F14)</f>
        <v>0</v>
      </c>
      <c r="E14" s="228">
        <f>+F14*0.1</f>
        <v>0</v>
      </c>
      <c r="F14" s="228"/>
      <c r="G14" s="407" t="s">
        <v>330</v>
      </c>
      <c r="H14" s="409"/>
      <c r="I14" s="410"/>
      <c r="K14" t="s">
        <v>333</v>
      </c>
      <c r="N14" s="59"/>
      <c r="O14" s="59">
        <f>+N14/12</f>
        <v>0</v>
      </c>
    </row>
    <row r="15" spans="1:16">
      <c r="A15" s="187"/>
      <c r="B15" s="407"/>
      <c r="C15" s="408"/>
      <c r="D15" s="227"/>
      <c r="E15" s="228"/>
      <c r="F15" s="227"/>
      <c r="G15" s="407"/>
      <c r="H15" s="409"/>
      <c r="I15" s="410"/>
      <c r="K15" t="s">
        <v>334</v>
      </c>
      <c r="N15" s="59"/>
      <c r="O15" s="59">
        <f>+N15/12</f>
        <v>0</v>
      </c>
    </row>
    <row r="16" spans="1:16">
      <c r="A16" s="187"/>
      <c r="B16" s="407"/>
      <c r="C16" s="408"/>
      <c r="D16" s="227"/>
      <c r="E16" s="228"/>
      <c r="F16" s="227"/>
      <c r="G16" s="407"/>
      <c r="H16" s="409"/>
      <c r="I16" s="410"/>
      <c r="K16" s="222" t="s">
        <v>335</v>
      </c>
      <c r="L16" s="222"/>
      <c r="M16" s="222"/>
      <c r="N16" s="221"/>
      <c r="O16" s="221"/>
      <c r="P16" s="221">
        <f>+O16*1.1</f>
        <v>0</v>
      </c>
    </row>
    <row r="17" spans="1:13">
      <c r="A17" s="187"/>
      <c r="B17" s="411" t="s">
        <v>85</v>
      </c>
      <c r="C17" s="412"/>
      <c r="D17" s="230">
        <f>SUM(D13:D16)</f>
        <v>0</v>
      </c>
      <c r="E17" s="230">
        <f>SUM(E13:E16)</f>
        <v>0</v>
      </c>
      <c r="F17" s="230">
        <f>SUM(F13:F16)</f>
        <v>0</v>
      </c>
      <c r="G17" s="407"/>
      <c r="H17" s="409"/>
      <c r="I17" s="410"/>
    </row>
    <row r="18" spans="1:13">
      <c r="A18" s="187"/>
      <c r="B18" s="407"/>
      <c r="C18" s="408"/>
      <c r="D18" s="227"/>
      <c r="E18" s="228"/>
      <c r="F18" s="227"/>
      <c r="G18" s="407"/>
      <c r="H18" s="409"/>
      <c r="I18" s="410"/>
    </row>
    <row r="19" spans="1:13">
      <c r="A19" s="187"/>
      <c r="B19" s="411" t="s">
        <v>336</v>
      </c>
      <c r="C19" s="412"/>
      <c r="D19" s="227"/>
      <c r="E19" s="228"/>
      <c r="F19" s="227"/>
      <c r="G19" s="407"/>
      <c r="H19" s="409"/>
      <c r="I19" s="410"/>
    </row>
    <row r="20" spans="1:13">
      <c r="A20" s="187"/>
      <c r="B20" s="407" t="s">
        <v>337</v>
      </c>
      <c r="C20" s="408"/>
      <c r="D20" s="231">
        <f>+F20+E20</f>
        <v>0</v>
      </c>
      <c r="E20" s="232">
        <f>+F20*0.1</f>
        <v>0</v>
      </c>
      <c r="F20" s="227"/>
      <c r="G20" s="407"/>
      <c r="H20" s="409"/>
      <c r="I20" s="410"/>
    </row>
    <row r="21" spans="1:13">
      <c r="A21" s="187"/>
      <c r="B21" s="407" t="s">
        <v>337</v>
      </c>
      <c r="C21" s="408"/>
      <c r="D21" s="231">
        <f>+F21+E21</f>
        <v>0</v>
      </c>
      <c r="E21" s="232">
        <f>+F21*0.1</f>
        <v>0</v>
      </c>
      <c r="F21" s="231"/>
      <c r="G21" s="407"/>
      <c r="H21" s="409"/>
      <c r="I21" s="410"/>
    </row>
    <row r="22" spans="1:13">
      <c r="A22" s="187"/>
      <c r="B22" s="229" t="s">
        <v>338</v>
      </c>
      <c r="C22" s="226"/>
      <c r="D22" s="233">
        <f>SUM(D20:D21)</f>
        <v>0</v>
      </c>
      <c r="E22" s="233">
        <f>SUM(E20:E21)</f>
        <v>0</v>
      </c>
      <c r="F22" s="233">
        <f>SUM(F20:F21)</f>
        <v>0</v>
      </c>
      <c r="G22" s="407"/>
      <c r="H22" s="409"/>
      <c r="I22" s="410"/>
    </row>
    <row r="23" spans="1:13">
      <c r="A23" s="187"/>
      <c r="B23" s="407" t="s">
        <v>339</v>
      </c>
      <c r="C23" s="408"/>
      <c r="D23" s="231">
        <f>+F23+E23</f>
        <v>0</v>
      </c>
      <c r="E23" s="232">
        <f>+F23*0.1</f>
        <v>0</v>
      </c>
      <c r="F23" s="227"/>
      <c r="G23" s="407"/>
      <c r="H23" s="414"/>
      <c r="I23" s="408"/>
    </row>
    <row r="24" spans="1:13">
      <c r="A24" s="187"/>
      <c r="B24" s="407" t="s">
        <v>339</v>
      </c>
      <c r="C24" s="408"/>
      <c r="D24" s="231">
        <f>+F24+E24</f>
        <v>0</v>
      </c>
      <c r="E24" s="232">
        <f>+F24*0.1</f>
        <v>0</v>
      </c>
      <c r="F24" s="227"/>
      <c r="G24" s="407"/>
      <c r="H24" s="414"/>
      <c r="I24" s="408"/>
      <c r="L24" s="92"/>
      <c r="M24" s="92"/>
    </row>
    <row r="25" spans="1:13">
      <c r="A25" s="187"/>
      <c r="B25" s="407" t="s">
        <v>339</v>
      </c>
      <c r="C25" s="408"/>
      <c r="D25" s="231">
        <f>+F25+E25</f>
        <v>0</v>
      </c>
      <c r="E25" s="232">
        <f>+F25*0.1</f>
        <v>0</v>
      </c>
      <c r="F25" s="227"/>
      <c r="G25" s="407"/>
      <c r="H25" s="414"/>
      <c r="I25" s="408"/>
    </row>
    <row r="26" spans="1:13">
      <c r="A26" s="187"/>
      <c r="B26" s="229" t="s">
        <v>340</v>
      </c>
      <c r="C26" s="226"/>
      <c r="D26" s="233">
        <f>SUM(D23:D25)</f>
        <v>0</v>
      </c>
      <c r="E26" s="233">
        <f>SUM(E23:E25)</f>
        <v>0</v>
      </c>
      <c r="F26" s="233">
        <f>SUM(F23:F25)</f>
        <v>0</v>
      </c>
      <c r="G26" s="407"/>
      <c r="H26" s="409"/>
      <c r="I26" s="410"/>
    </row>
    <row r="27" spans="1:13">
      <c r="A27" s="187"/>
      <c r="B27" s="407" t="s">
        <v>341</v>
      </c>
      <c r="C27" s="408"/>
      <c r="D27" s="231">
        <f>+F27+E27</f>
        <v>0</v>
      </c>
      <c r="E27" s="232">
        <f>+F27*0.1</f>
        <v>0</v>
      </c>
      <c r="F27" s="227"/>
      <c r="G27" s="407"/>
      <c r="H27" s="409"/>
      <c r="I27" s="410"/>
    </row>
    <row r="28" spans="1:13">
      <c r="A28" s="187"/>
      <c r="B28" s="407" t="s">
        <v>341</v>
      </c>
      <c r="C28" s="408"/>
      <c r="D28" s="231">
        <f>+F28+E28</f>
        <v>0</v>
      </c>
      <c r="E28" s="232">
        <f>+F28*0.1</f>
        <v>0</v>
      </c>
      <c r="F28" s="231"/>
      <c r="G28" s="407"/>
      <c r="H28" s="409"/>
      <c r="I28" s="410"/>
    </row>
    <row r="29" spans="1:13">
      <c r="A29" s="187"/>
      <c r="B29" s="407" t="s">
        <v>341</v>
      </c>
      <c r="C29" s="408"/>
      <c r="D29" s="231">
        <f>+F29+E29</f>
        <v>0</v>
      </c>
      <c r="E29" s="232">
        <f>+F29*0.1</f>
        <v>0</v>
      </c>
      <c r="F29" s="227"/>
      <c r="G29" s="407"/>
      <c r="H29" s="414"/>
      <c r="I29" s="408"/>
    </row>
    <row r="30" spans="1:13">
      <c r="A30" s="187"/>
      <c r="B30" s="407" t="s">
        <v>341</v>
      </c>
      <c r="C30" s="408"/>
      <c r="D30" s="231">
        <f>+F30+E30</f>
        <v>0</v>
      </c>
      <c r="E30" s="232">
        <f>+F30*0.1</f>
        <v>0</v>
      </c>
      <c r="F30" s="231"/>
      <c r="G30" s="407"/>
      <c r="H30" s="414"/>
      <c r="I30" s="408"/>
    </row>
    <row r="31" spans="1:13">
      <c r="A31" s="187"/>
      <c r="B31" s="411" t="s">
        <v>342</v>
      </c>
      <c r="C31" s="412"/>
      <c r="D31" s="233">
        <f>SUM(D27:D30)</f>
        <v>0</v>
      </c>
      <c r="E31" s="233">
        <f>SUM(E27:E30)</f>
        <v>0</v>
      </c>
      <c r="F31" s="233">
        <f>SUM(F27:F30)</f>
        <v>0</v>
      </c>
      <c r="G31" s="407"/>
      <c r="H31" s="414"/>
      <c r="I31" s="408"/>
    </row>
    <row r="32" spans="1:13">
      <c r="A32" s="187"/>
      <c r="B32" s="411" t="s">
        <v>343</v>
      </c>
      <c r="C32" s="412"/>
      <c r="D32" s="233">
        <f>+D22+D26+D31</f>
        <v>0</v>
      </c>
      <c r="E32" s="233">
        <f>+E22+E26+E31</f>
        <v>0</v>
      </c>
      <c r="F32" s="233">
        <f>+F22+F26+F31</f>
        <v>0</v>
      </c>
      <c r="G32" s="407"/>
      <c r="H32" s="414"/>
      <c r="I32" s="408"/>
    </row>
    <row r="33" spans="1:18">
      <c r="A33" s="187"/>
      <c r="B33" s="407"/>
      <c r="C33" s="408"/>
      <c r="D33" s="231"/>
      <c r="E33" s="232"/>
      <c r="F33" s="226"/>
      <c r="G33" s="407"/>
      <c r="H33" s="414"/>
      <c r="I33" s="408"/>
    </row>
    <row r="34" spans="1:18">
      <c r="A34" s="187"/>
      <c r="B34" s="199" t="s">
        <v>344</v>
      </c>
      <c r="C34" s="200"/>
      <c r="D34" s="234"/>
      <c r="E34" s="235"/>
      <c r="F34" s="236">
        <f>+F32-F21-F28</f>
        <v>0</v>
      </c>
      <c r="G34" s="407"/>
      <c r="H34" s="414"/>
      <c r="I34" s="408"/>
    </row>
    <row r="35" spans="1:18">
      <c r="A35" s="187"/>
      <c r="B35" s="411"/>
      <c r="C35" s="412"/>
      <c r="D35" s="233"/>
      <c r="E35" s="233"/>
      <c r="F35" s="233"/>
      <c r="G35" s="407"/>
      <c r="H35" s="414"/>
      <c r="I35" s="408"/>
    </row>
    <row r="36" spans="1:18">
      <c r="A36" s="237" t="s">
        <v>345</v>
      </c>
      <c r="B36" s="372"/>
      <c r="C36" s="373"/>
      <c r="D36" s="373"/>
      <c r="E36" s="373"/>
      <c r="F36" s="373"/>
      <c r="G36" s="373"/>
      <c r="H36" s="373"/>
      <c r="I36" s="374"/>
    </row>
    <row r="37" spans="1:18">
      <c r="A37" s="237"/>
      <c r="B37" s="372"/>
      <c r="C37" s="373"/>
      <c r="D37" s="373"/>
      <c r="E37" s="373"/>
      <c r="F37" s="373"/>
      <c r="G37" s="373"/>
      <c r="H37" s="373"/>
      <c r="I37" s="374"/>
    </row>
    <row r="38" spans="1:18">
      <c r="A38" s="237"/>
      <c r="B38" s="372"/>
      <c r="C38" s="373"/>
      <c r="D38" s="373"/>
      <c r="E38" s="373"/>
      <c r="F38" s="373"/>
      <c r="G38" s="373"/>
      <c r="H38" s="373"/>
      <c r="I38" s="374"/>
    </row>
    <row r="39" spans="1:18" ht="15.75" thickBot="1">
      <c r="A39" s="208"/>
      <c r="B39" s="415"/>
      <c r="C39" s="416"/>
      <c r="D39" s="238"/>
      <c r="E39" s="238"/>
      <c r="F39" s="238"/>
      <c r="G39" s="415"/>
      <c r="H39" s="417"/>
      <c r="I39" s="416"/>
    </row>
    <row r="40" spans="1:18">
      <c r="E40" s="115"/>
      <c r="F40" s="115"/>
    </row>
    <row r="41" spans="1:18">
      <c r="E41" s="115"/>
      <c r="F41" s="115"/>
    </row>
    <row r="42" spans="1:18">
      <c r="E42" s="115"/>
      <c r="F42" s="115"/>
    </row>
    <row r="43" spans="1:18">
      <c r="D43" s="92"/>
      <c r="E43" s="115"/>
      <c r="F43" s="115"/>
    </row>
    <row r="44" spans="1:18" ht="18">
      <c r="A44" s="124" t="s">
        <v>346</v>
      </c>
      <c r="E44" s="115"/>
      <c r="F44" s="115"/>
    </row>
    <row r="45" spans="1:18">
      <c r="A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  <c r="M45" s="239"/>
      <c r="N45" s="239"/>
      <c r="O45" s="239"/>
      <c r="P45" s="239"/>
      <c r="Q45" s="239"/>
      <c r="R45" s="239"/>
    </row>
    <row r="46" spans="1:18">
      <c r="A46" s="239" t="s">
        <v>347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39"/>
      <c r="P46" s="239"/>
      <c r="Q46" s="239"/>
      <c r="R46" s="239"/>
    </row>
    <row r="47" spans="1:18" ht="45">
      <c r="A47" s="239"/>
      <c r="B47" s="240"/>
      <c r="C47" s="240" t="s">
        <v>348</v>
      </c>
      <c r="D47" s="246" t="s">
        <v>349</v>
      </c>
      <c r="E47" s="246" t="s">
        <v>350</v>
      </c>
      <c r="F47" s="246" t="s">
        <v>351</v>
      </c>
      <c r="G47" s="246" t="s">
        <v>352</v>
      </c>
      <c r="H47" s="246" t="s">
        <v>353</v>
      </c>
      <c r="I47" s="246" t="s">
        <v>354</v>
      </c>
      <c r="J47" s="246" t="s">
        <v>355</v>
      </c>
      <c r="K47" s="246" t="s">
        <v>356</v>
      </c>
      <c r="L47" s="246" t="s">
        <v>357</v>
      </c>
      <c r="M47" s="246" t="s">
        <v>358</v>
      </c>
      <c r="N47" s="246" t="s">
        <v>359</v>
      </c>
      <c r="O47" s="246" t="s">
        <v>360</v>
      </c>
      <c r="P47" s="246" t="s">
        <v>361</v>
      </c>
      <c r="Q47" s="239"/>
      <c r="R47" s="239"/>
    </row>
    <row r="48" spans="1:18">
      <c r="A48" s="239" t="s">
        <v>362</v>
      </c>
      <c r="B48" s="239"/>
      <c r="C48" s="242" t="s">
        <v>363</v>
      </c>
      <c r="D48" s="243"/>
      <c r="E48" s="243"/>
      <c r="F48" s="243"/>
      <c r="G48" s="243"/>
      <c r="H48" s="243"/>
      <c r="I48" s="239"/>
      <c r="J48" s="243"/>
      <c r="K48" s="243"/>
      <c r="L48" s="243"/>
      <c r="M48" s="243"/>
      <c r="N48" s="243"/>
      <c r="O48" s="239"/>
      <c r="P48" s="243"/>
      <c r="Q48" s="239"/>
      <c r="R48" s="239"/>
    </row>
    <row r="49" spans="1:18">
      <c r="A49" s="239" t="s">
        <v>364</v>
      </c>
      <c r="B49" s="239"/>
      <c r="C49" s="242" t="s">
        <v>363</v>
      </c>
      <c r="D49" s="239"/>
      <c r="E49" s="239"/>
      <c r="F49" s="239"/>
      <c r="G49" s="239"/>
      <c r="H49" s="239"/>
      <c r="I49" s="239"/>
      <c r="J49" s="239"/>
      <c r="K49" s="239"/>
      <c r="L49" s="243"/>
      <c r="M49" s="239"/>
      <c r="N49" s="243"/>
      <c r="O49" s="239"/>
      <c r="P49" s="239"/>
      <c r="Q49" s="239"/>
      <c r="R49" s="239"/>
    </row>
    <row r="50" spans="1:18" ht="15.75" thickBot="1">
      <c r="A50" s="239"/>
      <c r="B50" s="239"/>
      <c r="C50" s="239"/>
      <c r="D50" s="244"/>
      <c r="E50" s="244"/>
      <c r="F50" s="244"/>
      <c r="G50" s="244"/>
      <c r="H50" s="244"/>
      <c r="I50" s="245"/>
      <c r="J50" s="244"/>
      <c r="K50" s="244"/>
      <c r="L50" s="244"/>
      <c r="M50" s="244"/>
      <c r="N50" s="244"/>
      <c r="O50" s="245"/>
      <c r="P50" s="244"/>
      <c r="Q50" s="239"/>
      <c r="R50" s="239"/>
    </row>
    <row r="51" spans="1:18" ht="15.75" thickTop="1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  <c r="M51" s="239"/>
      <c r="N51" s="239"/>
      <c r="O51" s="239"/>
      <c r="P51" s="239"/>
      <c r="Q51" s="239"/>
      <c r="R51" s="239"/>
    </row>
    <row r="52" spans="1:18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  <c r="M52" s="239"/>
      <c r="N52" s="239"/>
      <c r="O52" s="239"/>
      <c r="P52" s="239"/>
      <c r="Q52" s="239"/>
      <c r="R52" s="239"/>
    </row>
    <row r="53" spans="1:18">
      <c r="A53" s="239"/>
      <c r="B53" s="239"/>
      <c r="C53" s="239"/>
      <c r="D53" s="393" t="s">
        <v>65</v>
      </c>
      <c r="E53" s="393"/>
      <c r="F53" s="393"/>
      <c r="G53" s="393" t="s">
        <v>336</v>
      </c>
      <c r="H53" s="393"/>
      <c r="I53" s="393"/>
      <c r="J53" s="393"/>
      <c r="K53" s="393"/>
      <c r="L53" s="393"/>
      <c r="M53" s="393"/>
      <c r="N53" s="393"/>
      <c r="O53" s="239"/>
      <c r="P53" s="239"/>
      <c r="Q53" s="239"/>
      <c r="R53" s="239"/>
    </row>
    <row r="54" spans="1:18" ht="54">
      <c r="A54" s="239" t="s">
        <v>365</v>
      </c>
      <c r="B54" s="250" t="s">
        <v>366</v>
      </c>
      <c r="C54" s="240" t="s">
        <v>348</v>
      </c>
      <c r="D54" s="246" t="s">
        <v>367</v>
      </c>
      <c r="E54" s="246" t="s">
        <v>368</v>
      </c>
      <c r="F54" s="246" t="s">
        <v>369</v>
      </c>
      <c r="G54" s="246" t="s">
        <v>370</v>
      </c>
      <c r="H54" s="246" t="s">
        <v>371</v>
      </c>
      <c r="I54" s="246" t="s">
        <v>354</v>
      </c>
      <c r="J54" s="246" t="s">
        <v>355</v>
      </c>
      <c r="K54" s="246" t="s">
        <v>372</v>
      </c>
      <c r="L54" s="246" t="s">
        <v>357</v>
      </c>
      <c r="M54" s="246" t="s">
        <v>358</v>
      </c>
      <c r="N54" s="246" t="s">
        <v>359</v>
      </c>
      <c r="O54" s="241" t="s">
        <v>360</v>
      </c>
      <c r="P54" s="241" t="s">
        <v>361</v>
      </c>
      <c r="Q54" s="239"/>
      <c r="R54" s="239"/>
    </row>
    <row r="55" spans="1:18">
      <c r="A55" s="239"/>
      <c r="B55" s="239">
        <v>1</v>
      </c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N55" s="239"/>
      <c r="O55" s="239"/>
      <c r="P55" s="239"/>
      <c r="Q55" s="239"/>
      <c r="R55" s="239"/>
    </row>
    <row r="56" spans="1:18">
      <c r="A56" s="239"/>
      <c r="B56" s="239">
        <v>2</v>
      </c>
      <c r="C56" s="239"/>
      <c r="D56" s="243"/>
      <c r="E56" s="239"/>
      <c r="F56" s="243"/>
      <c r="G56" s="243"/>
      <c r="H56" s="243"/>
      <c r="I56" s="239"/>
      <c r="J56" s="239"/>
      <c r="K56" s="243"/>
      <c r="L56" s="243"/>
      <c r="M56" s="239"/>
      <c r="N56" s="239"/>
      <c r="O56" s="239"/>
      <c r="P56" s="243"/>
      <c r="Q56" s="239"/>
      <c r="R56" s="239"/>
    </row>
    <row r="57" spans="1:18">
      <c r="A57" s="239"/>
      <c r="B57" s="239">
        <v>3</v>
      </c>
      <c r="C57" s="239"/>
      <c r="D57" s="243"/>
      <c r="E57" s="239"/>
      <c r="F57" s="239"/>
      <c r="G57" s="243"/>
      <c r="H57" s="243"/>
      <c r="I57" s="239"/>
      <c r="J57" s="239"/>
      <c r="K57" s="239"/>
      <c r="L57" s="239"/>
      <c r="M57" s="239"/>
      <c r="N57" s="239"/>
      <c r="O57" s="239"/>
      <c r="P57" s="243"/>
      <c r="Q57" s="239"/>
      <c r="R57" s="239"/>
    </row>
    <row r="58" spans="1:18">
      <c r="A58" s="239"/>
      <c r="B58" s="239">
        <v>4</v>
      </c>
      <c r="C58" s="239"/>
      <c r="D58" s="243"/>
      <c r="E58" s="243"/>
      <c r="F58" s="239"/>
      <c r="G58" s="239"/>
      <c r="H58" s="243"/>
      <c r="I58" s="239"/>
      <c r="J58" s="243"/>
      <c r="K58" s="239"/>
      <c r="L58" s="243"/>
      <c r="M58" s="239"/>
      <c r="N58" s="239"/>
      <c r="O58" s="239"/>
      <c r="P58" s="243"/>
      <c r="Q58" s="239"/>
      <c r="R58" s="239"/>
    </row>
    <row r="59" spans="1:18">
      <c r="A59" s="43"/>
      <c r="B59" s="239">
        <v>5</v>
      </c>
      <c r="C59" s="239"/>
      <c r="D59" s="243"/>
      <c r="E59" s="239"/>
      <c r="F59" s="239"/>
      <c r="G59" s="243"/>
      <c r="H59" s="243"/>
      <c r="I59" s="239"/>
      <c r="J59" s="239"/>
      <c r="K59" s="239"/>
      <c r="L59" s="239"/>
      <c r="M59" s="243"/>
      <c r="N59" s="239"/>
      <c r="O59" s="239"/>
      <c r="P59" s="243"/>
      <c r="Q59" s="239"/>
      <c r="R59" s="239"/>
    </row>
    <row r="60" spans="1:18">
      <c r="A60" s="43"/>
      <c r="B60" s="239">
        <v>6</v>
      </c>
      <c r="C60" s="239"/>
      <c r="D60" s="243"/>
      <c r="E60" s="239"/>
      <c r="F60" s="239"/>
      <c r="G60" s="243"/>
      <c r="H60" s="243"/>
      <c r="I60" s="239"/>
      <c r="J60" s="243"/>
      <c r="K60" s="239"/>
      <c r="L60" s="239"/>
      <c r="M60" s="239"/>
      <c r="N60" s="239"/>
      <c r="O60" s="239"/>
      <c r="P60" s="243"/>
      <c r="Q60" s="239"/>
      <c r="R60" s="239"/>
    </row>
    <row r="61" spans="1:18">
      <c r="A61" s="43"/>
      <c r="B61" s="239">
        <v>7</v>
      </c>
      <c r="C61" s="239"/>
      <c r="D61" s="239"/>
      <c r="E61" s="243"/>
      <c r="F61" s="239"/>
      <c r="G61" s="243"/>
      <c r="H61" s="243"/>
      <c r="I61" s="239"/>
      <c r="J61" s="239"/>
      <c r="K61" s="239"/>
      <c r="L61" s="243"/>
      <c r="M61" s="239"/>
      <c r="N61" s="243"/>
      <c r="O61" s="243"/>
      <c r="P61" s="239"/>
      <c r="Q61" s="239"/>
      <c r="R61" s="239"/>
    </row>
    <row r="62" spans="1:18">
      <c r="A62" s="43"/>
      <c r="B62" s="239">
        <v>8</v>
      </c>
      <c r="C62" s="239"/>
      <c r="D62" s="243"/>
      <c r="E62" s="239"/>
      <c r="F62" s="239"/>
      <c r="G62" s="243"/>
      <c r="H62" s="243"/>
      <c r="I62" s="239"/>
      <c r="J62" s="243"/>
      <c r="K62" s="239"/>
      <c r="L62" s="243"/>
      <c r="M62" s="243"/>
      <c r="N62" s="239"/>
      <c r="O62" s="243"/>
      <c r="P62" s="243"/>
      <c r="Q62" s="239"/>
      <c r="R62" s="239"/>
    </row>
    <row r="63" spans="1:18">
      <c r="A63" s="43"/>
      <c r="B63" s="239">
        <v>9</v>
      </c>
      <c r="C63" s="239"/>
      <c r="D63" s="239"/>
      <c r="E63" s="239"/>
      <c r="F63" s="239"/>
      <c r="G63" s="239"/>
      <c r="H63" s="239"/>
      <c r="I63" s="239"/>
      <c r="J63" s="239"/>
      <c r="K63" s="239"/>
      <c r="L63" s="239"/>
      <c r="M63" s="239"/>
      <c r="N63" s="239"/>
      <c r="O63" s="239"/>
      <c r="P63" s="239"/>
      <c r="Q63" s="239"/>
      <c r="R63" s="239"/>
    </row>
    <row r="64" spans="1:18">
      <c r="A64" s="43"/>
      <c r="B64" s="239">
        <v>10</v>
      </c>
      <c r="C64" s="239"/>
      <c r="D64" s="243"/>
      <c r="E64" s="243"/>
      <c r="F64" s="239"/>
      <c r="G64" s="243"/>
      <c r="H64" s="243"/>
      <c r="I64" s="239"/>
      <c r="J64" s="239"/>
      <c r="K64" s="239"/>
      <c r="L64" s="243"/>
      <c r="M64" s="243"/>
      <c r="N64" s="243"/>
      <c r="O64" s="243"/>
      <c r="P64" s="243"/>
      <c r="Q64" s="239"/>
      <c r="R64" s="239"/>
    </row>
    <row r="65" spans="1:18">
      <c r="A65" s="43"/>
      <c r="B65" s="239">
        <v>11</v>
      </c>
      <c r="C65" s="239"/>
      <c r="D65" s="243"/>
      <c r="E65" s="239"/>
      <c r="F65" s="239"/>
      <c r="G65" s="239"/>
      <c r="H65" s="243"/>
      <c r="I65" s="239"/>
      <c r="J65" s="243"/>
      <c r="K65" s="239"/>
      <c r="L65" s="239"/>
      <c r="M65" s="243"/>
      <c r="N65" s="243"/>
      <c r="O65" s="243"/>
      <c r="P65" s="243"/>
      <c r="Q65" s="239"/>
      <c r="R65" s="239"/>
    </row>
    <row r="66" spans="1:18">
      <c r="A66" s="43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  <c r="M66" s="239"/>
      <c r="N66" s="239"/>
      <c r="O66" s="239"/>
      <c r="P66" s="239"/>
      <c r="Q66" s="239"/>
      <c r="R66" s="239"/>
    </row>
    <row r="67" spans="1:18">
      <c r="A67" s="43"/>
      <c r="B67" s="239"/>
      <c r="C67" s="239"/>
      <c r="D67" s="247"/>
      <c r="E67" s="247"/>
      <c r="F67" s="247"/>
      <c r="G67" s="247"/>
      <c r="H67" s="247"/>
      <c r="I67" s="247"/>
      <c r="J67" s="247"/>
      <c r="K67" s="247"/>
      <c r="L67" s="247"/>
      <c r="M67" s="247"/>
      <c r="N67" s="247"/>
      <c r="O67" s="247"/>
      <c r="P67" s="239"/>
      <c r="Q67" s="239"/>
      <c r="R67" s="239"/>
    </row>
    <row r="68" spans="1:18" ht="15.75" thickBot="1">
      <c r="A68" s="239"/>
      <c r="B68" s="239"/>
      <c r="C68" s="239"/>
      <c r="D68" s="248"/>
      <c r="E68" s="248"/>
      <c r="F68" s="248"/>
      <c r="G68" s="248"/>
      <c r="H68" s="248"/>
      <c r="I68" s="249"/>
      <c r="J68" s="248"/>
      <c r="K68" s="248"/>
      <c r="L68" s="248"/>
      <c r="M68" s="248"/>
      <c r="N68" s="248"/>
      <c r="O68" s="249"/>
      <c r="P68" s="248"/>
      <c r="Q68" s="239"/>
      <c r="R68" s="239"/>
    </row>
    <row r="69" spans="1:18" ht="15.75" thickTop="1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  <c r="M69" s="239"/>
      <c r="N69" s="239"/>
      <c r="O69" s="239"/>
      <c r="P69" s="239"/>
      <c r="Q69" s="239"/>
      <c r="R69" s="239"/>
    </row>
    <row r="70" spans="1:18">
      <c r="A70" s="239"/>
      <c r="B70" s="239" t="s">
        <v>178</v>
      </c>
      <c r="C70" s="239"/>
      <c r="D70" s="239" t="s">
        <v>373</v>
      </c>
      <c r="E70" s="239" t="s">
        <v>374</v>
      </c>
      <c r="F70" s="239" t="s">
        <v>374</v>
      </c>
      <c r="G70" s="239" t="s">
        <v>374</v>
      </c>
      <c r="H70" s="239" t="s">
        <v>374</v>
      </c>
      <c r="I70" s="239" t="s">
        <v>374</v>
      </c>
      <c r="J70" s="239" t="s">
        <v>374</v>
      </c>
      <c r="K70" s="239" t="s">
        <v>374</v>
      </c>
      <c r="L70" s="239" t="s">
        <v>374</v>
      </c>
      <c r="M70" s="239" t="s">
        <v>374</v>
      </c>
      <c r="N70" s="239" t="s">
        <v>374</v>
      </c>
      <c r="O70" s="239" t="s">
        <v>374</v>
      </c>
      <c r="P70" s="239" t="s">
        <v>374</v>
      </c>
      <c r="Q70" s="239"/>
      <c r="R70" s="239"/>
    </row>
    <row r="71" spans="1:18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  <c r="M71" s="239"/>
      <c r="N71" s="239"/>
      <c r="O71" s="239"/>
      <c r="P71" s="239"/>
      <c r="Q71" s="239"/>
      <c r="R71" s="239"/>
    </row>
    <row r="72" spans="1:18">
      <c r="A72" s="43"/>
      <c r="B72" s="43" t="s">
        <v>365</v>
      </c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239"/>
      <c r="O72" s="239"/>
      <c r="P72" s="239"/>
      <c r="Q72" s="239"/>
      <c r="R72" s="239"/>
    </row>
    <row r="73" spans="1:18">
      <c r="E73" s="115"/>
      <c r="F73" s="115"/>
    </row>
    <row r="74" spans="1:18">
      <c r="E74" s="115"/>
      <c r="F74" s="115"/>
    </row>
    <row r="75" spans="1:18">
      <c r="E75" s="115"/>
      <c r="F75" s="115"/>
    </row>
    <row r="76" spans="1:18">
      <c r="E76" s="115"/>
      <c r="F76" s="115"/>
    </row>
    <row r="77" spans="1:18" ht="18">
      <c r="A77" s="124" t="s">
        <v>375</v>
      </c>
      <c r="E77" s="115"/>
      <c r="F77" s="115"/>
    </row>
    <row r="78" spans="1:18">
      <c r="C78" s="276"/>
      <c r="D78" s="298" t="s">
        <v>376</v>
      </c>
      <c r="E78" s="298"/>
      <c r="F78" s="299"/>
      <c r="G78" s="299"/>
      <c r="H78" s="299"/>
      <c r="I78" s="299"/>
      <c r="J78" s="299"/>
      <c r="K78" s="277"/>
      <c r="L78" s="277"/>
    </row>
    <row r="79" spans="1:18" s="300" customFormat="1" ht="30">
      <c r="C79" s="278"/>
      <c r="D79" s="279" t="s">
        <v>377</v>
      </c>
      <c r="E79" s="278" t="s">
        <v>349</v>
      </c>
      <c r="F79" s="279" t="s">
        <v>378</v>
      </c>
      <c r="G79" s="279" t="s">
        <v>379</v>
      </c>
      <c r="H79" s="279" t="s">
        <v>380</v>
      </c>
      <c r="I79" s="279" t="s">
        <v>359</v>
      </c>
      <c r="J79" s="279" t="s">
        <v>381</v>
      </c>
      <c r="K79" s="279" t="s">
        <v>382</v>
      </c>
      <c r="L79" s="279" t="s">
        <v>361</v>
      </c>
    </row>
    <row r="80" spans="1:18">
      <c r="C80" s="288" t="s">
        <v>383</v>
      </c>
      <c r="D80" s="301"/>
      <c r="E80" s="280">
        <f t="shared" ref="E80:E91" si="0">SUM(D80:D80)</f>
        <v>0</v>
      </c>
      <c r="F80" s="302"/>
      <c r="G80" s="302"/>
      <c r="H80" s="302"/>
      <c r="I80" s="302"/>
      <c r="J80" s="302"/>
      <c r="K80" s="281">
        <f t="shared" ref="K80:K91" si="1">SUM(F80:J80)</f>
        <v>0</v>
      </c>
      <c r="L80" s="282">
        <f t="shared" ref="L80:L91" si="2">E80-K80</f>
        <v>0</v>
      </c>
    </row>
    <row r="81" spans="3:12">
      <c r="C81" s="286" t="s">
        <v>384</v>
      </c>
      <c r="D81" s="301"/>
      <c r="E81" s="280">
        <f t="shared" si="0"/>
        <v>0</v>
      </c>
      <c r="F81" s="302"/>
      <c r="G81" s="302"/>
      <c r="H81" s="302"/>
      <c r="I81" s="302"/>
      <c r="J81" s="302"/>
      <c r="K81" s="281">
        <f t="shared" si="1"/>
        <v>0</v>
      </c>
      <c r="L81" s="282">
        <f t="shared" si="2"/>
        <v>0</v>
      </c>
    </row>
    <row r="82" spans="3:12">
      <c r="C82" s="286" t="s">
        <v>385</v>
      </c>
      <c r="D82" s="303"/>
      <c r="E82" s="283">
        <f t="shared" si="0"/>
        <v>0</v>
      </c>
      <c r="F82" s="304"/>
      <c r="G82" s="304"/>
      <c r="H82" s="304"/>
      <c r="I82" s="304"/>
      <c r="J82" s="304"/>
      <c r="K82" s="284">
        <f t="shared" si="1"/>
        <v>0</v>
      </c>
      <c r="L82" s="285">
        <f t="shared" si="2"/>
        <v>0</v>
      </c>
    </row>
    <row r="83" spans="3:12">
      <c r="C83" s="286" t="s">
        <v>386</v>
      </c>
      <c r="D83" s="303"/>
      <c r="E83" s="283">
        <f t="shared" si="0"/>
        <v>0</v>
      </c>
      <c r="F83" s="304"/>
      <c r="G83" s="304"/>
      <c r="H83" s="304"/>
      <c r="I83" s="304"/>
      <c r="J83" s="304"/>
      <c r="K83" s="284">
        <f t="shared" si="1"/>
        <v>0</v>
      </c>
      <c r="L83" s="285">
        <f t="shared" si="2"/>
        <v>0</v>
      </c>
    </row>
    <row r="84" spans="3:12">
      <c r="C84" s="286" t="s">
        <v>387</v>
      </c>
      <c r="D84" s="303"/>
      <c r="E84" s="283">
        <f t="shared" si="0"/>
        <v>0</v>
      </c>
      <c r="F84" s="304"/>
      <c r="G84" s="304"/>
      <c r="H84" s="304"/>
      <c r="I84" s="304"/>
      <c r="J84" s="304"/>
      <c r="K84" s="284">
        <f t="shared" si="1"/>
        <v>0</v>
      </c>
      <c r="L84" s="285">
        <f t="shared" si="2"/>
        <v>0</v>
      </c>
    </row>
    <row r="85" spans="3:12">
      <c r="C85" s="286" t="s">
        <v>388</v>
      </c>
      <c r="D85" s="303"/>
      <c r="E85" s="283">
        <f t="shared" si="0"/>
        <v>0</v>
      </c>
      <c r="F85" s="304"/>
      <c r="G85" s="304"/>
      <c r="H85" s="304"/>
      <c r="I85" s="304"/>
      <c r="J85" s="304"/>
      <c r="K85" s="284">
        <f t="shared" si="1"/>
        <v>0</v>
      </c>
      <c r="L85" s="285">
        <f t="shared" si="2"/>
        <v>0</v>
      </c>
    </row>
    <row r="86" spans="3:12" ht="15" customHeight="1">
      <c r="C86" s="286" t="s">
        <v>389</v>
      </c>
      <c r="D86" s="303"/>
      <c r="E86" s="283">
        <f t="shared" si="0"/>
        <v>0</v>
      </c>
      <c r="F86" s="304"/>
      <c r="G86" s="304"/>
      <c r="H86" s="304"/>
      <c r="I86" s="304"/>
      <c r="J86" s="304"/>
      <c r="K86" s="284">
        <f t="shared" si="1"/>
        <v>0</v>
      </c>
      <c r="L86" s="285">
        <f t="shared" si="2"/>
        <v>0</v>
      </c>
    </row>
    <row r="87" spans="3:12" ht="15" customHeight="1">
      <c r="C87" s="286" t="s">
        <v>390</v>
      </c>
      <c r="D87" s="303"/>
      <c r="E87" s="283">
        <f t="shared" si="0"/>
        <v>0</v>
      </c>
      <c r="F87" s="304"/>
      <c r="G87" s="304"/>
      <c r="H87" s="304"/>
      <c r="I87" s="304"/>
      <c r="J87" s="304"/>
      <c r="K87" s="284">
        <f t="shared" si="1"/>
        <v>0</v>
      </c>
      <c r="L87" s="285">
        <f t="shared" si="2"/>
        <v>0</v>
      </c>
    </row>
    <row r="88" spans="3:12" ht="15" customHeight="1">
      <c r="C88" s="287" t="s">
        <v>391</v>
      </c>
      <c r="D88" s="303"/>
      <c r="E88" s="283">
        <f t="shared" si="0"/>
        <v>0</v>
      </c>
      <c r="F88" s="304"/>
      <c r="G88" s="304"/>
      <c r="H88" s="304"/>
      <c r="I88" s="304"/>
      <c r="J88" s="304"/>
      <c r="K88" s="284">
        <f t="shared" si="1"/>
        <v>0</v>
      </c>
      <c r="L88" s="285">
        <f t="shared" si="2"/>
        <v>0</v>
      </c>
    </row>
    <row r="89" spans="3:12" ht="15" customHeight="1">
      <c r="C89" s="288" t="s">
        <v>392</v>
      </c>
      <c r="D89" s="303"/>
      <c r="E89" s="283">
        <f t="shared" si="0"/>
        <v>0</v>
      </c>
      <c r="F89" s="304"/>
      <c r="G89" s="304"/>
      <c r="H89" s="304"/>
      <c r="I89" s="304"/>
      <c r="J89" s="304"/>
      <c r="K89" s="284">
        <f t="shared" si="1"/>
        <v>0</v>
      </c>
      <c r="L89" s="285">
        <f t="shared" si="2"/>
        <v>0</v>
      </c>
    </row>
    <row r="90" spans="3:12" ht="15" customHeight="1">
      <c r="C90" s="287" t="s">
        <v>393</v>
      </c>
      <c r="D90" s="303"/>
      <c r="E90" s="283">
        <f t="shared" si="0"/>
        <v>0</v>
      </c>
      <c r="F90" s="304"/>
      <c r="G90" s="304"/>
      <c r="H90" s="304"/>
      <c r="I90" s="304"/>
      <c r="J90" s="304"/>
      <c r="K90" s="284">
        <f t="shared" si="1"/>
        <v>0</v>
      </c>
      <c r="L90" s="285">
        <f t="shared" si="2"/>
        <v>0</v>
      </c>
    </row>
    <row r="91" spans="3:12" ht="15" customHeight="1">
      <c r="C91" s="289" t="s">
        <v>394</v>
      </c>
      <c r="D91" s="305"/>
      <c r="E91" s="290">
        <f t="shared" si="0"/>
        <v>0</v>
      </c>
      <c r="F91" s="105"/>
      <c r="G91" s="105"/>
      <c r="H91" s="105"/>
      <c r="I91" s="105"/>
      <c r="J91" s="105"/>
      <c r="K91" s="291">
        <f t="shared" si="1"/>
        <v>0</v>
      </c>
      <c r="L91" s="292">
        <f t="shared" si="2"/>
        <v>0</v>
      </c>
    </row>
    <row r="92" spans="3:12">
      <c r="C92" s="306"/>
      <c r="D92" s="307"/>
      <c r="E92" s="293"/>
      <c r="F92" s="308"/>
      <c r="G92" s="308"/>
      <c r="H92" s="308"/>
      <c r="I92" s="308"/>
      <c r="J92" s="308"/>
      <c r="K92" s="294"/>
      <c r="L92" s="295"/>
    </row>
    <row r="93" spans="3:12" ht="15.75" thickBot="1">
      <c r="D93" s="309">
        <f>SUM(D80:D92)</f>
        <v>0</v>
      </c>
      <c r="E93" s="296">
        <f t="shared" ref="E93:L93" si="3">SUM(E80:E92)</f>
        <v>0</v>
      </c>
      <c r="F93" s="309">
        <f t="shared" si="3"/>
        <v>0</v>
      </c>
      <c r="G93" s="309">
        <f t="shared" si="3"/>
        <v>0</v>
      </c>
      <c r="H93" s="309">
        <f t="shared" si="3"/>
        <v>0</v>
      </c>
      <c r="I93" s="309">
        <f t="shared" si="3"/>
        <v>0</v>
      </c>
      <c r="J93" s="309">
        <f t="shared" si="3"/>
        <v>0</v>
      </c>
      <c r="K93" s="296">
        <f>SUM(K80:K92)</f>
        <v>0</v>
      </c>
      <c r="L93" s="297">
        <f t="shared" si="3"/>
        <v>0</v>
      </c>
    </row>
    <row r="94" spans="3:12">
      <c r="F94" s="115"/>
    </row>
    <row r="95" spans="3:12">
      <c r="C95" t="s">
        <v>155</v>
      </c>
      <c r="D95" s="105"/>
      <c r="E95" s="105"/>
      <c r="F95" s="310"/>
      <c r="G95" s="105"/>
      <c r="H95" s="105"/>
      <c r="I95" s="105"/>
      <c r="J95" s="105"/>
      <c r="K95" s="105"/>
      <c r="L95" s="105"/>
    </row>
    <row r="96" spans="3:12">
      <c r="C96" s="138" t="s">
        <v>395</v>
      </c>
      <c r="D96" s="262">
        <v>28000</v>
      </c>
      <c r="E96" s="262"/>
      <c r="F96" s="191">
        <v>42110</v>
      </c>
      <c r="G96" s="262">
        <v>41960</v>
      </c>
      <c r="H96" s="262">
        <v>41930</v>
      </c>
      <c r="I96" s="262">
        <v>42060</v>
      </c>
      <c r="J96" s="262">
        <v>42150</v>
      </c>
      <c r="K96" s="262"/>
      <c r="L96" s="262"/>
    </row>
    <row r="97" spans="3:10" s="43" customFormat="1">
      <c r="C97" s="43" t="s">
        <v>243</v>
      </c>
      <c r="D97" s="95">
        <f>D93-D95</f>
        <v>0</v>
      </c>
      <c r="E97" s="95">
        <f t="shared" ref="E97:J97" si="4">E93-E95</f>
        <v>0</v>
      </c>
      <c r="F97" s="95">
        <f t="shared" si="4"/>
        <v>0</v>
      </c>
      <c r="G97" s="95">
        <f t="shared" si="4"/>
        <v>0</v>
      </c>
      <c r="H97" s="95">
        <f t="shared" si="4"/>
        <v>0</v>
      </c>
      <c r="I97" s="95">
        <f t="shared" si="4"/>
        <v>0</v>
      </c>
      <c r="J97" s="95">
        <f t="shared" si="4"/>
        <v>0</v>
      </c>
    </row>
    <row r="98" spans="3:10">
      <c r="D98" s="115"/>
    </row>
    <row r="99" spans="3:10">
      <c r="D99" s="115"/>
    </row>
    <row r="100" spans="3:10">
      <c r="E100" s="115"/>
      <c r="F100" s="115"/>
    </row>
    <row r="101" spans="3:10">
      <c r="E101" s="115"/>
      <c r="F101" s="115"/>
    </row>
    <row r="102" spans="3:10">
      <c r="E102" s="115"/>
      <c r="F102" s="115"/>
    </row>
    <row r="103" spans="3:10">
      <c r="E103" s="115"/>
      <c r="F103" s="115"/>
    </row>
    <row r="104" spans="3:10">
      <c r="E104" s="115"/>
      <c r="F104" s="115"/>
    </row>
    <row r="105" spans="3:10">
      <c r="E105" s="115"/>
      <c r="F105" s="115"/>
    </row>
    <row r="106" spans="3:10">
      <c r="E106" s="115"/>
      <c r="F106" s="115"/>
    </row>
    <row r="107" spans="3:10">
      <c r="E107" s="115"/>
      <c r="F107" s="115"/>
    </row>
    <row r="108" spans="3:10">
      <c r="E108" s="115"/>
      <c r="F108" s="115"/>
    </row>
    <row r="109" spans="3:10">
      <c r="E109" s="115"/>
      <c r="F109" s="115"/>
    </row>
    <row r="110" spans="3:10">
      <c r="E110" s="115"/>
      <c r="F110" s="115"/>
    </row>
    <row r="111" spans="3:10">
      <c r="E111" s="115"/>
      <c r="F111" s="115"/>
    </row>
    <row r="112" spans="3:10">
      <c r="E112" s="115"/>
      <c r="F112" s="115"/>
    </row>
    <row r="113" spans="5:6">
      <c r="E113" s="115"/>
      <c r="F113" s="115"/>
    </row>
    <row r="114" spans="5:6">
      <c r="E114" s="115"/>
      <c r="F114" s="115"/>
    </row>
    <row r="115" spans="5:6">
      <c r="E115" s="115"/>
      <c r="F115" s="115"/>
    </row>
    <row r="116" spans="5:6">
      <c r="E116" s="115"/>
      <c r="F116" s="115"/>
    </row>
    <row r="117" spans="5:6">
      <c r="E117" s="115"/>
      <c r="F117" s="115"/>
    </row>
    <row r="118" spans="5:6">
      <c r="E118" s="115"/>
      <c r="F118" s="115"/>
    </row>
    <row r="119" spans="5:6">
      <c r="E119" s="115"/>
      <c r="F119" s="115"/>
    </row>
    <row r="120" spans="5:6">
      <c r="E120" s="115"/>
      <c r="F120" s="115"/>
    </row>
    <row r="121" spans="5:6">
      <c r="E121" s="115"/>
      <c r="F121" s="115"/>
    </row>
    <row r="122" spans="5:6">
      <c r="E122" s="115"/>
      <c r="F122" s="115"/>
    </row>
    <row r="123" spans="5:6">
      <c r="E123" s="115"/>
      <c r="F123" s="115"/>
    </row>
    <row r="124" spans="5:6">
      <c r="E124" s="115"/>
      <c r="F124" s="115"/>
    </row>
    <row r="125" spans="5:6">
      <c r="E125" s="115"/>
      <c r="F125" s="115"/>
    </row>
    <row r="126" spans="5:6">
      <c r="E126" s="115"/>
      <c r="F126" s="115"/>
    </row>
    <row r="127" spans="5:6">
      <c r="E127" s="115"/>
      <c r="F127" s="115"/>
    </row>
    <row r="128" spans="5:6">
      <c r="E128" s="115"/>
      <c r="F128" s="115"/>
    </row>
    <row r="129" spans="5:6">
      <c r="E129" s="115"/>
      <c r="F129" s="115"/>
    </row>
    <row r="130" spans="5:6">
      <c r="E130" s="115"/>
      <c r="F130" s="115"/>
    </row>
    <row r="131" spans="5:6">
      <c r="E131" s="115"/>
      <c r="F131" s="115"/>
    </row>
    <row r="132" spans="5:6">
      <c r="E132" s="115"/>
      <c r="F132" s="115"/>
    </row>
    <row r="133" spans="5:6">
      <c r="E133" s="115"/>
      <c r="F133" s="115"/>
    </row>
    <row r="134" spans="5:6">
      <c r="E134" s="115"/>
      <c r="F134" s="115"/>
    </row>
    <row r="135" spans="5:6">
      <c r="E135" s="115"/>
      <c r="F135" s="115"/>
    </row>
    <row r="136" spans="5:6">
      <c r="E136" s="115"/>
      <c r="F136" s="115"/>
    </row>
    <row r="137" spans="5:6">
      <c r="E137" s="115"/>
      <c r="F137" s="115"/>
    </row>
    <row r="138" spans="5:6">
      <c r="E138" s="115"/>
      <c r="F138" s="115"/>
    </row>
    <row r="139" spans="5:6">
      <c r="E139" s="115"/>
      <c r="F139" s="115"/>
    </row>
    <row r="140" spans="5:6">
      <c r="E140" s="115"/>
      <c r="F140" s="115"/>
    </row>
    <row r="141" spans="5:6">
      <c r="E141" s="115"/>
      <c r="F141" s="115"/>
    </row>
    <row r="142" spans="5:6">
      <c r="E142" s="115"/>
      <c r="F142" s="115"/>
    </row>
    <row r="143" spans="5:6">
      <c r="E143" s="115"/>
      <c r="F143" s="115"/>
    </row>
    <row r="144" spans="5:6">
      <c r="E144" s="115"/>
      <c r="F144" s="115"/>
    </row>
    <row r="145" spans="5:6">
      <c r="E145" s="115"/>
      <c r="F145" s="115"/>
    </row>
    <row r="146" spans="5:6">
      <c r="E146" s="115"/>
      <c r="F146" s="115"/>
    </row>
    <row r="147" spans="5:6">
      <c r="E147" s="115"/>
      <c r="F147" s="115"/>
    </row>
    <row r="148" spans="5:6">
      <c r="E148" s="115"/>
      <c r="F148" s="115"/>
    </row>
    <row r="149" spans="5:6">
      <c r="E149" s="115"/>
      <c r="F149" s="115"/>
    </row>
    <row r="150" spans="5:6">
      <c r="E150" s="115"/>
      <c r="F150" s="115"/>
    </row>
    <row r="151" spans="5:6">
      <c r="E151" s="115"/>
      <c r="F151" s="115"/>
    </row>
    <row r="152" spans="5:6">
      <c r="E152" s="115"/>
      <c r="F152" s="115"/>
    </row>
    <row r="153" spans="5:6">
      <c r="E153" s="115"/>
      <c r="F153" s="115"/>
    </row>
    <row r="154" spans="5:6">
      <c r="E154" s="115"/>
      <c r="F154" s="115"/>
    </row>
    <row r="155" spans="5:6">
      <c r="E155" s="115"/>
      <c r="F155" s="115"/>
    </row>
    <row r="156" spans="5:6">
      <c r="E156" s="115"/>
      <c r="F156" s="115"/>
    </row>
    <row r="157" spans="5:6">
      <c r="E157" s="115"/>
      <c r="F157" s="115"/>
    </row>
    <row r="158" spans="5:6">
      <c r="E158" s="115"/>
      <c r="F158" s="115"/>
    </row>
    <row r="159" spans="5:6">
      <c r="E159" s="115"/>
      <c r="F159" s="115"/>
    </row>
    <row r="160" spans="5:6">
      <c r="E160" s="115"/>
      <c r="F160" s="115"/>
    </row>
    <row r="161" spans="5:6">
      <c r="E161" s="115"/>
      <c r="F161" s="115"/>
    </row>
    <row r="162" spans="5:6">
      <c r="E162" s="115"/>
      <c r="F162" s="115"/>
    </row>
    <row r="163" spans="5:6">
      <c r="E163" s="115"/>
      <c r="F163" s="115"/>
    </row>
    <row r="164" spans="5:6">
      <c r="E164" s="115"/>
      <c r="F164" s="115"/>
    </row>
    <row r="165" spans="5:6">
      <c r="E165" s="115"/>
      <c r="F165" s="115"/>
    </row>
    <row r="166" spans="5:6">
      <c r="E166" s="115"/>
      <c r="F166" s="115"/>
    </row>
    <row r="167" spans="5:6">
      <c r="E167" s="115"/>
      <c r="F167" s="115"/>
    </row>
    <row r="168" spans="5:6">
      <c r="E168" s="115"/>
      <c r="F168" s="115"/>
    </row>
    <row r="169" spans="5:6">
      <c r="E169" s="115"/>
      <c r="F169" s="115"/>
    </row>
    <row r="170" spans="5:6">
      <c r="E170" s="115"/>
      <c r="F170" s="115"/>
    </row>
    <row r="171" spans="5:6">
      <c r="E171" s="115"/>
      <c r="F171" s="115"/>
    </row>
    <row r="172" spans="5:6">
      <c r="E172" s="115"/>
      <c r="F172" s="115"/>
    </row>
    <row r="173" spans="5:6">
      <c r="E173" s="115"/>
      <c r="F173" s="115"/>
    </row>
    <row r="174" spans="5:6">
      <c r="E174" s="115"/>
      <c r="F174" s="115"/>
    </row>
    <row r="175" spans="5:6">
      <c r="E175" s="115"/>
      <c r="F175" s="115"/>
    </row>
    <row r="176" spans="5:6">
      <c r="E176" s="115"/>
      <c r="F176" s="115"/>
    </row>
    <row r="177" spans="5:6">
      <c r="E177" s="115"/>
      <c r="F177" s="115"/>
    </row>
    <row r="178" spans="5:6">
      <c r="E178" s="115"/>
      <c r="F178" s="115"/>
    </row>
    <row r="179" spans="5:6">
      <c r="E179" s="115"/>
      <c r="F179" s="115"/>
    </row>
  </sheetData>
  <mergeCells count="62"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B15:C15"/>
    <mergeCell ref="G15:I15"/>
    <mergeCell ref="B16:C16"/>
    <mergeCell ref="G16:I16"/>
    <mergeCell ref="B17:C17"/>
    <mergeCell ref="G17:I17"/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E8D1FF"/>
  </sheetPr>
  <dimension ref="A1:N34"/>
  <sheetViews>
    <sheetView workbookViewId="0">
      <selection activeCell="K29" sqref="K2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2" t="s">
        <v>0</v>
      </c>
      <c r="B1" s="54"/>
      <c r="C1" s="347" t="str">
        <f>Index!$C$1</f>
        <v>9WART</v>
      </c>
      <c r="D1" s="347"/>
      <c r="E1" s="347"/>
      <c r="F1" s="55"/>
      <c r="H1" s="57" t="s">
        <v>2</v>
      </c>
      <c r="I1" s="57" t="s">
        <v>3</v>
      </c>
    </row>
    <row r="2" spans="1:14" ht="18">
      <c r="A2" s="122" t="s">
        <v>4</v>
      </c>
      <c r="B2" s="54"/>
      <c r="C2" s="347" t="str">
        <f>Index!$C$2</f>
        <v>Warner Family Super Fund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45048</v>
      </c>
    </row>
    <row r="3" spans="1:14" ht="18">
      <c r="A3" s="122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45055</v>
      </c>
    </row>
    <row r="4" spans="1:14" ht="18">
      <c r="D4" s="54"/>
      <c r="E4" s="54"/>
      <c r="F4" s="65"/>
      <c r="G4" s="66"/>
      <c r="I4" s="67"/>
    </row>
    <row r="5" spans="1:14" ht="18">
      <c r="A5" s="124" t="s">
        <v>238</v>
      </c>
      <c r="D5" s="54"/>
      <c r="E5" s="54"/>
      <c r="F5" s="65"/>
      <c r="G5" s="66"/>
      <c r="I5" s="67"/>
    </row>
    <row r="6" spans="1:14" ht="18">
      <c r="D6" s="54"/>
      <c r="E6" s="54"/>
      <c r="F6" s="65"/>
      <c r="G6" s="66"/>
      <c r="I6" s="67"/>
    </row>
    <row r="8" spans="1:14" s="70" customFormat="1" ht="25.5">
      <c r="A8" s="68" t="s">
        <v>103</v>
      </c>
      <c r="B8" s="394" t="s">
        <v>104</v>
      </c>
      <c r="C8" s="395"/>
      <c r="D8" s="395"/>
      <c r="E8" s="396"/>
      <c r="F8" s="69" t="s">
        <v>105</v>
      </c>
      <c r="G8" s="394" t="s">
        <v>153</v>
      </c>
      <c r="H8" s="358"/>
      <c r="I8" s="359"/>
    </row>
    <row r="10" spans="1:14">
      <c r="F10" s="71"/>
    </row>
    <row r="11" spans="1:14">
      <c r="A11" s="66"/>
      <c r="B11" s="66"/>
      <c r="C11" s="66" t="s">
        <v>396</v>
      </c>
      <c r="G11" s="86" t="s">
        <v>85</v>
      </c>
      <c r="I11" s="48" t="s">
        <v>397</v>
      </c>
    </row>
    <row r="12" spans="1:14">
      <c r="A12" s="66"/>
      <c r="B12" s="66"/>
      <c r="C12" t="s">
        <v>398</v>
      </c>
      <c r="G12" s="87">
        <f>500*2*1.1</f>
        <v>1100</v>
      </c>
      <c r="I12" s="59">
        <v>0</v>
      </c>
    </row>
    <row r="13" spans="1:14">
      <c r="A13" s="66"/>
      <c r="B13" s="66"/>
      <c r="C13" t="s">
        <v>399</v>
      </c>
      <c r="G13" s="87"/>
      <c r="I13" s="59">
        <f>+G13/11*0.75</f>
        <v>0</v>
      </c>
    </row>
    <row r="14" spans="1:14">
      <c r="C14" t="s">
        <v>400</v>
      </c>
      <c r="G14" s="87">
        <f>2130*2*1.1</f>
        <v>4686</v>
      </c>
      <c r="I14" s="59">
        <v>0</v>
      </c>
    </row>
    <row r="15" spans="1:14">
      <c r="C15" t="s">
        <v>401</v>
      </c>
      <c r="G15" s="88"/>
      <c r="I15" s="89">
        <f>+G15/11*0.75</f>
        <v>0</v>
      </c>
      <c r="K15" t="s">
        <v>402</v>
      </c>
      <c r="N15" s="90">
        <f>+G15/G16</f>
        <v>0</v>
      </c>
    </row>
    <row r="16" spans="1:14">
      <c r="G16" s="71">
        <f>SUM(G12:G15)</f>
        <v>5786</v>
      </c>
      <c r="I16" s="71">
        <f>SUM(I12:I15)</f>
        <v>0</v>
      </c>
      <c r="K16" t="s">
        <v>403</v>
      </c>
      <c r="N16" s="91"/>
    </row>
    <row r="17" spans="1:14">
      <c r="A17" s="66"/>
      <c r="B17" s="66"/>
      <c r="C17" s="66"/>
      <c r="F17" s="71"/>
      <c r="K17" t="s">
        <v>404</v>
      </c>
      <c r="N17">
        <f>ROUND(N16-N18,0)</f>
        <v>0</v>
      </c>
    </row>
    <row r="18" spans="1:14">
      <c r="A18" s="78"/>
      <c r="B18" s="78"/>
      <c r="C18" s="66"/>
      <c r="F18" s="71"/>
      <c r="K18" t="s">
        <v>405</v>
      </c>
      <c r="N18">
        <f>ROUNDDOWN(N16*N15,0)</f>
        <v>0</v>
      </c>
    </row>
    <row r="19" spans="1:14">
      <c r="C19" s="78" t="s">
        <v>406</v>
      </c>
      <c r="E19" s="48" t="s">
        <v>404</v>
      </c>
      <c r="F19" s="86" t="s">
        <v>405</v>
      </c>
      <c r="G19" s="48" t="s">
        <v>85</v>
      </c>
      <c r="I19" s="48" t="s">
        <v>407</v>
      </c>
    </row>
    <row r="20" spans="1:14">
      <c r="C20" s="74">
        <v>44105</v>
      </c>
      <c r="E20" s="87">
        <v>5786</v>
      </c>
      <c r="F20" s="87"/>
      <c r="G20" s="92">
        <f>SUM(E20:F20)</f>
        <v>5786</v>
      </c>
      <c r="I20" s="59">
        <f>+F20/11*0.75</f>
        <v>0</v>
      </c>
    </row>
    <row r="21" spans="1:14">
      <c r="C21" s="74">
        <v>44197</v>
      </c>
      <c r="E21" s="71"/>
      <c r="F21" s="71">
        <f>+F20</f>
        <v>0</v>
      </c>
      <c r="G21" s="92">
        <f>SUM(E21:F21)</f>
        <v>0</v>
      </c>
      <c r="I21" s="59">
        <f>+F21/11*0.75</f>
        <v>0</v>
      </c>
    </row>
    <row r="22" spans="1:14">
      <c r="C22" s="74">
        <v>44287</v>
      </c>
      <c r="E22" s="71"/>
      <c r="F22" s="71">
        <f>+F20</f>
        <v>0</v>
      </c>
      <c r="G22" s="92">
        <f>SUM(E22:F22)</f>
        <v>0</v>
      </c>
      <c r="I22" s="71">
        <f>+F22/11*0.75</f>
        <v>0</v>
      </c>
    </row>
    <row r="23" spans="1:14">
      <c r="C23" s="74">
        <v>44378</v>
      </c>
      <c r="E23" s="89"/>
      <c r="F23" s="89">
        <f>+F20</f>
        <v>0</v>
      </c>
      <c r="G23" s="93">
        <f>SUM(E23:F23)</f>
        <v>0</v>
      </c>
      <c r="I23" s="89">
        <f>+F23/11*0.75</f>
        <v>0</v>
      </c>
    </row>
    <row r="24" spans="1:14">
      <c r="E24" s="92">
        <f t="shared" ref="E24:G24" si="0">SUM(E20:E23)</f>
        <v>5786</v>
      </c>
      <c r="F24" s="92">
        <f t="shared" si="0"/>
        <v>0</v>
      </c>
      <c r="G24" s="92">
        <f t="shared" si="0"/>
        <v>5786</v>
      </c>
      <c r="I24" s="92">
        <f>SUM(I20:I23)</f>
        <v>0</v>
      </c>
    </row>
    <row r="25" spans="1:14">
      <c r="F25" s="71"/>
    </row>
    <row r="26" spans="1:14">
      <c r="C26" s="78" t="s">
        <v>408</v>
      </c>
      <c r="F26" s="81"/>
    </row>
    <row r="27" spans="1:14">
      <c r="C27" t="s">
        <v>409</v>
      </c>
      <c r="G27" s="92">
        <f>+G12</f>
        <v>1100</v>
      </c>
    </row>
    <row r="28" spans="1:14">
      <c r="C28" t="s">
        <v>410</v>
      </c>
      <c r="F28" s="81"/>
      <c r="G28" s="92">
        <f>+G13</f>
        <v>0</v>
      </c>
      <c r="I28" s="59">
        <f>+G28/11*0.75</f>
        <v>0</v>
      </c>
    </row>
    <row r="29" spans="1:14">
      <c r="C29" t="s">
        <v>404</v>
      </c>
      <c r="F29" s="80"/>
      <c r="G29" s="92">
        <f>+G14-E24</f>
        <v>-1100</v>
      </c>
    </row>
    <row r="30" spans="1:14">
      <c r="C30" t="s">
        <v>405</v>
      </c>
      <c r="F30" s="71"/>
      <c r="G30" s="93">
        <f>+G15-F24</f>
        <v>0</v>
      </c>
      <c r="I30" s="89">
        <f>+G30/11*0.75</f>
        <v>0</v>
      </c>
    </row>
    <row r="31" spans="1:14">
      <c r="G31" s="92">
        <f>SUM(G27:G30)</f>
        <v>0</v>
      </c>
      <c r="I31" s="59">
        <f>SUM(I27:I30)</f>
        <v>0</v>
      </c>
    </row>
    <row r="34" spans="3:3">
      <c r="C34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sheetPr>
    <tabColor rgb="FFE8D1FF"/>
  </sheetPr>
  <dimension ref="A1:M27"/>
  <sheetViews>
    <sheetView workbookViewId="0">
      <selection activeCell="G13" sqref="G1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2" t="s">
        <v>0</v>
      </c>
      <c r="B1" s="54"/>
      <c r="C1" s="347" t="str">
        <f>Index!$C$1</f>
        <v>9WART</v>
      </c>
      <c r="D1" s="347"/>
      <c r="E1" s="347"/>
      <c r="F1" s="55"/>
      <c r="H1" s="57" t="s">
        <v>2</v>
      </c>
      <c r="I1" s="57" t="s">
        <v>3</v>
      </c>
      <c r="J1" s="266"/>
    </row>
    <row r="2" spans="1:13" ht="18">
      <c r="A2" s="122" t="s">
        <v>4</v>
      </c>
      <c r="B2" s="54"/>
      <c r="C2" s="347" t="str">
        <f>Index!$C$2</f>
        <v>Warner Family Super Fund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45048</v>
      </c>
      <c r="J2" s="67"/>
    </row>
    <row r="3" spans="1:13" ht="18">
      <c r="A3" s="122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45055</v>
      </c>
      <c r="J3" s="67"/>
    </row>
    <row r="4" spans="1:13" ht="18">
      <c r="D4" s="54"/>
      <c r="E4" s="54"/>
      <c r="F4" s="65"/>
      <c r="G4" s="66"/>
      <c r="I4" s="67"/>
      <c r="J4" s="67"/>
    </row>
    <row r="5" spans="1:13" ht="18">
      <c r="A5" s="124" t="s">
        <v>411</v>
      </c>
      <c r="D5" s="54"/>
      <c r="E5" s="54"/>
      <c r="F5" s="65"/>
      <c r="G5" s="66"/>
      <c r="I5" s="67"/>
      <c r="J5" s="67"/>
    </row>
    <row r="6" spans="1:13" ht="18.75">
      <c r="D6" s="1"/>
      <c r="E6" s="1"/>
      <c r="F6" s="135"/>
      <c r="G6" s="4"/>
      <c r="I6" s="67"/>
      <c r="J6" s="67"/>
    </row>
    <row r="8" spans="1:13" s="70" customFormat="1" ht="25.5">
      <c r="A8" s="129" t="s">
        <v>103</v>
      </c>
      <c r="B8" s="387" t="s">
        <v>104</v>
      </c>
      <c r="C8" s="388"/>
      <c r="D8" s="388"/>
      <c r="E8" s="397"/>
      <c r="F8" s="130" t="s">
        <v>105</v>
      </c>
      <c r="G8" s="387" t="s">
        <v>153</v>
      </c>
      <c r="H8" s="358"/>
      <c r="I8" s="359"/>
    </row>
    <row r="10" spans="1:13">
      <c r="F10" s="71"/>
    </row>
    <row r="11" spans="1:13">
      <c r="A11" s="78">
        <v>30900</v>
      </c>
      <c r="B11" s="78"/>
      <c r="C11" s="78" t="s">
        <v>412</v>
      </c>
      <c r="F11" s="71"/>
    </row>
    <row r="12" spans="1:13">
      <c r="C12" t="s">
        <v>413</v>
      </c>
      <c r="G12" s="260">
        <v>14536.48</v>
      </c>
      <c r="K12" s="48" t="s">
        <v>414</v>
      </c>
      <c r="L12" s="48" t="s">
        <v>105</v>
      </c>
    </row>
    <row r="13" spans="1:13">
      <c r="C13" t="s">
        <v>415</v>
      </c>
      <c r="G13" s="71">
        <v>7.12</v>
      </c>
      <c r="H13" t="s">
        <v>416</v>
      </c>
      <c r="K13" t="s">
        <v>417</v>
      </c>
    </row>
    <row r="14" spans="1:13">
      <c r="C14" t="s">
        <v>418</v>
      </c>
      <c r="G14" s="85">
        <f>+G12+G13</f>
        <v>14543.6</v>
      </c>
      <c r="K14" t="s">
        <v>419</v>
      </c>
    </row>
    <row r="15" spans="1:13">
      <c r="G15" s="71"/>
      <c r="K15" t="s">
        <v>420</v>
      </c>
    </row>
    <row r="16" spans="1:13" ht="15.75" thickBot="1">
      <c r="F16" s="315"/>
      <c r="G16" s="315"/>
      <c r="L16" s="259">
        <f>SUM(L13:L15)</f>
        <v>0</v>
      </c>
      <c r="M16" t="s">
        <v>421</v>
      </c>
    </row>
    <row r="17" spans="1:7" ht="15.75" thickTop="1">
      <c r="A17" s="78"/>
      <c r="B17" s="78"/>
      <c r="C17" s="78"/>
      <c r="F17" s="315"/>
      <c r="G17" s="315"/>
    </row>
    <row r="18" spans="1:7">
      <c r="F18" s="315"/>
      <c r="G18" s="315"/>
    </row>
    <row r="19" spans="1:7">
      <c r="F19" s="315"/>
      <c r="G19" s="315"/>
    </row>
    <row r="20" spans="1:7">
      <c r="F20" s="315"/>
      <c r="G20" s="315"/>
    </row>
    <row r="21" spans="1:7">
      <c r="F21" s="315"/>
      <c r="G21" s="315"/>
    </row>
    <row r="22" spans="1:7">
      <c r="F22" s="315"/>
      <c r="G22" s="315"/>
    </row>
    <row r="23" spans="1:7">
      <c r="F23" s="315"/>
    </row>
    <row r="24" spans="1:7">
      <c r="F24" s="315"/>
    </row>
    <row r="27" spans="1:7">
      <c r="G27" s="256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workbookViewId="0">
      <selection activeCell="O33" sqref="O33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2" t="s">
        <v>0</v>
      </c>
      <c r="B1" s="54"/>
      <c r="C1" s="347" t="str">
        <f>Index!$C$1</f>
        <v>9WART</v>
      </c>
      <c r="D1" s="347"/>
      <c r="E1" s="347"/>
      <c r="F1" s="55"/>
      <c r="H1" s="57" t="s">
        <v>2</v>
      </c>
      <c r="I1" s="57" t="s">
        <v>3</v>
      </c>
    </row>
    <row r="2" spans="1:14" ht="18">
      <c r="A2" s="122" t="s">
        <v>4</v>
      </c>
      <c r="B2" s="54"/>
      <c r="C2" s="347" t="str">
        <f>Index!$C$2</f>
        <v>Warner Family Super Fund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45048</v>
      </c>
    </row>
    <row r="3" spans="1:14" ht="18">
      <c r="A3" s="122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45055</v>
      </c>
    </row>
    <row r="4" spans="1:14" ht="18">
      <c r="D4" s="54"/>
      <c r="E4" s="54"/>
      <c r="F4" s="65"/>
      <c r="G4" s="66"/>
      <c r="I4" s="67"/>
    </row>
    <row r="5" spans="1:14" ht="18">
      <c r="A5" s="124" t="s">
        <v>79</v>
      </c>
      <c r="D5" s="54"/>
      <c r="E5" s="54"/>
      <c r="F5" s="65"/>
      <c r="G5" s="66"/>
      <c r="I5" s="67"/>
    </row>
    <row r="6" spans="1:14" ht="18.75">
      <c r="B6" s="1"/>
      <c r="C6" s="3"/>
      <c r="D6" s="1"/>
      <c r="E6" s="1"/>
      <c r="F6" s="125"/>
    </row>
    <row r="8" spans="1:14">
      <c r="H8" s="48"/>
    </row>
    <row r="9" spans="1:14">
      <c r="B9" t="s">
        <v>80</v>
      </c>
      <c r="D9" s="346" t="s">
        <v>81</v>
      </c>
      <c r="E9" s="346"/>
      <c r="F9" s="346"/>
      <c r="G9" s="346"/>
      <c r="I9" s="346" t="s">
        <v>82</v>
      </c>
      <c r="J9" s="346"/>
      <c r="K9" s="346"/>
      <c r="L9" s="346"/>
      <c r="N9" s="345" t="s">
        <v>83</v>
      </c>
    </row>
    <row r="10" spans="1:14">
      <c r="B10" t="s">
        <v>84</v>
      </c>
      <c r="D10" s="126"/>
      <c r="E10" s="127">
        <f>+D10</f>
        <v>0</v>
      </c>
      <c r="F10" s="127">
        <f>+D10</f>
        <v>0</v>
      </c>
      <c r="G10" s="48" t="s">
        <v>85</v>
      </c>
      <c r="I10" s="126"/>
      <c r="J10" s="127">
        <f>+I10</f>
        <v>0</v>
      </c>
      <c r="K10" s="127">
        <f>+I10</f>
        <v>0</v>
      </c>
      <c r="L10" s="48" t="s">
        <v>85</v>
      </c>
      <c r="N10" s="345"/>
    </row>
    <row r="11" spans="1:14">
      <c r="B11" t="s">
        <v>86</v>
      </c>
      <c r="D11" s="128">
        <f>(D14-D10)/365.25</f>
        <v>122.4996577686516</v>
      </c>
      <c r="E11" s="128">
        <f>(E14-E10)/365.25</f>
        <v>122.4996577686516</v>
      </c>
      <c r="F11" s="128">
        <f>(F14-F10)/365.25</f>
        <v>122.4996577686516</v>
      </c>
      <c r="G11" s="128"/>
      <c r="I11" s="128">
        <f>(I14-I10)/365.25</f>
        <v>122.4996577686516</v>
      </c>
      <c r="J11" s="128">
        <f>(J14-J10)/365.25</f>
        <v>122.4996577686516</v>
      </c>
      <c r="K11" s="128">
        <f>(K14-K10)/365.25</f>
        <v>122.4996577686516</v>
      </c>
      <c r="N11" s="345"/>
    </row>
    <row r="14" spans="1:14">
      <c r="B14" t="s">
        <v>87</v>
      </c>
      <c r="D14" s="127">
        <v>44743</v>
      </c>
      <c r="E14" s="127">
        <v>44743</v>
      </c>
      <c r="F14" s="127">
        <v>44743</v>
      </c>
      <c r="G14" s="127"/>
      <c r="I14" s="127">
        <v>44743</v>
      </c>
      <c r="J14" s="127">
        <v>44743</v>
      </c>
      <c r="K14" s="127">
        <v>44743</v>
      </c>
    </row>
    <row r="16" spans="1:14">
      <c r="B16" t="s">
        <v>88</v>
      </c>
      <c r="D16" s="257"/>
      <c r="E16" s="257"/>
      <c r="F16" s="257"/>
      <c r="I16" s="257"/>
      <c r="J16" s="257"/>
      <c r="K16" s="257"/>
    </row>
    <row r="17" spans="1:14">
      <c r="B17" t="s">
        <v>89</v>
      </c>
      <c r="D17" s="257" t="s">
        <v>90</v>
      </c>
      <c r="E17" s="257" t="s">
        <v>90</v>
      </c>
      <c r="F17" s="257" t="s">
        <v>90</v>
      </c>
      <c r="I17" s="257" t="s">
        <v>91</v>
      </c>
      <c r="J17" s="257" t="s">
        <v>90</v>
      </c>
      <c r="K17" s="257" t="s">
        <v>90</v>
      </c>
    </row>
    <row r="18" spans="1:14">
      <c r="B18" t="s">
        <v>92</v>
      </c>
      <c r="D18" s="257"/>
      <c r="E18" s="257"/>
      <c r="F18" s="257"/>
      <c r="G18" s="258"/>
      <c r="I18" s="257"/>
      <c r="J18" s="257"/>
      <c r="K18" s="257"/>
    </row>
    <row r="20" spans="1:14">
      <c r="B20" t="s">
        <v>93</v>
      </c>
      <c r="D20" s="46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</v>
      </c>
      <c r="E20" s="46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</v>
      </c>
      <c r="F20" s="46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</v>
      </c>
      <c r="G20" s="46"/>
      <c r="I20" s="46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6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6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>
      <c r="B22" t="s">
        <v>94</v>
      </c>
      <c r="D22" s="92">
        <f>D18*D20</f>
        <v>0</v>
      </c>
      <c r="E22" s="92">
        <f>E18*E20</f>
        <v>0</v>
      </c>
      <c r="F22" s="92">
        <f>F18*F20</f>
        <v>0</v>
      </c>
      <c r="G22" s="92"/>
      <c r="I22" s="92">
        <f>I18*I20</f>
        <v>0</v>
      </c>
      <c r="J22" s="92">
        <f>J18*J20</f>
        <v>0</v>
      </c>
      <c r="K22" s="92">
        <f>K18*K20</f>
        <v>0</v>
      </c>
    </row>
    <row r="23" spans="1:14" s="43" customFormat="1">
      <c r="B23" s="43" t="s">
        <v>95</v>
      </c>
      <c r="D23" s="44">
        <f>D18*(D20/2)</f>
        <v>0</v>
      </c>
      <c r="E23" s="44">
        <f>E18*(E20/2)</f>
        <v>0</v>
      </c>
      <c r="F23" s="44">
        <f>F18*(F20/2)</f>
        <v>0</v>
      </c>
      <c r="G23" s="44"/>
      <c r="I23" s="44">
        <f>I18*(I20/2)</f>
        <v>0</v>
      </c>
      <c r="J23" s="44">
        <f>J18*(J20/2)</f>
        <v>0</v>
      </c>
      <c r="K23" s="44">
        <f>K18*(K20/2)</f>
        <v>0</v>
      </c>
    </row>
    <row r="24" spans="1:14" s="45" customFormat="1" ht="15.75" thickBot="1">
      <c r="B24" s="45" t="s">
        <v>96</v>
      </c>
      <c r="D24" s="52">
        <f>ROUND(D23,-1)</f>
        <v>0</v>
      </c>
      <c r="E24" s="52">
        <f>ROUND(E23,-1)</f>
        <v>0</v>
      </c>
      <c r="F24" s="52">
        <f>ROUND(F23,-1)</f>
        <v>0</v>
      </c>
      <c r="G24" s="47">
        <f>SUM(D24:F24)</f>
        <v>0</v>
      </c>
      <c r="I24" s="52">
        <f>ROUND(I23,-1)</f>
        <v>0</v>
      </c>
      <c r="J24" s="52">
        <f>ROUND(J23,-1)</f>
        <v>0</v>
      </c>
      <c r="K24" s="52">
        <f>ROUND(K23,-1)</f>
        <v>0</v>
      </c>
      <c r="L24" s="47">
        <f>SUM(I24:K24)</f>
        <v>0</v>
      </c>
      <c r="N24" s="53">
        <f>G24+L24</f>
        <v>0</v>
      </c>
    </row>
    <row r="25" spans="1:14" ht="15.75" thickTop="1"/>
    <row r="26" spans="1:14">
      <c r="B26" t="s">
        <v>97</v>
      </c>
      <c r="D26" s="92">
        <f>IF(D17="ABP",D18,D18*0.1)</f>
        <v>0</v>
      </c>
      <c r="E26" s="92">
        <f t="shared" ref="E26:F26" si="0">IF(E17="ABP",E18,E18*0.1)</f>
        <v>0</v>
      </c>
      <c r="F26" s="92">
        <f t="shared" si="0"/>
        <v>0</v>
      </c>
      <c r="G26" s="92"/>
      <c r="I26" s="92">
        <f t="shared" ref="I26:K26" si="1">IF(I17="ABP",I18,I18*0.1)</f>
        <v>0</v>
      </c>
      <c r="J26" s="92">
        <f t="shared" si="1"/>
        <v>0</v>
      </c>
      <c r="K26" s="92">
        <f t="shared" si="1"/>
        <v>0</v>
      </c>
    </row>
    <row r="30" spans="1:14">
      <c r="A30" s="50" t="s">
        <v>98</v>
      </c>
      <c r="B30" s="50" t="s">
        <v>99</v>
      </c>
      <c r="C30" s="50" t="s">
        <v>100</v>
      </c>
      <c r="D30" s="50" t="s">
        <v>101</v>
      </c>
    </row>
    <row r="31" spans="1:14">
      <c r="A31">
        <v>0</v>
      </c>
      <c r="B31">
        <v>64.989999999999995</v>
      </c>
      <c r="C31" s="49">
        <v>0.04</v>
      </c>
      <c r="D31" s="49">
        <f>+C31/2</f>
        <v>0.02</v>
      </c>
    </row>
    <row r="32" spans="1:14">
      <c r="A32">
        <v>64.989999999999995</v>
      </c>
      <c r="B32">
        <v>74</v>
      </c>
      <c r="C32" s="49">
        <v>0.05</v>
      </c>
      <c r="D32" s="49">
        <f t="shared" ref="D32:D37" si="2">+C32/2</f>
        <v>2.5000000000000001E-2</v>
      </c>
    </row>
    <row r="33" spans="1:4">
      <c r="A33">
        <v>74.989999999999995</v>
      </c>
      <c r="B33">
        <v>79</v>
      </c>
      <c r="C33" s="49">
        <v>0.06</v>
      </c>
      <c r="D33" s="49">
        <f t="shared" si="2"/>
        <v>0.03</v>
      </c>
    </row>
    <row r="34" spans="1:4">
      <c r="A34">
        <v>79.989999999999995</v>
      </c>
      <c r="B34">
        <v>84</v>
      </c>
      <c r="C34" s="51">
        <v>7.0000000000000007E-2</v>
      </c>
      <c r="D34" s="49">
        <f t="shared" si="2"/>
        <v>3.5000000000000003E-2</v>
      </c>
    </row>
    <row r="35" spans="1:4">
      <c r="A35">
        <v>84.99</v>
      </c>
      <c r="B35">
        <v>89</v>
      </c>
      <c r="C35" s="51">
        <v>0.09</v>
      </c>
      <c r="D35" s="49">
        <f t="shared" si="2"/>
        <v>4.4999999999999998E-2</v>
      </c>
    </row>
    <row r="36" spans="1:4">
      <c r="A36">
        <v>89.99</v>
      </c>
      <c r="B36">
        <v>94</v>
      </c>
      <c r="C36" s="51">
        <v>0.11</v>
      </c>
      <c r="D36" s="49">
        <f t="shared" si="2"/>
        <v>5.5E-2</v>
      </c>
    </row>
    <row r="37" spans="1:4">
      <c r="A37">
        <v>94.99</v>
      </c>
      <c r="B37">
        <v>122</v>
      </c>
      <c r="C37" s="49">
        <v>0.14000000000000001</v>
      </c>
      <c r="D37" s="49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6" workbookViewId="0">
      <selection activeCell="J26" sqref="J2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9" customWidth="1"/>
    <col min="7" max="7" width="14.28515625" customWidth="1"/>
    <col min="8" max="9" width="15.7109375" customWidth="1"/>
  </cols>
  <sheetData>
    <row r="1" spans="1:9" ht="18">
      <c r="A1" s="122" t="s">
        <v>0</v>
      </c>
      <c r="B1" s="54"/>
      <c r="C1" s="347" t="str">
        <f>Index!$C$1</f>
        <v>9WART</v>
      </c>
      <c r="D1" s="347"/>
      <c r="E1" s="347"/>
      <c r="F1" s="55"/>
      <c r="H1" s="57" t="s">
        <v>2</v>
      </c>
      <c r="I1" s="57" t="s">
        <v>3</v>
      </c>
    </row>
    <row r="2" spans="1:9" ht="18">
      <c r="A2" s="122" t="s">
        <v>4</v>
      </c>
      <c r="B2" s="54"/>
      <c r="C2" s="347" t="str">
        <f>Index!$C$2</f>
        <v>Warner Family Super Fund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45048</v>
      </c>
    </row>
    <row r="3" spans="1:9" ht="18">
      <c r="A3" s="122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45055</v>
      </c>
    </row>
    <row r="4" spans="1:9" ht="18">
      <c r="D4" s="54"/>
      <c r="E4" s="54"/>
      <c r="F4" s="65"/>
      <c r="G4" s="66"/>
      <c r="I4" s="67"/>
    </row>
    <row r="5" spans="1:9" ht="18">
      <c r="A5" s="124" t="s">
        <v>102</v>
      </c>
      <c r="D5" s="54"/>
      <c r="E5" s="54"/>
      <c r="F5" s="65"/>
      <c r="G5" s="66"/>
      <c r="I5" s="67"/>
    </row>
    <row r="6" spans="1:9" ht="18">
      <c r="A6" s="124"/>
      <c r="D6" s="54"/>
      <c r="E6" s="54"/>
      <c r="F6" s="65"/>
      <c r="G6" s="66"/>
      <c r="I6" s="67"/>
    </row>
    <row r="8" spans="1:9" s="70" customFormat="1" ht="30">
      <c r="A8" s="136" t="s">
        <v>103</v>
      </c>
      <c r="B8" s="349" t="s">
        <v>104</v>
      </c>
      <c r="C8" s="350"/>
      <c r="D8" s="350"/>
      <c r="E8" s="351"/>
      <c r="F8" s="137" t="s">
        <v>105</v>
      </c>
      <c r="G8" s="137" t="s">
        <v>105</v>
      </c>
      <c r="H8" s="137" t="s">
        <v>105</v>
      </c>
      <c r="I8" s="84"/>
    </row>
    <row r="10" spans="1:9">
      <c r="F10" s="71"/>
    </row>
    <row r="11" spans="1:9">
      <c r="A11" s="72"/>
      <c r="B11" s="72"/>
      <c r="C11" s="72" t="s">
        <v>106</v>
      </c>
      <c r="F11" s="73" t="s">
        <v>107</v>
      </c>
      <c r="G11" s="48" t="s">
        <v>108</v>
      </c>
      <c r="H11" s="48" t="s">
        <v>85</v>
      </c>
    </row>
    <row r="12" spans="1:9">
      <c r="A12" s="72"/>
      <c r="B12" s="72"/>
      <c r="C12" s="72"/>
      <c r="F12" s="73"/>
      <c r="G12" s="48"/>
      <c r="H12" s="48"/>
    </row>
    <row r="13" spans="1:9">
      <c r="C13" s="74">
        <v>44805</v>
      </c>
      <c r="F13" s="75">
        <v>0</v>
      </c>
      <c r="G13" s="131">
        <v>0</v>
      </c>
      <c r="H13" s="132">
        <f>SUM(F13:G13)</f>
        <v>0</v>
      </c>
      <c r="I13" t="s">
        <v>109</v>
      </c>
    </row>
    <row r="14" spans="1:9">
      <c r="C14" s="74">
        <v>44896</v>
      </c>
      <c r="F14" s="75">
        <v>0</v>
      </c>
      <c r="G14" s="131">
        <v>0</v>
      </c>
      <c r="H14" s="132">
        <f>SUM(F14:G14)</f>
        <v>0</v>
      </c>
      <c r="I14" t="s">
        <v>110</v>
      </c>
    </row>
    <row r="15" spans="1:9">
      <c r="C15" s="74">
        <v>44986</v>
      </c>
      <c r="F15" s="75"/>
      <c r="G15" s="131"/>
      <c r="H15" s="132">
        <f>SUM(F15:G15)</f>
        <v>0</v>
      </c>
      <c r="I15" t="s">
        <v>111</v>
      </c>
    </row>
    <row r="16" spans="1:9">
      <c r="F16" s="76"/>
      <c r="G16" s="132"/>
      <c r="H16" s="132"/>
      <c r="I16" t="s">
        <v>112</v>
      </c>
    </row>
    <row r="17" spans="3:9" ht="15.75" thickBot="1">
      <c r="F17" s="77">
        <f>SUM(F13:F16)</f>
        <v>0</v>
      </c>
      <c r="G17" s="77">
        <f>SUM(G13:G16)</f>
        <v>0</v>
      </c>
      <c r="H17" s="77">
        <f>SUM(H13:H16)</f>
        <v>0</v>
      </c>
    </row>
    <row r="19" spans="3:9">
      <c r="C19" s="78" t="s">
        <v>113</v>
      </c>
      <c r="F19">
        <f>COUNT(F13:F15)</f>
        <v>2</v>
      </c>
      <c r="G19">
        <f>COUNT(G13:G15)</f>
        <v>2</v>
      </c>
    </row>
    <row r="21" spans="3:9">
      <c r="C21" t="s">
        <v>114</v>
      </c>
      <c r="F21" s="75"/>
      <c r="I21" t="s">
        <v>115</v>
      </c>
    </row>
    <row r="23" spans="3:9">
      <c r="C23" t="s">
        <v>116</v>
      </c>
      <c r="F23" s="79"/>
      <c r="G23" s="133"/>
      <c r="H23" s="80"/>
      <c r="I23" t="s">
        <v>117</v>
      </c>
    </row>
    <row r="24" spans="3:9">
      <c r="C24" t="s">
        <v>118</v>
      </c>
      <c r="F24" s="81"/>
      <c r="G24" s="133"/>
      <c r="H24" s="80"/>
    </row>
    <row r="25" spans="3:9">
      <c r="C25" t="s">
        <v>119</v>
      </c>
      <c r="F25" s="80"/>
      <c r="G25" s="134"/>
      <c r="H25" s="80"/>
    </row>
    <row r="26" spans="3:9">
      <c r="C26" t="s">
        <v>120</v>
      </c>
      <c r="F26" s="82"/>
      <c r="G26" s="80">
        <f>G23-SUM(G24:G25)</f>
        <v>0</v>
      </c>
      <c r="H26" s="80"/>
    </row>
    <row r="27" spans="3:9">
      <c r="F27" s="79"/>
      <c r="G27" s="80"/>
      <c r="H27" s="80"/>
    </row>
    <row r="28" spans="3:9">
      <c r="F28" s="79"/>
      <c r="G28" s="80"/>
      <c r="H28" s="80"/>
    </row>
    <row r="29" spans="3:9">
      <c r="C29" t="s">
        <v>121</v>
      </c>
      <c r="F29" s="76">
        <f>ROUND(F21/4,0)</f>
        <v>0</v>
      </c>
      <c r="G29" s="132">
        <f>ROUND(G26/4,0)</f>
        <v>0</v>
      </c>
      <c r="H29" s="80"/>
    </row>
    <row r="30" spans="3:9">
      <c r="C30" t="s">
        <v>122</v>
      </c>
      <c r="F30" s="76">
        <f>(F29*F19)-F17</f>
        <v>0</v>
      </c>
      <c r="G30" s="76">
        <f>(G29*G19)-G17</f>
        <v>0</v>
      </c>
      <c r="H30" s="80"/>
    </row>
    <row r="31" spans="3:9">
      <c r="F31" s="79"/>
      <c r="G31" s="80"/>
      <c r="H31" s="80"/>
    </row>
    <row r="32" spans="3:9">
      <c r="C32" s="78" t="s">
        <v>123</v>
      </c>
      <c r="F32" s="79"/>
      <c r="G32" s="80"/>
      <c r="H32" s="80"/>
    </row>
    <row r="33" spans="3:12">
      <c r="C33" s="74">
        <v>44805</v>
      </c>
      <c r="F33" s="83">
        <f>IF(F19&gt;0,F13,0)</f>
        <v>0</v>
      </c>
      <c r="G33" s="83">
        <f>IF(G19&gt;0,G13,0)</f>
        <v>0</v>
      </c>
      <c r="H33" s="132">
        <f t="shared" ref="H33:H36" si="0">SUM(F33:G33)</f>
        <v>0</v>
      </c>
      <c r="L33" s="132"/>
    </row>
    <row r="34" spans="3:12">
      <c r="C34" s="74">
        <v>44896</v>
      </c>
      <c r="F34" s="83">
        <f>IF(F19=1,F29+F30,F14)</f>
        <v>0</v>
      </c>
      <c r="G34" s="83">
        <f>IF(G19=1,G29+G30,G14)</f>
        <v>0</v>
      </c>
      <c r="H34" s="132">
        <f t="shared" si="0"/>
        <v>0</v>
      </c>
      <c r="L34" s="132"/>
    </row>
    <row r="35" spans="3:12">
      <c r="C35" s="74">
        <v>44986</v>
      </c>
      <c r="F35" s="83">
        <f>IF(F19=1,F29,IF(F19=2,F29+F30,F14))</f>
        <v>0</v>
      </c>
      <c r="G35" s="83">
        <f>IF(G19=1,G29,IF(G19=2,G29+G30,G14))</f>
        <v>0</v>
      </c>
      <c r="H35" s="132">
        <f t="shared" si="0"/>
        <v>0</v>
      </c>
    </row>
    <row r="36" spans="3:12">
      <c r="C36" s="74">
        <v>45078</v>
      </c>
      <c r="F36" s="83">
        <f>F21-SUM(F33:F35)</f>
        <v>0</v>
      </c>
      <c r="G36" s="83">
        <f>ROUND(G26,0)-SUM(G33:G35)</f>
        <v>0</v>
      </c>
      <c r="H36" s="132">
        <f t="shared" si="0"/>
        <v>0</v>
      </c>
    </row>
    <row r="38" spans="3:12" ht="15.75" thickBot="1">
      <c r="F38" s="77">
        <f>SUM(F33:F37)</f>
        <v>0</v>
      </c>
      <c r="G38" s="77">
        <f>SUM(G33:G37)</f>
        <v>0</v>
      </c>
      <c r="H38" s="77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topLeftCell="A8" workbookViewId="0">
      <selection activeCell="D8" sqref="D8"/>
    </sheetView>
  </sheetViews>
  <sheetFormatPr defaultColWidth="11.42578125" defaultRowHeight="16.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>
      <c r="A1" s="122" t="s">
        <v>0</v>
      </c>
      <c r="B1" s="347" t="str">
        <f>Index!$C$1</f>
        <v>9WART</v>
      </c>
      <c r="C1" s="347"/>
      <c r="D1" s="347"/>
      <c r="F1" s="55"/>
      <c r="H1" s="57" t="s">
        <v>2</v>
      </c>
      <c r="I1" s="57" t="s">
        <v>3</v>
      </c>
    </row>
    <row r="2" spans="1:10" customFormat="1" ht="18">
      <c r="A2" s="122" t="s">
        <v>4</v>
      </c>
      <c r="B2" s="347" t="str">
        <f>Index!$C$2</f>
        <v>Warner Family Super Fund</v>
      </c>
      <c r="C2" s="347"/>
      <c r="D2" s="347"/>
      <c r="F2" s="56"/>
      <c r="G2" s="60" t="s">
        <v>6</v>
      </c>
      <c r="H2" s="61" t="str">
        <f>Index!$H$2</f>
        <v>MM</v>
      </c>
      <c r="I2" s="62">
        <f>Index!$I$2</f>
        <v>45048</v>
      </c>
    </row>
    <row r="3" spans="1:10" customFormat="1" ht="18">
      <c r="A3" s="122" t="s">
        <v>8</v>
      </c>
      <c r="B3" s="348">
        <f>Index!$C$3</f>
        <v>44742</v>
      </c>
      <c r="C3" s="348"/>
      <c r="D3" s="348"/>
      <c r="F3" s="56"/>
      <c r="G3" s="60" t="s">
        <v>9</v>
      </c>
      <c r="H3" s="61" t="str">
        <f>Index!$H$3</f>
        <v>DB</v>
      </c>
      <c r="I3" s="62">
        <f>Index!$I$3</f>
        <v>45055</v>
      </c>
    </row>
    <row r="4" spans="1:10" customFormat="1" ht="18">
      <c r="A4" s="122"/>
      <c r="B4" s="54"/>
      <c r="D4" s="54"/>
      <c r="E4" s="54"/>
      <c r="F4" s="56"/>
      <c r="G4" s="123"/>
      <c r="H4" s="66"/>
      <c r="I4" s="67"/>
    </row>
    <row r="5" spans="1:10" customFormat="1" ht="18">
      <c r="A5" s="54" t="s">
        <v>124</v>
      </c>
      <c r="C5" s="58"/>
      <c r="F5" s="59"/>
      <c r="G5" s="59"/>
      <c r="H5" s="66"/>
      <c r="J5" s="67"/>
    </row>
    <row r="6" spans="1:10" ht="18">
      <c r="A6" s="63"/>
      <c r="B6" s="64"/>
      <c r="C6" s="108"/>
      <c r="D6" s="54"/>
      <c r="E6" s="54"/>
      <c r="F6" s="66"/>
      <c r="G6" s="66"/>
      <c r="H6" s="66"/>
      <c r="I6" s="109"/>
    </row>
    <row r="7" spans="1:10" s="143" customFormat="1" ht="15.75" thickBot="1">
      <c r="A7" s="145"/>
      <c r="C7" s="162"/>
      <c r="D7" s="162"/>
      <c r="E7" s="162"/>
      <c r="F7" s="115"/>
      <c r="G7" s="162"/>
      <c r="H7" s="162"/>
      <c r="I7" s="162"/>
    </row>
    <row r="8" spans="1:10" s="143" customFormat="1" ht="30.75" thickBot="1">
      <c r="A8" s="354" t="s">
        <v>125</v>
      </c>
      <c r="B8" s="355"/>
      <c r="C8" s="163" t="s">
        <v>126</v>
      </c>
      <c r="D8" s="163" t="s">
        <v>127</v>
      </c>
      <c r="E8" s="163" t="s">
        <v>128</v>
      </c>
      <c r="F8" s="163" t="s">
        <v>129</v>
      </c>
      <c r="G8" s="163" t="s">
        <v>130</v>
      </c>
      <c r="H8" s="163" t="s">
        <v>131</v>
      </c>
      <c r="I8" s="164" t="s">
        <v>132</v>
      </c>
    </row>
    <row r="9" spans="1:10" s="143" customFormat="1" ht="15">
      <c r="A9" s="165" t="s">
        <v>133</v>
      </c>
      <c r="B9" s="166"/>
      <c r="C9" s="167">
        <v>0</v>
      </c>
      <c r="D9" s="167">
        <v>0</v>
      </c>
      <c r="E9" s="167"/>
      <c r="F9" s="168">
        <v>0</v>
      </c>
      <c r="G9" s="167"/>
      <c r="H9" s="167"/>
      <c r="I9" s="167">
        <f>C9-D9+E9+F9+G9+H9</f>
        <v>0</v>
      </c>
    </row>
    <row r="10" spans="1:10" s="143" customFormat="1" ht="15">
      <c r="A10" s="169" t="s">
        <v>134</v>
      </c>
      <c r="B10" s="170"/>
      <c r="C10" s="167">
        <v>0</v>
      </c>
      <c r="D10" s="171">
        <v>0</v>
      </c>
      <c r="E10" s="171"/>
      <c r="F10" s="172">
        <v>0</v>
      </c>
      <c r="G10" s="171"/>
      <c r="H10" s="171"/>
      <c r="I10" s="167">
        <f>C10-D10+E10+F10+G10+H10</f>
        <v>0</v>
      </c>
    </row>
    <row r="11" spans="1:10" s="143" customFormat="1" ht="15">
      <c r="A11" s="169" t="s">
        <v>135</v>
      </c>
      <c r="B11" s="170"/>
      <c r="C11" s="167">
        <v>0</v>
      </c>
      <c r="D11" s="171">
        <v>0</v>
      </c>
      <c r="E11" s="171"/>
      <c r="F11" s="172">
        <v>0</v>
      </c>
      <c r="G11" s="171"/>
      <c r="H11" s="171"/>
      <c r="I11" s="167">
        <f>C11-D11+E11+F11+G11+H11</f>
        <v>0</v>
      </c>
    </row>
    <row r="12" spans="1:10" s="143" customFormat="1" ht="15">
      <c r="A12" s="169" t="s">
        <v>136</v>
      </c>
      <c r="B12" s="170"/>
      <c r="C12" s="167">
        <v>0</v>
      </c>
      <c r="D12" s="171">
        <v>0</v>
      </c>
      <c r="E12" s="171"/>
      <c r="F12" s="172">
        <v>0</v>
      </c>
      <c r="G12" s="171"/>
      <c r="H12" s="171"/>
      <c r="I12" s="167">
        <f>C12-D12+E12+F12+G12+H12</f>
        <v>0</v>
      </c>
    </row>
    <row r="13" spans="1:10" s="143" customFormat="1" ht="15">
      <c r="A13" s="173"/>
      <c r="B13" s="162" t="s">
        <v>137</v>
      </c>
      <c r="C13" s="174">
        <f t="shared" ref="C13:I13" si="0">SUM(C9:C12)</f>
        <v>0</v>
      </c>
      <c r="D13" s="174">
        <f t="shared" si="0"/>
        <v>0</v>
      </c>
      <c r="E13" s="174">
        <f t="shared" si="0"/>
        <v>0</v>
      </c>
      <c r="F13" s="174">
        <f t="shared" si="0"/>
        <v>0</v>
      </c>
      <c r="G13" s="174">
        <f t="shared" si="0"/>
        <v>0</v>
      </c>
      <c r="H13" s="174">
        <f t="shared" si="0"/>
        <v>0</v>
      </c>
      <c r="I13" s="174">
        <f t="shared" si="0"/>
        <v>0</v>
      </c>
    </row>
    <row r="14" spans="1:10" s="143" customFormat="1" ht="15.75" thickBot="1">
      <c r="A14" s="173"/>
      <c r="B14" s="173"/>
      <c r="C14" s="162"/>
      <c r="D14" s="162"/>
      <c r="E14" s="162"/>
      <c r="F14" s="115"/>
      <c r="G14" s="162"/>
      <c r="H14" s="162"/>
      <c r="I14" s="162"/>
    </row>
    <row r="15" spans="1:10" s="143" customFormat="1" ht="30.75" thickBot="1">
      <c r="A15" s="354" t="s">
        <v>138</v>
      </c>
      <c r="B15" s="400"/>
      <c r="C15" s="163" t="s">
        <v>126</v>
      </c>
      <c r="D15" s="163" t="s">
        <v>127</v>
      </c>
      <c r="E15" s="163" t="s">
        <v>128</v>
      </c>
      <c r="F15" s="163" t="s">
        <v>129</v>
      </c>
      <c r="G15" s="163" t="s">
        <v>130</v>
      </c>
      <c r="H15" s="163" t="s">
        <v>131</v>
      </c>
      <c r="I15" s="164" t="s">
        <v>132</v>
      </c>
    </row>
    <row r="16" spans="1:10" s="143" customFormat="1" ht="15">
      <c r="A16" s="175" t="s">
        <v>133</v>
      </c>
      <c r="B16" s="166"/>
      <c r="C16" s="167"/>
      <c r="D16" s="167"/>
      <c r="E16" s="167"/>
      <c r="F16" s="168"/>
      <c r="G16" s="167"/>
      <c r="H16" s="167"/>
      <c r="I16" s="167">
        <f>C16-D16+E16+F16+G16+H16</f>
        <v>0</v>
      </c>
    </row>
    <row r="17" spans="1:9" s="143" customFormat="1" ht="15">
      <c r="A17" s="176" t="s">
        <v>134</v>
      </c>
      <c r="B17" s="170"/>
      <c r="C17" s="167"/>
      <c r="D17" s="171"/>
      <c r="E17" s="171"/>
      <c r="F17" s="172"/>
      <c r="G17" s="171"/>
      <c r="H17" s="171"/>
      <c r="I17" s="167">
        <f>C17-D17+E17+F17+G17+H17</f>
        <v>0</v>
      </c>
    </row>
    <row r="18" spans="1:9" s="143" customFormat="1" ht="15">
      <c r="A18" s="176" t="s">
        <v>135</v>
      </c>
      <c r="B18" s="170"/>
      <c r="C18" s="167"/>
      <c r="D18" s="171"/>
      <c r="E18" s="171"/>
      <c r="F18" s="172"/>
      <c r="G18" s="171"/>
      <c r="H18" s="171"/>
      <c r="I18" s="167">
        <f>C18-D18+E18+F18+G18+H18</f>
        <v>0</v>
      </c>
    </row>
    <row r="19" spans="1:9" s="143" customFormat="1" ht="15">
      <c r="A19" s="176" t="s">
        <v>139</v>
      </c>
      <c r="B19" s="170"/>
      <c r="C19" s="167"/>
      <c r="D19" s="171"/>
      <c r="E19" s="171"/>
      <c r="F19" s="172"/>
      <c r="G19" s="171"/>
      <c r="H19" s="171"/>
      <c r="I19" s="167">
        <f>C19-D19+E19+F19+G19+H19</f>
        <v>0</v>
      </c>
    </row>
    <row r="20" spans="1:9" s="143" customFormat="1" ht="15">
      <c r="A20" s="173"/>
      <c r="B20" s="162" t="s">
        <v>137</v>
      </c>
      <c r="C20" s="177">
        <f t="shared" ref="C20:I20" si="1">SUM(C16:C19)</f>
        <v>0</v>
      </c>
      <c r="D20" s="177">
        <f t="shared" si="1"/>
        <v>0</v>
      </c>
      <c r="E20" s="177">
        <f t="shared" si="1"/>
        <v>0</v>
      </c>
      <c r="F20" s="177">
        <f t="shared" si="1"/>
        <v>0</v>
      </c>
      <c r="G20" s="177">
        <f t="shared" si="1"/>
        <v>0</v>
      </c>
      <c r="H20" s="177">
        <f t="shared" si="1"/>
        <v>0</v>
      </c>
      <c r="I20" s="177">
        <f t="shared" si="1"/>
        <v>0</v>
      </c>
    </row>
    <row r="21" spans="1:9" s="143" customFormat="1" ht="15">
      <c r="A21" s="145"/>
    </row>
    <row r="22" spans="1:9" s="143" customFormat="1" ht="15">
      <c r="A22" s="356" t="s">
        <v>140</v>
      </c>
      <c r="B22" s="357"/>
      <c r="C22" s="178">
        <f t="shared" ref="C22:I22" si="2">+C13-C20</f>
        <v>0</v>
      </c>
      <c r="D22" s="178">
        <f>+D13-D20</f>
        <v>0</v>
      </c>
      <c r="E22" s="178">
        <f t="shared" si="2"/>
        <v>0</v>
      </c>
      <c r="F22" s="178">
        <f t="shared" si="2"/>
        <v>0</v>
      </c>
      <c r="G22" s="178">
        <f t="shared" si="2"/>
        <v>0</v>
      </c>
      <c r="H22" s="178">
        <f t="shared" si="2"/>
        <v>0</v>
      </c>
      <c r="I22" s="178">
        <f t="shared" si="2"/>
        <v>0</v>
      </c>
    </row>
    <row r="23" spans="1:9" s="143" customFormat="1" ht="15">
      <c r="A23" s="145"/>
    </row>
    <row r="24" spans="1:9" s="143" customFormat="1" ht="15">
      <c r="A24" s="143" t="s">
        <v>141</v>
      </c>
      <c r="B24" s="144"/>
      <c r="G24" s="144"/>
    </row>
    <row r="25" spans="1:9" s="143" customFormat="1" ht="15">
      <c r="B25" s="144"/>
      <c r="C25" s="352" t="s">
        <v>142</v>
      </c>
      <c r="D25" s="352"/>
      <c r="E25" s="352" t="s">
        <v>143</v>
      </c>
      <c r="F25" s="352"/>
      <c r="G25" s="353" t="s">
        <v>144</v>
      </c>
      <c r="H25" s="353"/>
    </row>
    <row r="26" spans="1:9" s="143" customFormat="1" ht="15">
      <c r="A26" s="145" t="s">
        <v>3</v>
      </c>
      <c r="B26" s="143" t="s">
        <v>145</v>
      </c>
      <c r="C26" s="143" t="s">
        <v>126</v>
      </c>
      <c r="D26" s="143" t="s">
        <v>127</v>
      </c>
      <c r="E26" s="143" t="s">
        <v>126</v>
      </c>
      <c r="F26" s="143" t="s">
        <v>127</v>
      </c>
      <c r="G26" s="143" t="s">
        <v>126</v>
      </c>
      <c r="H26" s="143" t="s">
        <v>127</v>
      </c>
    </row>
    <row r="27" spans="1:9" s="143" customFormat="1" ht="15">
      <c r="A27" s="146"/>
      <c r="C27" s="147"/>
      <c r="D27" s="147"/>
      <c r="E27" s="147"/>
      <c r="F27" s="147"/>
      <c r="G27" s="147"/>
      <c r="H27" s="147">
        <f>D27-F27</f>
        <v>0</v>
      </c>
    </row>
    <row r="28" spans="1:9" s="143" customFormat="1" ht="15">
      <c r="A28" s="148"/>
      <c r="C28" s="147"/>
      <c r="D28" s="147"/>
      <c r="E28" s="147"/>
      <c r="F28" s="147"/>
      <c r="G28" s="147"/>
      <c r="H28" s="147">
        <f t="shared" ref="H28:H40" si="3">D28-F28</f>
        <v>0</v>
      </c>
    </row>
    <row r="29" spans="1:9" s="143" customFormat="1" ht="15">
      <c r="A29" s="146"/>
      <c r="B29" s="149"/>
      <c r="C29" s="147"/>
      <c r="D29" s="147"/>
      <c r="E29" s="147"/>
      <c r="F29" s="147"/>
      <c r="G29" s="147"/>
      <c r="H29" s="147">
        <f t="shared" si="3"/>
        <v>0</v>
      </c>
    </row>
    <row r="30" spans="1:9" s="143" customFormat="1" ht="15">
      <c r="A30" s="148"/>
      <c r="C30" s="147"/>
      <c r="D30" s="147"/>
      <c r="E30" s="147"/>
      <c r="F30" s="147"/>
      <c r="G30" s="147"/>
      <c r="H30" s="147">
        <f t="shared" si="3"/>
        <v>0</v>
      </c>
    </row>
    <row r="31" spans="1:9" s="143" customFormat="1" ht="15">
      <c r="A31" s="146"/>
      <c r="B31" s="149"/>
      <c r="C31" s="147"/>
      <c r="D31" s="147"/>
      <c r="E31" s="147"/>
      <c r="F31" s="147"/>
      <c r="G31" s="147"/>
      <c r="H31" s="147">
        <f t="shared" si="3"/>
        <v>0</v>
      </c>
    </row>
    <row r="32" spans="1:9" s="143" customFormat="1" ht="15">
      <c r="A32" s="148"/>
      <c r="B32" s="149"/>
      <c r="C32" s="147"/>
      <c r="D32" s="147"/>
      <c r="E32" s="147"/>
      <c r="F32" s="147"/>
      <c r="G32" s="147"/>
      <c r="H32" s="147">
        <f t="shared" si="3"/>
        <v>0</v>
      </c>
    </row>
    <row r="33" spans="1:8" s="143" customFormat="1" ht="15">
      <c r="A33" s="146"/>
      <c r="B33" s="149"/>
      <c r="C33" s="147"/>
      <c r="D33" s="147"/>
      <c r="E33" s="147"/>
      <c r="F33" s="147"/>
      <c r="G33" s="147"/>
      <c r="H33" s="147">
        <f t="shared" si="3"/>
        <v>0</v>
      </c>
    </row>
    <row r="34" spans="1:8" s="143" customFormat="1" ht="15">
      <c r="A34" s="145"/>
      <c r="B34" s="149"/>
      <c r="C34" s="147"/>
      <c r="D34" s="147"/>
      <c r="E34" s="147"/>
      <c r="F34" s="147"/>
      <c r="G34" s="147"/>
      <c r="H34" s="147">
        <f t="shared" si="3"/>
        <v>0</v>
      </c>
    </row>
    <row r="35" spans="1:8" s="143" customFormat="1" ht="15">
      <c r="A35" s="146"/>
      <c r="C35" s="147"/>
      <c r="D35" s="147"/>
      <c r="E35" s="147"/>
      <c r="F35" s="147"/>
      <c r="G35" s="147"/>
      <c r="H35" s="147">
        <f t="shared" si="3"/>
        <v>0</v>
      </c>
    </row>
    <row r="36" spans="1:8" s="143" customFormat="1" ht="15">
      <c r="A36" s="145"/>
      <c r="C36" s="147"/>
      <c r="D36" s="147"/>
      <c r="E36" s="147"/>
      <c r="F36" s="147"/>
      <c r="G36" s="147"/>
      <c r="H36" s="147">
        <f t="shared" si="3"/>
        <v>0</v>
      </c>
    </row>
    <row r="37" spans="1:8" s="143" customFormat="1" ht="15">
      <c r="A37" s="145"/>
      <c r="B37" s="149"/>
      <c r="C37" s="147"/>
      <c r="D37" s="147"/>
      <c r="E37" s="147"/>
      <c r="F37" s="147"/>
      <c r="G37" s="147"/>
      <c r="H37" s="147">
        <f>E37-C37</f>
        <v>0</v>
      </c>
    </row>
    <row r="38" spans="1:8" s="143" customFormat="1" ht="15">
      <c r="A38" s="145"/>
      <c r="C38" s="147"/>
      <c r="D38" s="147"/>
      <c r="E38" s="147"/>
      <c r="F38" s="147"/>
      <c r="G38" s="147"/>
      <c r="H38" s="147">
        <f t="shared" si="3"/>
        <v>0</v>
      </c>
    </row>
    <row r="39" spans="1:8" s="143" customFormat="1" ht="15">
      <c r="A39" s="145"/>
      <c r="B39" s="150" t="s">
        <v>85</v>
      </c>
      <c r="H39" s="151">
        <f>SUM(H27:H38)</f>
        <v>0</v>
      </c>
    </row>
    <row r="40" spans="1:8" s="143" customFormat="1" ht="15">
      <c r="A40" s="145"/>
      <c r="H40" s="143">
        <f t="shared" si="3"/>
        <v>0</v>
      </c>
    </row>
    <row r="41" spans="1:8" s="143" customFormat="1" ht="15.75" thickBot="1">
      <c r="A41" s="145"/>
      <c r="G41" s="143" t="s">
        <v>146</v>
      </c>
      <c r="H41" s="152">
        <f>I22+H39</f>
        <v>0</v>
      </c>
    </row>
    <row r="42" spans="1:8" s="143" customFormat="1" ht="15">
      <c r="A42" s="145"/>
      <c r="B42" s="153" t="s">
        <v>147</v>
      </c>
      <c r="C42" s="154">
        <f>I13</f>
        <v>0</v>
      </c>
      <c r="D42" s="155"/>
    </row>
    <row r="43" spans="1:8" s="143" customFormat="1" ht="15">
      <c r="A43" s="145"/>
      <c r="B43" s="156" t="s">
        <v>148</v>
      </c>
      <c r="C43" s="151">
        <f>I20</f>
        <v>0</v>
      </c>
      <c r="D43" s="157"/>
    </row>
    <row r="44" spans="1:8" s="143" customFormat="1" ht="15">
      <c r="A44" s="145"/>
      <c r="B44" s="158" t="s">
        <v>144</v>
      </c>
      <c r="C44" s="152">
        <f>C42-C43</f>
        <v>0</v>
      </c>
      <c r="D44" s="157"/>
    </row>
    <row r="45" spans="1:8" s="143" customFormat="1" ht="15">
      <c r="A45" s="145"/>
      <c r="B45" s="156"/>
      <c r="D45" s="157"/>
    </row>
    <row r="46" spans="1:8" s="143" customFormat="1" ht="15">
      <c r="A46" s="145"/>
      <c r="B46" s="156" t="s">
        <v>149</v>
      </c>
      <c r="C46" s="152">
        <v>0</v>
      </c>
      <c r="D46" s="157"/>
    </row>
    <row r="47" spans="1:8" s="143" customFormat="1" ht="15.75" thickBot="1">
      <c r="A47" s="145"/>
      <c r="B47" s="159" t="s">
        <v>150</v>
      </c>
      <c r="C47" s="160">
        <f>C46-C44</f>
        <v>0</v>
      </c>
      <c r="D47" s="161" t="s">
        <v>151</v>
      </c>
    </row>
    <row r="48" spans="1:8" s="143" customFormat="1" ht="15">
      <c r="A48" s="145"/>
    </row>
    <row r="49" spans="1:1" s="143" customFormat="1" ht="15">
      <c r="A49" s="145"/>
    </row>
    <row r="50" spans="1:1" s="143" customFormat="1" ht="15">
      <c r="A50" s="145"/>
    </row>
    <row r="51" spans="1:1" s="143" customFormat="1" ht="15">
      <c r="A51" s="145"/>
    </row>
    <row r="52" spans="1:1" s="143" customFormat="1" ht="15">
      <c r="A52" s="145"/>
    </row>
    <row r="53" spans="1:1" s="143" customFormat="1" ht="15">
      <c r="A53" s="145"/>
    </row>
    <row r="54" spans="1:1" s="143" customFormat="1" ht="15">
      <c r="A54" s="145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E8D1FF"/>
  </sheetPr>
  <dimension ref="A1:J18"/>
  <sheetViews>
    <sheetView workbookViewId="0">
      <selection activeCell="H19" sqref="H19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4"/>
      <c r="C1" s="347" t="str">
        <f>Index!$C$1</f>
        <v>9WART</v>
      </c>
      <c r="D1" s="347"/>
      <c r="E1" s="347"/>
      <c r="F1" s="55"/>
      <c r="H1" s="57" t="s">
        <v>2</v>
      </c>
      <c r="I1" s="57" t="s">
        <v>3</v>
      </c>
    </row>
    <row r="2" spans="1:10" ht="18">
      <c r="A2" s="122" t="s">
        <v>4</v>
      </c>
      <c r="B2" s="54"/>
      <c r="C2" s="347" t="str">
        <f>Index!$C$2</f>
        <v>Warner Family Super Fund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45048</v>
      </c>
    </row>
    <row r="3" spans="1:10" ht="18">
      <c r="A3" s="122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45055</v>
      </c>
    </row>
    <row r="4" spans="1:10" ht="18">
      <c r="A4" s="122"/>
      <c r="B4" s="54"/>
      <c r="D4" s="54"/>
      <c r="E4" s="54"/>
      <c r="F4" s="56"/>
      <c r="G4" s="123"/>
      <c r="H4" s="66"/>
      <c r="I4" s="67"/>
    </row>
    <row r="5" spans="1:10" ht="18">
      <c r="A5" s="54" t="s">
        <v>152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2"/>
      <c r="G7" s="142"/>
    </row>
    <row r="8" spans="1:10" s="70" customFormat="1" ht="30">
      <c r="A8" s="136" t="s">
        <v>103</v>
      </c>
      <c r="B8" s="349" t="s">
        <v>104</v>
      </c>
      <c r="C8" s="350"/>
      <c r="D8" s="351"/>
      <c r="E8" s="137" t="s">
        <v>105</v>
      </c>
      <c r="F8" s="137" t="s">
        <v>105</v>
      </c>
      <c r="G8" s="137" t="s">
        <v>105</v>
      </c>
      <c r="H8" s="349" t="s">
        <v>153</v>
      </c>
      <c r="I8" s="351"/>
    </row>
    <row r="11" spans="1:10">
      <c r="A11" s="78">
        <v>60400</v>
      </c>
      <c r="B11" s="78"/>
      <c r="C11" s="78" t="s">
        <v>154</v>
      </c>
      <c r="E11" s="48" t="s">
        <v>155</v>
      </c>
      <c r="F11" s="86" t="s">
        <v>156</v>
      </c>
      <c r="G11" s="86" t="s">
        <v>157</v>
      </c>
    </row>
    <row r="12" spans="1:10">
      <c r="A12" t="s">
        <v>158</v>
      </c>
      <c r="C12" t="s">
        <v>159</v>
      </c>
      <c r="E12" s="94">
        <v>18263.099999999999</v>
      </c>
      <c r="F12" s="94">
        <v>18263.099999999999</v>
      </c>
      <c r="G12" s="94">
        <f>+E12-F12</f>
        <v>0</v>
      </c>
      <c r="H12" s="94"/>
    </row>
    <row r="13" spans="1:10">
      <c r="A13" t="s">
        <v>160</v>
      </c>
      <c r="C13" t="s">
        <v>161</v>
      </c>
      <c r="E13" s="94">
        <v>0</v>
      </c>
      <c r="F13" s="94">
        <v>0</v>
      </c>
      <c r="G13" s="94">
        <f>+E13-F13</f>
        <v>0</v>
      </c>
      <c r="H13" s="94"/>
    </row>
    <row r="14" spans="1:10">
      <c r="E14" s="94"/>
      <c r="F14" s="94"/>
      <c r="G14" s="94"/>
      <c r="H14" s="94"/>
    </row>
    <row r="16" spans="1:10">
      <c r="A16" s="43"/>
    </row>
    <row r="17" spans="1:1">
      <c r="A17" s="43"/>
    </row>
    <row r="18" spans="1:1">
      <c r="A18" s="43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9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4"/>
      <c r="C1" s="347" t="str">
        <f>Index!$C$1</f>
        <v>9WART</v>
      </c>
      <c r="D1" s="347"/>
      <c r="E1" s="347"/>
      <c r="F1" s="55"/>
      <c r="H1" s="57" t="s">
        <v>2</v>
      </c>
      <c r="I1" s="57" t="s">
        <v>3</v>
      </c>
    </row>
    <row r="2" spans="1:10" ht="18">
      <c r="A2" s="122" t="s">
        <v>4</v>
      </c>
      <c r="B2" s="54"/>
      <c r="C2" s="347" t="str">
        <f>Index!$C$2</f>
        <v>Warner Family Super Fund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45048</v>
      </c>
    </row>
    <row r="3" spans="1:10" ht="18">
      <c r="A3" s="122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45055</v>
      </c>
    </row>
    <row r="4" spans="1:10" ht="18">
      <c r="A4" s="122"/>
      <c r="B4" s="54"/>
      <c r="D4" s="54"/>
      <c r="E4" s="54"/>
      <c r="F4" s="56"/>
      <c r="G4" s="123"/>
      <c r="H4" s="66"/>
      <c r="I4" s="67"/>
    </row>
    <row r="5" spans="1:10" ht="18">
      <c r="A5" s="54" t="s">
        <v>162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2"/>
      <c r="G7" s="142"/>
    </row>
    <row r="8" spans="1:10" s="70" customFormat="1" ht="30">
      <c r="A8" s="136" t="s">
        <v>103</v>
      </c>
      <c r="B8" s="349" t="s">
        <v>104</v>
      </c>
      <c r="C8" s="350"/>
      <c r="D8" s="350"/>
      <c r="E8" s="351"/>
      <c r="F8" s="137" t="s">
        <v>105</v>
      </c>
      <c r="G8" s="349" t="s">
        <v>153</v>
      </c>
      <c r="H8" s="358"/>
      <c r="I8" s="359"/>
    </row>
    <row r="10" spans="1:10">
      <c r="F10" s="81"/>
    </row>
    <row r="11" spans="1:10">
      <c r="C11" t="s">
        <v>163</v>
      </c>
      <c r="F11" s="94"/>
      <c r="G11" s="43" t="s">
        <v>164</v>
      </c>
    </row>
    <row r="12" spans="1:10">
      <c r="C12" t="s">
        <v>165</v>
      </c>
      <c r="F12" s="116"/>
    </row>
    <row r="13" spans="1:10">
      <c r="C13" t="s">
        <v>166</v>
      </c>
      <c r="F13" s="94">
        <f>+F11-F12</f>
        <v>0</v>
      </c>
      <c r="H13" t="s">
        <v>167</v>
      </c>
      <c r="I13" s="97" t="e">
        <f>+F13/F12</f>
        <v>#DIV/0!</v>
      </c>
    </row>
    <row r="14" spans="1:10">
      <c r="C14" s="311" t="s">
        <v>168</v>
      </c>
      <c r="F14" s="313">
        <f>G45</f>
        <v>0</v>
      </c>
    </row>
    <row r="15" spans="1:10">
      <c r="C15" s="43" t="s">
        <v>169</v>
      </c>
      <c r="F15" s="312"/>
      <c r="H15" s="43" t="s">
        <v>170</v>
      </c>
      <c r="I15" s="43" t="e">
        <f>+F15/F12</f>
        <v>#DIV/0!</v>
      </c>
      <c r="J15" s="43" t="s">
        <v>171</v>
      </c>
    </row>
    <row r="16" spans="1:10">
      <c r="F16" s="96"/>
      <c r="H16" s="43"/>
      <c r="I16" s="98"/>
    </row>
    <row r="17" spans="3:7">
      <c r="C17" t="s">
        <v>172</v>
      </c>
      <c r="F17"/>
    </row>
    <row r="18" spans="3:7">
      <c r="C18" t="s">
        <v>173</v>
      </c>
    </row>
    <row r="19" spans="3:7">
      <c r="C19" t="s">
        <v>174</v>
      </c>
    </row>
    <row r="22" spans="3:7">
      <c r="C22" s="99" t="s">
        <v>175</v>
      </c>
      <c r="E22" s="48" t="s">
        <v>176</v>
      </c>
      <c r="F22" s="48" t="s">
        <v>177</v>
      </c>
      <c r="G22" s="100" t="s">
        <v>178</v>
      </c>
    </row>
    <row r="23" spans="3:7">
      <c r="C23" t="s">
        <v>179</v>
      </c>
      <c r="E23" s="94"/>
      <c r="F23" s="94"/>
      <c r="G23" s="94">
        <f t="shared" ref="G23:G44" si="0">+E23-F23</f>
        <v>0</v>
      </c>
    </row>
    <row r="24" spans="3:7">
      <c r="C24" t="s">
        <v>180</v>
      </c>
      <c r="E24" s="94"/>
      <c r="F24" s="94"/>
      <c r="G24" s="94">
        <f t="shared" si="0"/>
        <v>0</v>
      </c>
    </row>
    <row r="25" spans="3:7">
      <c r="C25" t="s">
        <v>181</v>
      </c>
      <c r="E25" s="94"/>
      <c r="F25" s="94"/>
      <c r="G25" s="94">
        <f t="shared" si="0"/>
        <v>0</v>
      </c>
    </row>
    <row r="26" spans="3:7">
      <c r="C26" t="s">
        <v>182</v>
      </c>
      <c r="E26" s="94"/>
      <c r="F26" s="94"/>
      <c r="G26" s="94">
        <f t="shared" si="0"/>
        <v>0</v>
      </c>
    </row>
    <row r="27" spans="3:7">
      <c r="C27" t="s">
        <v>183</v>
      </c>
      <c r="E27" s="94"/>
      <c r="F27" s="94"/>
      <c r="G27" s="94">
        <f t="shared" si="0"/>
        <v>0</v>
      </c>
    </row>
    <row r="28" spans="3:7">
      <c r="C28" t="s">
        <v>184</v>
      </c>
      <c r="E28" s="94"/>
      <c r="F28" s="94"/>
      <c r="G28" s="94">
        <f t="shared" si="0"/>
        <v>0</v>
      </c>
    </row>
    <row r="29" spans="3:7">
      <c r="C29" t="s">
        <v>185</v>
      </c>
      <c r="E29" s="94"/>
      <c r="F29" s="94"/>
      <c r="G29" s="94">
        <f t="shared" si="0"/>
        <v>0</v>
      </c>
    </row>
    <row r="30" spans="3:7">
      <c r="C30" t="s">
        <v>186</v>
      </c>
      <c r="E30" s="94"/>
      <c r="F30" s="94"/>
      <c r="G30" s="94">
        <f t="shared" si="0"/>
        <v>0</v>
      </c>
    </row>
    <row r="31" spans="3:7">
      <c r="C31" t="s">
        <v>187</v>
      </c>
      <c r="E31" s="94"/>
      <c r="F31" s="94"/>
      <c r="G31" s="94">
        <f t="shared" si="0"/>
        <v>0</v>
      </c>
    </row>
    <row r="32" spans="3:7">
      <c r="C32" t="s">
        <v>188</v>
      </c>
      <c r="E32" s="94"/>
      <c r="F32" s="94"/>
      <c r="G32" s="94">
        <f t="shared" si="0"/>
        <v>0</v>
      </c>
    </row>
    <row r="33" spans="3:7">
      <c r="C33" t="s">
        <v>189</v>
      </c>
      <c r="E33" s="94"/>
      <c r="F33" s="94"/>
      <c r="G33" s="94">
        <f t="shared" si="0"/>
        <v>0</v>
      </c>
    </row>
    <row r="34" spans="3:7">
      <c r="C34" t="s">
        <v>190</v>
      </c>
      <c r="E34" s="94"/>
      <c r="F34" s="94"/>
      <c r="G34" s="94">
        <f t="shared" si="0"/>
        <v>0</v>
      </c>
    </row>
    <row r="35" spans="3:7">
      <c r="C35" t="s">
        <v>191</v>
      </c>
      <c r="E35" s="94"/>
      <c r="F35" s="94"/>
      <c r="G35" s="94">
        <f t="shared" si="0"/>
        <v>0</v>
      </c>
    </row>
    <row r="36" spans="3:7">
      <c r="C36" t="s">
        <v>192</v>
      </c>
      <c r="E36" s="94"/>
      <c r="F36" s="94"/>
      <c r="G36" s="94">
        <f t="shared" si="0"/>
        <v>0</v>
      </c>
    </row>
    <row r="37" spans="3:7">
      <c r="C37" t="s">
        <v>193</v>
      </c>
      <c r="E37" s="94"/>
      <c r="F37" s="94"/>
      <c r="G37" s="94">
        <f t="shared" si="0"/>
        <v>0</v>
      </c>
    </row>
    <row r="38" spans="3:7">
      <c r="C38" t="s">
        <v>194</v>
      </c>
      <c r="E38" s="94"/>
      <c r="F38" s="94"/>
      <c r="G38" s="94">
        <f t="shared" si="0"/>
        <v>0</v>
      </c>
    </row>
    <row r="39" spans="3:7">
      <c r="C39" t="s">
        <v>195</v>
      </c>
      <c r="E39" s="94"/>
      <c r="F39" s="94"/>
      <c r="G39" s="94">
        <f t="shared" si="0"/>
        <v>0</v>
      </c>
    </row>
    <row r="40" spans="3:7">
      <c r="C40" t="s">
        <v>196</v>
      </c>
      <c r="E40" s="94"/>
      <c r="F40" s="94"/>
      <c r="G40" s="94">
        <f t="shared" si="0"/>
        <v>0</v>
      </c>
    </row>
    <row r="41" spans="3:7">
      <c r="C41" t="s">
        <v>197</v>
      </c>
      <c r="E41" s="94"/>
      <c r="F41" s="94"/>
      <c r="G41" s="94">
        <f t="shared" si="0"/>
        <v>0</v>
      </c>
    </row>
    <row r="42" spans="3:7">
      <c r="C42" t="s">
        <v>198</v>
      </c>
      <c r="E42" s="94"/>
      <c r="F42" s="94"/>
      <c r="G42" s="94">
        <f t="shared" si="0"/>
        <v>0</v>
      </c>
    </row>
    <row r="43" spans="3:7">
      <c r="C43" t="s">
        <v>199</v>
      </c>
      <c r="E43" s="94"/>
      <c r="F43" s="94"/>
      <c r="G43" s="94">
        <f t="shared" si="0"/>
        <v>0</v>
      </c>
    </row>
    <row r="44" spans="3:7">
      <c r="C44" t="s">
        <v>200</v>
      </c>
      <c r="E44" s="261"/>
      <c r="F44" s="261"/>
      <c r="G44" s="94">
        <f t="shared" si="0"/>
        <v>0</v>
      </c>
    </row>
    <row r="45" spans="3:7" ht="15.75" thickBot="1">
      <c r="E45" s="259">
        <f>SUM(E23:E44)</f>
        <v>0</v>
      </c>
      <c r="F45" s="259">
        <f>SUM(F23:F44)</f>
        <v>0</v>
      </c>
      <c r="G45" s="259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E8D1FF"/>
  </sheetPr>
  <dimension ref="A1:J39"/>
  <sheetViews>
    <sheetView workbookViewId="0">
      <selection activeCell="H35" sqref="H35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9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4"/>
      <c r="C1" s="347" t="str">
        <f>Index!$C$1</f>
        <v>9WART</v>
      </c>
      <c r="D1" s="347"/>
      <c r="E1" s="347"/>
      <c r="F1" s="55"/>
      <c r="H1" s="57" t="s">
        <v>2</v>
      </c>
      <c r="I1" s="57" t="s">
        <v>3</v>
      </c>
    </row>
    <row r="2" spans="1:10" ht="18">
      <c r="A2" s="122" t="s">
        <v>4</v>
      </c>
      <c r="B2" s="54"/>
      <c r="C2" s="347" t="str">
        <f>Index!$C$2</f>
        <v>Warner Family Super Fund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45048</v>
      </c>
    </row>
    <row r="3" spans="1:10" ht="18">
      <c r="A3" s="122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45055</v>
      </c>
    </row>
    <row r="4" spans="1:10" ht="18">
      <c r="A4" s="122"/>
      <c r="B4" s="54"/>
      <c r="D4" s="54"/>
      <c r="E4" s="54"/>
      <c r="F4" s="56"/>
      <c r="G4" s="123"/>
      <c r="H4" s="66"/>
      <c r="I4" s="67"/>
    </row>
    <row r="5" spans="1:10" ht="18">
      <c r="A5" s="54" t="s">
        <v>201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2"/>
      <c r="G7" s="142"/>
    </row>
    <row r="8" spans="1:10" s="70" customFormat="1" ht="30">
      <c r="A8" s="136" t="s">
        <v>103</v>
      </c>
      <c r="B8" s="349" t="s">
        <v>104</v>
      </c>
      <c r="C8" s="350"/>
      <c r="D8" s="350"/>
      <c r="E8" s="351"/>
      <c r="F8" s="137" t="s">
        <v>105</v>
      </c>
      <c r="G8" s="349" t="s">
        <v>153</v>
      </c>
      <c r="H8" s="358"/>
      <c r="I8" s="359"/>
    </row>
    <row r="10" spans="1:10">
      <c r="A10" s="264"/>
      <c r="F10" s="71"/>
    </row>
    <row r="11" spans="1:10">
      <c r="C11" s="78" t="s">
        <v>202</v>
      </c>
      <c r="F11" s="71"/>
    </row>
    <row r="12" spans="1:10">
      <c r="C12" t="s">
        <v>44</v>
      </c>
      <c r="F12" s="315">
        <v>1087265.93</v>
      </c>
    </row>
    <row r="13" spans="1:10">
      <c r="C13" t="s">
        <v>203</v>
      </c>
      <c r="F13" s="71"/>
    </row>
    <row r="14" spans="1:10">
      <c r="C14" t="s">
        <v>204</v>
      </c>
      <c r="F14" s="71">
        <v>53380</v>
      </c>
    </row>
    <row r="15" spans="1:10">
      <c r="C15" t="s">
        <v>205</v>
      </c>
      <c r="F15" s="71"/>
    </row>
    <row r="16" spans="1:10">
      <c r="F16" s="263">
        <f>SUM(F12:F15)</f>
        <v>1140645.93</v>
      </c>
    </row>
    <row r="17" spans="3:10">
      <c r="F17" s="71"/>
    </row>
    <row r="18" spans="3:10">
      <c r="C18" s="78" t="s">
        <v>206</v>
      </c>
      <c r="F18" s="71"/>
    </row>
    <row r="19" spans="3:10">
      <c r="C19" t="s">
        <v>207</v>
      </c>
      <c r="F19" s="71">
        <v>1140645.93</v>
      </c>
    </row>
    <row r="20" spans="3:10">
      <c r="C20" t="s">
        <v>207</v>
      </c>
      <c r="F20" s="71"/>
    </row>
    <row r="21" spans="3:10">
      <c r="C21" t="s">
        <v>208</v>
      </c>
      <c r="F21" s="71"/>
    </row>
    <row r="22" spans="3:10">
      <c r="F22" s="263">
        <f>SUM(F19:F21)</f>
        <v>1140645.93</v>
      </c>
    </row>
    <row r="23" spans="3:10">
      <c r="F23" s="71"/>
    </row>
    <row r="24" spans="3:10">
      <c r="C24" t="s">
        <v>169</v>
      </c>
      <c r="F24" s="71">
        <f>+F16-F22</f>
        <v>0</v>
      </c>
      <c r="H24" s="43" t="s">
        <v>170</v>
      </c>
      <c r="I24" s="98">
        <f>F24/F16</f>
        <v>0</v>
      </c>
      <c r="J24" s="43" t="s">
        <v>171</v>
      </c>
    </row>
    <row r="25" spans="3:10">
      <c r="F25" s="71"/>
    </row>
    <row r="26" spans="3:10">
      <c r="F26" s="71"/>
    </row>
    <row r="27" spans="3:10">
      <c r="C27" s="43"/>
      <c r="F27" s="71"/>
    </row>
    <row r="28" spans="3:10">
      <c r="C28" s="316"/>
      <c r="D28" s="317"/>
      <c r="E28" s="318"/>
      <c r="F28" s="318"/>
      <c r="G28" s="319"/>
    </row>
    <row r="29" spans="3:10" hidden="1">
      <c r="E29" s="320"/>
      <c r="F29" s="320"/>
      <c r="G29" s="92"/>
    </row>
    <row r="30" spans="3:10" hidden="1">
      <c r="E30" s="320"/>
      <c r="F30" s="320"/>
      <c r="G30" s="92"/>
    </row>
    <row r="31" spans="3:10">
      <c r="E31" s="320"/>
      <c r="F31" s="320"/>
      <c r="G31" s="92"/>
    </row>
    <row r="32" spans="3:10" hidden="1">
      <c r="E32" s="320"/>
      <c r="F32" s="320"/>
      <c r="G32" s="92"/>
    </row>
    <row r="33" spans="5:7" hidden="1">
      <c r="E33" s="320"/>
      <c r="F33" s="320"/>
      <c r="G33" s="92"/>
    </row>
    <row r="34" spans="5:7">
      <c r="E34" s="320"/>
      <c r="F34" s="320"/>
      <c r="G34" s="92"/>
    </row>
    <row r="35" spans="5:7">
      <c r="F35" s="71"/>
      <c r="G35" s="92"/>
    </row>
    <row r="36" spans="5:7">
      <c r="E36" s="80"/>
      <c r="F36" s="80"/>
      <c r="G36" s="80"/>
    </row>
    <row r="37" spans="5:7">
      <c r="F37" s="71"/>
    </row>
    <row r="38" spans="5:7">
      <c r="F38" s="71"/>
    </row>
    <row r="39" spans="5:7">
      <c r="F39" s="71"/>
    </row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2" t="s">
        <v>0</v>
      </c>
      <c r="B1" s="54"/>
      <c r="C1" s="347" t="str">
        <f>Index!$C$1</f>
        <v>9WART</v>
      </c>
      <c r="D1" s="347"/>
      <c r="E1" s="347"/>
      <c r="F1" s="55"/>
      <c r="H1" s="57" t="s">
        <v>2</v>
      </c>
      <c r="I1" s="57" t="s">
        <v>3</v>
      </c>
    </row>
    <row r="2" spans="1:12" ht="18">
      <c r="A2" s="122" t="s">
        <v>4</v>
      </c>
      <c r="B2" s="54"/>
      <c r="C2" s="347" t="str">
        <f>Index!$C$2</f>
        <v>Warner Family Super Fund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45048</v>
      </c>
    </row>
    <row r="3" spans="1:12" ht="18">
      <c r="A3" s="122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45055</v>
      </c>
    </row>
    <row r="4" spans="1:12" ht="18">
      <c r="A4" s="122"/>
      <c r="B4" s="54"/>
      <c r="D4" s="56"/>
      <c r="G4" s="123"/>
      <c r="H4" s="66"/>
      <c r="I4" s="67"/>
    </row>
    <row r="5" spans="1:12" ht="18">
      <c r="A5" s="54" t="s">
        <v>201</v>
      </c>
      <c r="C5" s="58"/>
      <c r="F5" s="59"/>
      <c r="G5" s="59"/>
      <c r="H5" s="66"/>
      <c r="J5" s="67"/>
    </row>
    <row r="6" spans="1:12" s="107" customFormat="1" ht="18">
      <c r="A6" s="314" t="s">
        <v>209</v>
      </c>
      <c r="B6" s="64"/>
      <c r="C6" s="108"/>
      <c r="D6" s="54"/>
      <c r="E6" s="54"/>
      <c r="F6" s="66"/>
      <c r="G6" s="66"/>
      <c r="H6" s="66"/>
      <c r="I6" s="109"/>
    </row>
    <row r="7" spans="1:12" ht="20.100000000000001" customHeight="1" thickBot="1">
      <c r="A7" s="180"/>
      <c r="H7" s="363"/>
      <c r="I7" s="363"/>
      <c r="J7" s="363"/>
      <c r="K7" s="363"/>
      <c r="L7" s="363"/>
    </row>
    <row r="8" spans="1:12" ht="42.75" customHeight="1" thickBot="1">
      <c r="A8" s="181" t="s">
        <v>103</v>
      </c>
      <c r="B8" s="364" t="s">
        <v>210</v>
      </c>
      <c r="C8" s="365"/>
      <c r="D8" s="366"/>
      <c r="E8" s="183" t="s">
        <v>211</v>
      </c>
      <c r="F8" s="183" t="s">
        <v>212</v>
      </c>
      <c r="G8" s="184" t="s">
        <v>213</v>
      </c>
      <c r="H8" s="185"/>
      <c r="I8" s="185"/>
      <c r="J8" s="185"/>
      <c r="K8" s="186"/>
      <c r="L8" s="186"/>
    </row>
    <row r="9" spans="1:12" ht="15.95" customHeight="1">
      <c r="A9" s="187"/>
      <c r="B9" s="367"/>
      <c r="C9" s="367"/>
      <c r="D9" s="367"/>
      <c r="E9" s="188"/>
      <c r="F9" s="189"/>
      <c r="G9" s="190" t="str">
        <f t="shared" ref="G9:G20" si="0">IF(E9=0,IF(F9=0,"",F9),F9*E9)</f>
        <v/>
      </c>
      <c r="H9" s="191"/>
      <c r="I9" s="191"/>
      <c r="J9" s="191"/>
      <c r="K9" s="191"/>
      <c r="L9" s="191"/>
    </row>
    <row r="10" spans="1:12" ht="15.95" customHeight="1">
      <c r="A10" s="187"/>
      <c r="B10" s="368" t="s">
        <v>214</v>
      </c>
      <c r="C10" s="368"/>
      <c r="D10" s="368"/>
      <c r="E10" s="188"/>
      <c r="F10" s="189"/>
      <c r="G10" s="192" t="str">
        <f t="shared" si="0"/>
        <v/>
      </c>
      <c r="H10" s="191"/>
      <c r="I10" s="191"/>
      <c r="J10" s="191"/>
      <c r="K10" s="191"/>
      <c r="L10" s="191"/>
    </row>
    <row r="11" spans="1:12" ht="15.95" customHeight="1">
      <c r="A11" s="187"/>
      <c r="B11" s="360"/>
      <c r="C11" s="361"/>
      <c r="D11" s="362"/>
      <c r="E11" s="194"/>
      <c r="F11" s="189">
        <v>1</v>
      </c>
      <c r="G11" s="195">
        <f t="shared" si="0"/>
        <v>1</v>
      </c>
      <c r="H11" s="191"/>
      <c r="I11" s="191"/>
      <c r="J11" s="191"/>
      <c r="K11" s="191"/>
      <c r="L11" s="191"/>
    </row>
    <row r="12" spans="1:12" ht="15.95" customHeight="1">
      <c r="A12" s="187"/>
      <c r="B12" s="360"/>
      <c r="C12" s="361"/>
      <c r="D12" s="362"/>
      <c r="E12" s="194">
        <v>0</v>
      </c>
      <c r="F12" s="189">
        <v>1</v>
      </c>
      <c r="G12" s="195">
        <v>0</v>
      </c>
      <c r="H12" s="191"/>
      <c r="I12" s="191"/>
      <c r="J12" s="191"/>
      <c r="K12" s="191"/>
      <c r="L12" s="191"/>
    </row>
    <row r="13" spans="1:12" ht="15.95" customHeight="1">
      <c r="A13" s="187"/>
      <c r="B13" s="360"/>
      <c r="C13" s="361"/>
      <c r="D13" s="362"/>
      <c r="E13" s="194">
        <v>1</v>
      </c>
      <c r="F13" s="189"/>
      <c r="G13" s="195">
        <f t="shared" si="0"/>
        <v>0</v>
      </c>
      <c r="H13" s="191"/>
      <c r="I13" s="191"/>
      <c r="J13" s="191"/>
      <c r="K13" s="191"/>
      <c r="L13" s="191"/>
    </row>
    <row r="14" spans="1:12" ht="15.95" customHeight="1">
      <c r="A14" s="187"/>
      <c r="B14" s="369" t="s">
        <v>215</v>
      </c>
      <c r="C14" s="370"/>
      <c r="D14" s="371"/>
      <c r="E14" s="196"/>
      <c r="F14" s="197"/>
      <c r="G14" s="198">
        <f>SUM(G11:G13)</f>
        <v>1</v>
      </c>
      <c r="H14" s="191"/>
      <c r="I14" s="191"/>
      <c r="J14" s="191"/>
      <c r="K14" s="191"/>
      <c r="L14" s="191"/>
    </row>
    <row r="15" spans="1:12" ht="15.95" customHeight="1">
      <c r="A15" s="187"/>
      <c r="B15" s="372"/>
      <c r="C15" s="373"/>
      <c r="D15" s="374"/>
      <c r="E15" s="188"/>
      <c r="F15" s="189"/>
      <c r="G15" s="195" t="str">
        <f t="shared" si="0"/>
        <v/>
      </c>
      <c r="H15" s="191"/>
      <c r="I15" s="191"/>
      <c r="J15" s="191"/>
      <c r="K15" s="191"/>
      <c r="L15" s="191"/>
    </row>
    <row r="16" spans="1:12" ht="15.95" customHeight="1">
      <c r="A16" s="187"/>
      <c r="B16" s="368" t="s">
        <v>57</v>
      </c>
      <c r="C16" s="368"/>
      <c r="D16" s="368"/>
      <c r="E16" s="188"/>
      <c r="F16" s="189"/>
      <c r="G16" s="195" t="str">
        <f t="shared" si="0"/>
        <v/>
      </c>
      <c r="H16" s="191"/>
      <c r="I16" s="191"/>
      <c r="J16" s="191"/>
      <c r="K16" s="191"/>
      <c r="L16" s="191"/>
    </row>
    <row r="17" spans="1:12" ht="15.95" customHeight="1">
      <c r="A17" s="187"/>
      <c r="B17" s="375"/>
      <c r="C17" s="375"/>
      <c r="D17" s="375"/>
      <c r="E17" s="188"/>
      <c r="F17" s="189">
        <v>1</v>
      </c>
      <c r="G17" s="195">
        <f t="shared" si="0"/>
        <v>1</v>
      </c>
      <c r="H17" s="191"/>
      <c r="I17" s="191"/>
      <c r="J17" s="191"/>
      <c r="K17" s="191"/>
      <c r="L17" s="191"/>
    </row>
    <row r="18" spans="1:12" ht="15.95" customHeight="1">
      <c r="A18" s="187"/>
      <c r="B18" s="360"/>
      <c r="C18" s="361"/>
      <c r="D18" s="362"/>
      <c r="E18" s="188"/>
      <c r="F18" s="189">
        <v>1</v>
      </c>
      <c r="G18" s="195">
        <f t="shared" si="0"/>
        <v>1</v>
      </c>
      <c r="H18" s="191"/>
      <c r="I18" s="191"/>
      <c r="J18" s="191"/>
      <c r="K18" s="191"/>
      <c r="L18" s="191"/>
    </row>
    <row r="19" spans="1:12" ht="15.95" customHeight="1">
      <c r="A19" s="187"/>
      <c r="B19" s="380" t="s">
        <v>216</v>
      </c>
      <c r="C19" s="380"/>
      <c r="D19" s="380"/>
      <c r="E19" s="196"/>
      <c r="F19" s="197"/>
      <c r="G19" s="201">
        <f>SUM(G17:G18)</f>
        <v>2</v>
      </c>
      <c r="H19" s="191"/>
      <c r="I19" s="191"/>
      <c r="J19" s="191"/>
      <c r="K19" s="191"/>
      <c r="L19" s="191"/>
    </row>
    <row r="20" spans="1:12" ht="15.95" customHeight="1">
      <c r="A20" s="187"/>
      <c r="B20" s="372"/>
      <c r="C20" s="373"/>
      <c r="D20" s="374"/>
      <c r="E20" s="188"/>
      <c r="F20" s="189"/>
      <c r="G20" s="202" t="str">
        <f t="shared" si="0"/>
        <v/>
      </c>
      <c r="H20" s="191"/>
      <c r="I20" s="191"/>
      <c r="J20" s="191"/>
      <c r="K20" s="191"/>
      <c r="L20" s="191"/>
    </row>
    <row r="21" spans="1:12" ht="15.95" customHeight="1">
      <c r="A21" s="187"/>
      <c r="B21" s="381" t="s">
        <v>217</v>
      </c>
      <c r="C21" s="382"/>
      <c r="D21" s="383"/>
      <c r="E21" s="196"/>
      <c r="F21" s="197"/>
      <c r="G21" s="201">
        <f>G14-G19</f>
        <v>-1</v>
      </c>
      <c r="H21" s="191"/>
      <c r="I21" s="191"/>
      <c r="J21" s="191"/>
      <c r="K21" s="191"/>
      <c r="L21" s="191"/>
    </row>
    <row r="22" spans="1:12" ht="15.95" customHeight="1" thickBot="1">
      <c r="A22" s="187"/>
      <c r="B22" s="384"/>
      <c r="C22" s="384"/>
      <c r="D22" s="384"/>
      <c r="E22" s="188"/>
      <c r="F22" s="189"/>
      <c r="G22" s="203" t="str">
        <f t="shared" ref="G22:G32" si="1">IF(E22=0,IF(F22=0,"",F22),F22*E22)</f>
        <v/>
      </c>
      <c r="H22" s="191"/>
      <c r="I22" s="191"/>
      <c r="J22" s="191"/>
      <c r="K22" s="191"/>
      <c r="L22" s="191"/>
    </row>
    <row r="23" spans="1:12" ht="15.95" customHeight="1">
      <c r="A23" s="204"/>
      <c r="B23" s="377" t="s">
        <v>218</v>
      </c>
      <c r="C23" s="378"/>
      <c r="D23" s="379"/>
      <c r="E23" s="205"/>
      <c r="F23" s="189"/>
      <c r="G23" s="203" t="str">
        <f t="shared" si="1"/>
        <v/>
      </c>
      <c r="H23" s="191"/>
      <c r="I23" s="191"/>
      <c r="J23" s="191"/>
      <c r="K23" s="191"/>
      <c r="L23" s="191"/>
    </row>
    <row r="24" spans="1:12" ht="15.95" customHeight="1">
      <c r="A24" s="204"/>
      <c r="B24" s="187" t="s">
        <v>219</v>
      </c>
      <c r="C24" s="206"/>
      <c r="D24" s="207"/>
      <c r="E24" s="205"/>
      <c r="F24" s="189"/>
      <c r="G24" s="203" t="str">
        <f t="shared" si="1"/>
        <v/>
      </c>
      <c r="H24" s="191"/>
      <c r="I24" s="191"/>
      <c r="J24" s="191"/>
      <c r="K24" s="191"/>
      <c r="L24" s="191"/>
    </row>
    <row r="25" spans="1:12" ht="15.95" customHeight="1" thickBot="1">
      <c r="A25" s="204"/>
      <c r="B25" s="208" t="s">
        <v>220</v>
      </c>
      <c r="C25" s="209"/>
      <c r="D25" s="210" t="e">
        <f>G21/D24</f>
        <v>#DIV/0!</v>
      </c>
      <c r="E25" s="205"/>
      <c r="F25" s="189"/>
      <c r="G25" s="203" t="str">
        <f t="shared" si="1"/>
        <v/>
      </c>
      <c r="H25" s="191"/>
      <c r="I25" s="191"/>
      <c r="J25" s="191"/>
      <c r="K25" s="191"/>
      <c r="L25" s="191"/>
    </row>
    <row r="26" spans="1:12" ht="15.95" customHeight="1" thickBot="1">
      <c r="A26" s="187"/>
      <c r="B26" s="385"/>
      <c r="C26" s="385"/>
      <c r="D26" s="385"/>
      <c r="E26" s="188"/>
      <c r="F26" s="189"/>
      <c r="G26" s="203" t="str">
        <f t="shared" si="1"/>
        <v/>
      </c>
      <c r="H26" s="191"/>
      <c r="I26" s="191"/>
      <c r="J26" s="191"/>
      <c r="K26" s="191"/>
      <c r="L26" s="191"/>
    </row>
    <row r="27" spans="1:12" ht="15.95" customHeight="1">
      <c r="A27" s="204"/>
      <c r="B27" s="377" t="s">
        <v>221</v>
      </c>
      <c r="C27" s="378"/>
      <c r="D27" s="379"/>
      <c r="E27" s="205"/>
      <c r="F27" s="189"/>
      <c r="G27" s="203" t="str">
        <f t="shared" si="1"/>
        <v/>
      </c>
      <c r="H27" s="191"/>
      <c r="I27" s="191"/>
      <c r="J27" s="191"/>
      <c r="K27" s="191"/>
      <c r="L27" s="191"/>
    </row>
    <row r="28" spans="1:12" ht="15.95" customHeight="1">
      <c r="A28" s="204"/>
      <c r="B28" s="211" t="s">
        <v>34</v>
      </c>
      <c r="C28" s="193"/>
      <c r="D28" s="212">
        <f>(SUM(G11:G12))/G14</f>
        <v>1</v>
      </c>
      <c r="E28" s="205"/>
      <c r="F28" s="189"/>
      <c r="G28" s="203" t="str">
        <f t="shared" si="1"/>
        <v/>
      </c>
      <c r="H28" s="191"/>
      <c r="I28" s="191"/>
      <c r="J28" s="191"/>
      <c r="K28" s="191"/>
      <c r="L28" s="191"/>
    </row>
    <row r="29" spans="1:12" ht="15.95" customHeight="1" thickBot="1">
      <c r="A29" s="204"/>
      <c r="B29" s="213" t="s">
        <v>49</v>
      </c>
      <c r="C29" s="214"/>
      <c r="D29" s="215">
        <f>G13/G14</f>
        <v>0</v>
      </c>
      <c r="E29" s="205"/>
      <c r="F29" s="189"/>
      <c r="G29" s="203" t="str">
        <f t="shared" si="1"/>
        <v/>
      </c>
      <c r="H29" s="191"/>
      <c r="I29" s="191"/>
      <c r="J29" s="191"/>
      <c r="K29" s="191"/>
      <c r="L29" s="191"/>
    </row>
    <row r="30" spans="1:12" ht="15.95" customHeight="1">
      <c r="A30" s="187"/>
      <c r="B30" s="372"/>
      <c r="C30" s="373"/>
      <c r="D30" s="374"/>
      <c r="E30" s="188"/>
      <c r="F30" s="189"/>
      <c r="G30" s="203" t="str">
        <f t="shared" si="1"/>
        <v/>
      </c>
      <c r="H30" s="191"/>
      <c r="I30" s="191"/>
      <c r="J30" s="191"/>
      <c r="K30" s="191"/>
      <c r="L30" s="191"/>
    </row>
    <row r="31" spans="1:12" ht="15.95" customHeight="1">
      <c r="A31" s="187"/>
      <c r="B31" s="372"/>
      <c r="C31" s="373"/>
      <c r="D31" s="374"/>
      <c r="E31" s="188"/>
      <c r="F31" s="189"/>
      <c r="G31" s="203" t="str">
        <f t="shared" si="1"/>
        <v/>
      </c>
      <c r="H31" s="191"/>
      <c r="I31" s="191"/>
      <c r="J31" s="191"/>
      <c r="K31" s="191"/>
      <c r="L31" s="191"/>
    </row>
    <row r="32" spans="1:12" ht="15.95" customHeight="1">
      <c r="A32" s="187"/>
      <c r="B32" s="367"/>
      <c r="C32" s="367"/>
      <c r="D32" s="367"/>
      <c r="E32" s="188"/>
      <c r="F32" s="189"/>
      <c r="G32" s="203" t="str">
        <f t="shared" si="1"/>
        <v/>
      </c>
      <c r="H32" s="191"/>
      <c r="I32" s="191"/>
      <c r="J32" s="191"/>
      <c r="K32" s="191"/>
      <c r="L32" s="191"/>
    </row>
    <row r="33" spans="1:12">
      <c r="A33" s="187"/>
      <c r="B33" s="367"/>
      <c r="C33" s="367"/>
      <c r="D33" s="367"/>
      <c r="E33" s="188"/>
      <c r="F33" s="189"/>
      <c r="G33" s="203"/>
      <c r="H33" s="191"/>
      <c r="I33" s="191"/>
      <c r="J33" s="191"/>
      <c r="K33" s="191"/>
      <c r="L33" s="191"/>
    </row>
    <row r="34" spans="1:12">
      <c r="A34" s="187"/>
      <c r="B34" s="367"/>
      <c r="C34" s="367"/>
      <c r="D34" s="367"/>
      <c r="E34" s="188"/>
      <c r="F34" s="189"/>
      <c r="G34" s="203"/>
      <c r="H34" s="191"/>
      <c r="I34" s="191"/>
      <c r="J34" s="191"/>
      <c r="K34" s="191"/>
      <c r="L34" s="191"/>
    </row>
    <row r="35" spans="1:12" ht="15.75" thickBot="1">
      <c r="A35" s="208"/>
      <c r="B35" s="376"/>
      <c r="C35" s="376"/>
      <c r="D35" s="376"/>
      <c r="E35" s="216"/>
      <c r="F35" s="217"/>
      <c r="G35" s="218"/>
      <c r="H35" s="191"/>
      <c r="I35" s="191"/>
      <c r="J35" s="191"/>
      <c r="K35" s="191"/>
      <c r="L35" s="191"/>
    </row>
    <row r="36" spans="1:12" ht="15.95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</row>
    <row r="37" spans="1:12" ht="15.95" customHeigh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</row>
    <row r="38" spans="1:12" ht="15.95" customHeight="1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2" ht="15.95" customHeight="1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</row>
    <row r="40" spans="1:12" ht="15.95" customHeight="1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</row>
    <row r="41" spans="1:12" ht="15.95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</row>
    <row r="42" spans="1:12" ht="15.95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</row>
    <row r="43" spans="1:12" ht="15.95" customHeight="1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</row>
    <row r="44" spans="1:12" ht="15.95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2" ht="15.9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2" ht="15.95" customHeight="1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2" ht="15.95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12" ht="15.9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</row>
    <row r="49" spans="1:11" ht="15.95" customHeight="1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</row>
    <row r="50" spans="1:11" ht="15.95" customHeight="1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</row>
    <row r="51" spans="1:11" ht="15.95" customHeigh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</row>
    <row r="52" spans="1:11" ht="15.95" customHeight="1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</row>
    <row r="53" spans="1:11" ht="15.95" customHeight="1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</row>
    <row r="54" spans="1:11" ht="15.95" customHeight="1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5.95" customHeigh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1" ht="15.95" customHeight="1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1" ht="15.95" customHeight="1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</row>
    <row r="58" spans="1:11" ht="15.95" customHeight="1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</row>
    <row r="59" spans="1:11" ht="15.95" customHeight="1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</row>
    <row r="60" spans="1:11" ht="15.95" customHeight="1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1" ht="15.95" customHeight="1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1" ht="15.95" customHeight="1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3" spans="1:11" ht="15.95" customHeight="1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</row>
    <row r="64" spans="1:11" ht="15.95" customHeight="1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</row>
    <row r="65" spans="1:11" ht="15.95" customHeight="1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</row>
    <row r="66" spans="1:11" ht="15.95" customHeight="1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</row>
    <row r="67" spans="1:11" ht="15.95" customHeight="1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</row>
    <row r="68" spans="1:11" ht="15.95" customHeight="1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</row>
    <row r="69" spans="1:11" ht="15.95" customHeight="1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</row>
    <row r="70" spans="1:11" ht="15.95" customHeight="1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</row>
    <row r="71" spans="1:11" ht="15.95" customHeight="1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</row>
    <row r="72" spans="1:11" ht="15.95" customHeight="1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</row>
    <row r="73" spans="1:11" ht="15.95" customHeight="1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</row>
    <row r="74" spans="1:11" ht="15.95" customHeight="1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</row>
    <row r="75" spans="1:11" ht="15.95" customHeight="1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</row>
    <row r="76" spans="1:11" ht="15.95" customHeight="1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</row>
    <row r="77" spans="1:11" ht="15.95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</row>
    <row r="78" spans="1:11" ht="15.95" customHeight="1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</row>
    <row r="79" spans="1:11" ht="15.95" customHeight="1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</row>
    <row r="80" spans="1:11" ht="15.95" customHeight="1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</row>
    <row r="81" spans="1:11" ht="15.95" customHeight="1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</row>
    <row r="82" spans="1:11" ht="15.95" customHeight="1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</row>
    <row r="83" spans="1:11" ht="15.95" customHeight="1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</row>
    <row r="84" spans="1:11" ht="15.95" customHeight="1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</row>
    <row r="85" spans="1:11" ht="15.95" customHeight="1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</row>
    <row r="86" spans="1:11" ht="15.95" customHeight="1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</row>
    <row r="87" spans="1:11" ht="15.95" customHeight="1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</row>
    <row r="88" spans="1:11" ht="15.95" customHeight="1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</row>
    <row r="89" spans="1:11" ht="15.95" customHeight="1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1" ht="15.95" customHeight="1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</row>
    <row r="91" spans="1:11" ht="15.95" customHeight="1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</row>
    <row r="92" spans="1:11" ht="15.95" customHeight="1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</row>
    <row r="93" spans="1:11" ht="15.95" customHeight="1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</row>
    <row r="94" spans="1:11" ht="15.95" customHeight="1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</row>
    <row r="95" spans="1:11" ht="15.95" customHeight="1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</row>
    <row r="96" spans="1:11" ht="15.95" customHeight="1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</row>
    <row r="97" spans="1:11" ht="15.95" customHeight="1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</row>
    <row r="98" spans="1:11" ht="15.95" customHeight="1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</row>
    <row r="99" spans="1:11" ht="15.95" customHeight="1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</row>
    <row r="100" spans="1:11" ht="15.95" customHeight="1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</row>
    <row r="101" spans="1:11" ht="15.95" customHeight="1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</row>
    <row r="102" spans="1:11" ht="15.95" customHeight="1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</row>
    <row r="103" spans="1:11" ht="15.95" customHeight="1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</row>
    <row r="104" spans="1:11" ht="15.95" customHeight="1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</row>
    <row r="105" spans="1:11" ht="15.95" customHeight="1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</row>
    <row r="106" spans="1:11" ht="15.95" customHeight="1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</row>
    <row r="107" spans="1:11" ht="15.95" customHeight="1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</row>
    <row r="108" spans="1:11" ht="15.95" customHeight="1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</row>
    <row r="109" spans="1:11" ht="15.95" customHeight="1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</row>
    <row r="110" spans="1:11" ht="15.95" customHeight="1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</row>
    <row r="111" spans="1:11" ht="15.95" customHeight="1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</row>
    <row r="112" spans="1:11" ht="15.95" customHeight="1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</row>
    <row r="113" spans="1:11" ht="15.95" customHeight="1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</row>
    <row r="114" spans="1:11" ht="15.95" customHeight="1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</row>
    <row r="115" spans="1:11" ht="15.95" customHeight="1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</row>
    <row r="116" spans="1:11" ht="15.95" customHeight="1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</row>
    <row r="117" spans="1:11" ht="15.95" customHeight="1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</row>
    <row r="118" spans="1:11" ht="15.95" customHeight="1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</row>
    <row r="119" spans="1:11" ht="15.95" customHeight="1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</row>
    <row r="120" spans="1:11" ht="15.95" customHeight="1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</row>
    <row r="121" spans="1:11" ht="15.95" customHeight="1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</row>
    <row r="122" spans="1:11" ht="15.95" customHeight="1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</row>
    <row r="123" spans="1:11" ht="15.95" customHeight="1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</row>
    <row r="124" spans="1:11" ht="15.95" customHeight="1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</row>
    <row r="125" spans="1:11" ht="15.95" customHeight="1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</row>
    <row r="126" spans="1:11" ht="15.95" customHeight="1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</row>
    <row r="127" spans="1:11" ht="15.95" customHeight="1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</row>
    <row r="128" spans="1:11" ht="15.95" customHeight="1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</row>
    <row r="129" spans="1:11" ht="15.95" customHeight="1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</row>
    <row r="130" spans="1:11" ht="15.95" customHeight="1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</row>
    <row r="131" spans="1:11" ht="15.95" customHeight="1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</row>
    <row r="132" spans="1:11" ht="15.95" customHeight="1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11" ht="15.95" customHeight="1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11" ht="15.95" customHeight="1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</row>
    <row r="135" spans="1:11" ht="15.95" customHeight="1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</row>
    <row r="136" spans="1:11" ht="15.95" customHeight="1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</row>
    <row r="137" spans="1:11" ht="15.95" customHeight="1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</row>
    <row r="138" spans="1:11" ht="15.95" customHeight="1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</row>
    <row r="139" spans="1:11" ht="15.95" customHeight="1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</row>
    <row r="140" spans="1:11" ht="15.95" customHeight="1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</row>
    <row r="141" spans="1:11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</row>
    <row r="142" spans="1:11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</row>
    <row r="143" spans="1:11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</row>
    <row r="144" spans="1:11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</row>
    <row r="145" spans="1:11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</row>
    <row r="146" spans="1:11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</row>
    <row r="147" spans="1:11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</row>
    <row r="148" spans="1:11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</row>
    <row r="149" spans="1:11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</row>
    <row r="150" spans="1:11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</row>
    <row r="151" spans="1:11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</row>
    <row r="152" spans="1:11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</row>
    <row r="153" spans="1:11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</row>
    <row r="154" spans="1:11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</row>
    <row r="155" spans="1:11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</row>
    <row r="156" spans="1:11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</row>
    <row r="157" spans="1:11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</row>
    <row r="158" spans="1:11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</row>
    <row r="159" spans="1:11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</row>
    <row r="160" spans="1:11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</row>
    <row r="161" spans="1:11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</row>
    <row r="162" spans="1:11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</row>
    <row r="163" spans="1:11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</row>
    <row r="164" spans="1:11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</row>
    <row r="165" spans="1:11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</row>
    <row r="166" spans="1:11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</row>
    <row r="167" spans="1:11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</row>
    <row r="168" spans="1:11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</row>
    <row r="169" spans="1:11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</row>
    <row r="170" spans="1:11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</row>
    <row r="171" spans="1:11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</row>
    <row r="172" spans="1:11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</row>
    <row r="173" spans="1:11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</row>
    <row r="174" spans="1:11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</row>
    <row r="175" spans="1:11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</row>
    <row r="176" spans="1:11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</row>
    <row r="177" spans="1:11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</row>
    <row r="178" spans="1:11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</row>
    <row r="179" spans="1:11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</row>
    <row r="180" spans="1:11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</row>
    <row r="181" spans="1:11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</row>
    <row r="182" spans="1:11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</row>
    <row r="183" spans="1:11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</row>
    <row r="184" spans="1:11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</row>
    <row r="185" spans="1:11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</row>
    <row r="186" spans="1:11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</row>
    <row r="187" spans="1:11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</row>
    <row r="188" spans="1:11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</row>
    <row r="189" spans="1:11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</row>
    <row r="190" spans="1:11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</row>
    <row r="191" spans="1:11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</row>
    <row r="192" spans="1:11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</row>
    <row r="193" spans="1:11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</row>
    <row r="194" spans="1:11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</row>
    <row r="195" spans="1:11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</row>
    <row r="196" spans="1:11">
      <c r="A196" s="115"/>
      <c r="B196" s="115"/>
      <c r="C196" s="115"/>
      <c r="D196" s="115"/>
      <c r="E196" s="115"/>
      <c r="F196" s="115"/>
      <c r="G196" s="115"/>
      <c r="H196" s="115"/>
    </row>
    <row r="197" spans="1:11">
      <c r="A197" s="115"/>
      <c r="B197" s="115"/>
      <c r="C197" s="115"/>
      <c r="D197" s="115"/>
      <c r="E197" s="115"/>
      <c r="F197" s="115"/>
      <c r="G197" s="115"/>
      <c r="H197" s="115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J34" sqref="J34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9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2" t="s">
        <v>0</v>
      </c>
      <c r="B1" s="54"/>
      <c r="C1" s="347" t="str">
        <f>Index!$C$1</f>
        <v>9WART</v>
      </c>
      <c r="D1" s="347"/>
      <c r="E1" s="347"/>
      <c r="F1" s="55"/>
      <c r="H1" s="57" t="s">
        <v>2</v>
      </c>
      <c r="I1" s="57" t="s">
        <v>3</v>
      </c>
    </row>
    <row r="2" spans="1:12" ht="18">
      <c r="A2" s="122" t="s">
        <v>4</v>
      </c>
      <c r="B2" s="54"/>
      <c r="C2" s="347" t="str">
        <f>Index!$C$2</f>
        <v>Warner Family Super Fund</v>
      </c>
      <c r="D2" s="347"/>
      <c r="E2" s="347"/>
      <c r="F2" s="56"/>
      <c r="G2" s="60" t="s">
        <v>6</v>
      </c>
      <c r="H2" s="61" t="str">
        <f>Index!$H$2</f>
        <v>MM</v>
      </c>
      <c r="I2" s="62">
        <f>Index!$I$2</f>
        <v>45048</v>
      </c>
    </row>
    <row r="3" spans="1:12" ht="18">
      <c r="A3" s="122" t="s">
        <v>8</v>
      </c>
      <c r="B3" s="54"/>
      <c r="C3" s="348">
        <f>Index!$C$3</f>
        <v>44742</v>
      </c>
      <c r="D3" s="347"/>
      <c r="E3" s="347"/>
      <c r="F3" s="56"/>
      <c r="G3" s="60" t="s">
        <v>9</v>
      </c>
      <c r="H3" s="61" t="str">
        <f>Index!$H$3</f>
        <v>DB</v>
      </c>
      <c r="I3" s="62">
        <f>Index!$I$3</f>
        <v>45055</v>
      </c>
    </row>
    <row r="4" spans="1:12" ht="18">
      <c r="A4" s="122"/>
      <c r="B4" s="54"/>
      <c r="D4" s="56"/>
      <c r="E4"/>
      <c r="G4" s="123"/>
      <c r="H4" s="66"/>
      <c r="I4" s="67"/>
    </row>
    <row r="5" spans="1:12" ht="18">
      <c r="A5" s="54" t="s">
        <v>222</v>
      </c>
      <c r="C5" s="58"/>
      <c r="E5"/>
      <c r="F5" s="59"/>
      <c r="G5" s="59"/>
      <c r="H5" s="66"/>
      <c r="J5" s="67"/>
    </row>
    <row r="6" spans="1:12" s="107" customFormat="1" ht="18">
      <c r="A6" s="63"/>
      <c r="B6" s="64"/>
      <c r="C6" s="108"/>
      <c r="D6" s="54"/>
      <c r="E6" s="54"/>
      <c r="F6" s="66"/>
      <c r="G6" s="66"/>
      <c r="H6" s="66"/>
      <c r="I6" s="109"/>
    </row>
    <row r="8" spans="1:12" s="70" customFormat="1" ht="30">
      <c r="A8" s="136" t="s">
        <v>103</v>
      </c>
      <c r="B8" s="349" t="s">
        <v>104</v>
      </c>
      <c r="C8" s="350"/>
      <c r="D8" s="351"/>
      <c r="E8" s="137" t="s">
        <v>105</v>
      </c>
      <c r="F8" s="349" t="s">
        <v>153</v>
      </c>
      <c r="G8" s="358"/>
      <c r="H8" s="359"/>
    </row>
    <row r="10" spans="1:12">
      <c r="D10" s="386" t="s">
        <v>143</v>
      </c>
      <c r="E10" s="386"/>
      <c r="F10" s="386"/>
    </row>
    <row r="11" spans="1:12" ht="30">
      <c r="D11" s="113" t="s">
        <v>223</v>
      </c>
      <c r="E11" s="179" t="s">
        <v>224</v>
      </c>
      <c r="F11" s="179" t="s">
        <v>85</v>
      </c>
      <c r="H11" t="s">
        <v>225</v>
      </c>
      <c r="J11" s="179" t="s">
        <v>226</v>
      </c>
      <c r="K11" s="179" t="s">
        <v>227</v>
      </c>
      <c r="L11" s="179" t="s">
        <v>228</v>
      </c>
    </row>
    <row r="12" spans="1:12">
      <c r="A12" s="72"/>
      <c r="B12" s="72"/>
      <c r="E12" s="71"/>
    </row>
    <row r="13" spans="1:12">
      <c r="A13" t="s">
        <v>229</v>
      </c>
      <c r="B13" s="72"/>
      <c r="C13" t="s">
        <v>230</v>
      </c>
      <c r="D13" s="261"/>
      <c r="E13" s="94">
        <f>+H13-D13</f>
        <v>0</v>
      </c>
      <c r="F13" s="94">
        <f>+D13+E13</f>
        <v>0</v>
      </c>
      <c r="G13" s="94"/>
      <c r="H13" s="94">
        <f>SUM(J13:K13)/2</f>
        <v>0</v>
      </c>
      <c r="I13" s="94"/>
      <c r="J13" s="261"/>
      <c r="K13" s="261"/>
      <c r="L13" s="114"/>
    </row>
    <row r="14" spans="1:12">
      <c r="A14" t="s">
        <v>231</v>
      </c>
      <c r="B14" s="72"/>
      <c r="C14" t="s">
        <v>232</v>
      </c>
      <c r="D14" s="261"/>
      <c r="E14" s="94">
        <f>+H14-D14</f>
        <v>0</v>
      </c>
      <c r="F14" s="94">
        <f>+D14+E14</f>
        <v>0</v>
      </c>
      <c r="G14" s="94"/>
      <c r="H14" s="94">
        <f>SUM(J14:K14)/2</f>
        <v>0</v>
      </c>
      <c r="I14" s="94"/>
      <c r="J14" s="261"/>
      <c r="K14" s="261"/>
      <c r="L14" s="114"/>
    </row>
    <row r="15" spans="1:12">
      <c r="A15" t="s">
        <v>233</v>
      </c>
      <c r="B15" s="72"/>
      <c r="C15" t="s">
        <v>234</v>
      </c>
      <c r="D15" s="261"/>
      <c r="E15" s="94">
        <f>+H15-D15</f>
        <v>0</v>
      </c>
      <c r="F15" s="94">
        <f>+D15+E15</f>
        <v>0</v>
      </c>
      <c r="G15" s="94"/>
      <c r="H15" s="94">
        <f>SUM(J15:K15)/2</f>
        <v>0</v>
      </c>
      <c r="I15" s="94"/>
      <c r="J15" s="261"/>
      <c r="K15" s="261"/>
      <c r="L15" s="114"/>
    </row>
    <row r="17" spans="1:8" ht="15.75" thickBot="1">
      <c r="D17" s="112">
        <f>SUM(D13:D16)</f>
        <v>0</v>
      </c>
      <c r="E17" s="112">
        <f>SUM(E13:E16)</f>
        <v>0</v>
      </c>
      <c r="F17" s="112">
        <f>SUM(F13:F16)</f>
        <v>0</v>
      </c>
      <c r="H17" s="112">
        <f>SUM(H13:H16)</f>
        <v>0</v>
      </c>
    </row>
    <row r="18" spans="1:8">
      <c r="E18" s="71"/>
    </row>
    <row r="19" spans="1:8">
      <c r="A19" s="72"/>
      <c r="B19" s="72"/>
      <c r="C19" s="72"/>
      <c r="E19" s="71"/>
    </row>
    <row r="20" spans="1:8">
      <c r="A20" s="78"/>
      <c r="B20" s="78"/>
      <c r="C20" s="72"/>
      <c r="E20" s="71"/>
    </row>
    <row r="21" spans="1:8">
      <c r="E21" s="71"/>
    </row>
    <row r="22" spans="1:8">
      <c r="E22" s="71"/>
    </row>
    <row r="23" spans="1:8">
      <c r="E23" s="71"/>
    </row>
    <row r="24" spans="1:8">
      <c r="E24" s="71"/>
    </row>
    <row r="25" spans="1:8">
      <c r="E25" s="71"/>
    </row>
    <row r="26" spans="1:8">
      <c r="E26" s="71"/>
    </row>
    <row r="27" spans="1:8">
      <c r="E27" s="81"/>
    </row>
    <row r="28" spans="1:8">
      <c r="E28" s="80"/>
    </row>
    <row r="29" spans="1:8">
      <c r="E29" s="71"/>
    </row>
    <row r="34" spans="3:3">
      <c r="C34" s="94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367CB7-C7EE-4550-AA50-649AAE9EC8B3}"/>
</file>

<file path=customXml/itemProps2.xml><?xml version="1.0" encoding="utf-8"?>
<ds:datastoreItem xmlns:ds="http://schemas.openxmlformats.org/officeDocument/2006/customXml" ds:itemID="{72656D15-951E-4BC8-8C1B-CC55757A87A9}"/>
</file>

<file path=customXml/itemProps3.xml><?xml version="1.0" encoding="utf-8"?>
<ds:datastoreItem xmlns:ds="http://schemas.openxmlformats.org/officeDocument/2006/customXml" ds:itemID="{FBC9D2DC-4118-4448-8C98-C6BBEEB275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2023-05-10T03:02:33Z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