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ient's records\03 - Superannuation &amp; Retirement Folders\Lelievre Super Fund\2019\"/>
    </mc:Choice>
  </mc:AlternateContent>
  <xr:revisionPtr revIDLastSave="0" documentId="8_{DF660AC9-9576-4EBA-BE4E-6F5E912E6F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25" i="1"/>
  <c r="J25" i="1"/>
  <c r="I25" i="1"/>
  <c r="H25" i="1"/>
  <c r="J24" i="1"/>
  <c r="J23" i="1"/>
  <c r="I24" i="1"/>
  <c r="I23" i="1"/>
  <c r="H24" i="1"/>
  <c r="H23" i="1"/>
  <c r="N26" i="1"/>
  <c r="B21" i="1" l="1"/>
  <c r="C12" i="1"/>
  <c r="M25" i="1"/>
  <c r="L25" i="1"/>
  <c r="G25" i="1"/>
  <c r="F25" i="1"/>
  <c r="B25" i="1"/>
  <c r="C24" i="1" s="1"/>
  <c r="F19" i="1"/>
  <c r="G19" i="1"/>
  <c r="I19" i="1"/>
  <c r="J19" i="1"/>
  <c r="L19" i="1"/>
  <c r="M19" i="1"/>
  <c r="I13" i="1"/>
  <c r="J13" i="1"/>
  <c r="K13" i="1"/>
  <c r="L13" i="1"/>
  <c r="M13" i="1"/>
  <c r="N20" i="1"/>
  <c r="E13" i="1"/>
  <c r="N14" i="1"/>
  <c r="B19" i="1"/>
  <c r="C17" i="1" s="1"/>
  <c r="E17" i="1" s="1"/>
  <c r="B13" i="1"/>
  <c r="C11" i="1" s="1"/>
  <c r="B27" i="1" l="1"/>
  <c r="C23" i="1"/>
  <c r="C25" i="1" s="1"/>
  <c r="D17" i="1"/>
  <c r="F11" i="1"/>
  <c r="G11" i="1" s="1"/>
  <c r="F12" i="1"/>
  <c r="F13" i="1" s="1"/>
  <c r="C18" i="1"/>
  <c r="B15" i="1"/>
  <c r="K24" i="1"/>
  <c r="E24" i="1"/>
  <c r="D24" i="1"/>
  <c r="C13" i="1"/>
  <c r="K17" i="1"/>
  <c r="K18" i="1"/>
  <c r="E23" i="1" l="1"/>
  <c r="E25" i="1" s="1"/>
  <c r="D23" i="1"/>
  <c r="D25" i="1" s="1"/>
  <c r="E18" i="1"/>
  <c r="E19" i="1" s="1"/>
  <c r="D18" i="1"/>
  <c r="D19" i="1" s="1"/>
  <c r="N19" i="1" s="1"/>
  <c r="N21" i="1" s="1"/>
  <c r="C19" i="1"/>
  <c r="K19" i="1"/>
  <c r="G12" i="1"/>
  <c r="K25" i="1"/>
  <c r="G13" i="1" l="1"/>
  <c r="N13" i="1" s="1"/>
  <c r="N15" i="1" s="1"/>
</calcChain>
</file>

<file path=xl/sharedStrings.xml><?xml version="1.0" encoding="utf-8"?>
<sst xmlns="http://schemas.openxmlformats.org/spreadsheetml/2006/main" count="31" uniqueCount="25">
  <si>
    <t>Lelievre Superannuation Fund</t>
  </si>
  <si>
    <t>Plantation Capital Ltd</t>
  </si>
  <si>
    <t>Annual Tax Statements are provided on a calendar year basis. The amounts in the annual tax statements need to be split on a pro-rata basis according to the distributions received</t>
  </si>
  <si>
    <t>Date Received</t>
  </si>
  <si>
    <t>Distribution Amount</t>
  </si>
  <si>
    <t>%</t>
  </si>
  <si>
    <t>Net foreign source income</t>
  </si>
  <si>
    <t>Foreign income tax offsets</t>
  </si>
  <si>
    <t>AMIT cost base net amount - excess</t>
  </si>
  <si>
    <t>AMIT cost base net amount - shortfall</t>
  </si>
  <si>
    <t>enter MINUS SIGN</t>
  </si>
  <si>
    <t>Tax deferred amounts</t>
  </si>
  <si>
    <t>Tax Statement Year ended 31 December 2017</t>
  </si>
  <si>
    <t>Amount Actually Received</t>
  </si>
  <si>
    <t>Tax Statement Year ended 31 December 2018</t>
  </si>
  <si>
    <t>Total Cash Distribution Received - checksum</t>
  </si>
  <si>
    <t>Deductions from Distribution - Foreign Withholding Tax</t>
  </si>
  <si>
    <t>Tax Statement Year ended 31 December 2019</t>
  </si>
  <si>
    <t>Aust Tax Year</t>
  </si>
  <si>
    <t>2016/2017</t>
  </si>
  <si>
    <t>2017/2018</t>
  </si>
  <si>
    <t>2018/2019</t>
  </si>
  <si>
    <t>Difference</t>
  </si>
  <si>
    <t>Interest</t>
  </si>
  <si>
    <t>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</si>
</sst>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wrapText="1"/>
    </xf>
    <xf numFmtId="9" fontId="0" fillId="0" borderId="0" xfId="2" applyFont="1"/>
    <xf numFmtId="44" fontId="0" fillId="0" borderId="0" xfId="1" applyFont="1"/>
    <xf numFmtId="10" fontId="0" fillId="0" borderId="0" xfId="2" applyNumberFormat="1" applyFont="1"/>
    <xf numFmtId="10" fontId="0" fillId="3" borderId="3" xfId="2" applyNumberFormat="1" applyFont="1" applyFill="1" applyBorder="1"/>
    <xf numFmtId="0" fontId="0" fillId="3" borderId="2" xfId="0" applyFill="1" applyBorder="1" applyAlignment="1">
      <alignment wrapText="1"/>
    </xf>
    <xf numFmtId="14" fontId="0" fillId="2" borderId="2" xfId="0" applyNumberFormat="1" applyFill="1" applyBorder="1"/>
    <xf numFmtId="10" fontId="0" fillId="2" borderId="3" xfId="2" applyNumberFormat="1" applyFont="1" applyFill="1" applyBorder="1"/>
    <xf numFmtId="0" fontId="0" fillId="2" borderId="2" xfId="0" applyFill="1" applyBorder="1"/>
    <xf numFmtId="0" fontId="0" fillId="0" borderId="5" xfId="0" applyBorder="1"/>
    <xf numFmtId="44" fontId="0" fillId="0" borderId="5" xfId="1" applyFont="1" applyBorder="1"/>
    <xf numFmtId="10" fontId="0" fillId="0" borderId="5" xfId="2" applyNumberFormat="1" applyFont="1" applyBorder="1"/>
    <xf numFmtId="14" fontId="0" fillId="0" borderId="5" xfId="0" applyNumberFormat="1" applyBorder="1"/>
    <xf numFmtId="14" fontId="0" fillId="0" borderId="4" xfId="0" applyNumberFormat="1" applyBorder="1"/>
    <xf numFmtId="44" fontId="0" fillId="0" borderId="4" xfId="1" applyFont="1" applyBorder="1"/>
    <xf numFmtId="10" fontId="0" fillId="0" borderId="4" xfId="2" applyNumberFormat="1" applyFont="1" applyBorder="1"/>
    <xf numFmtId="0" fontId="0" fillId="0" borderId="4" xfId="0" applyBorder="1"/>
    <xf numFmtId="0" fontId="0" fillId="0" borderId="6" xfId="0" applyBorder="1"/>
    <xf numFmtId="44" fontId="0" fillId="0" borderId="6" xfId="1" applyFont="1" applyBorder="1"/>
    <xf numFmtId="9" fontId="0" fillId="0" borderId="6" xfId="2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7" xfId="0" applyBorder="1"/>
    <xf numFmtId="44" fontId="0" fillId="0" borderId="7" xfId="1" applyFont="1" applyBorder="1"/>
    <xf numFmtId="10" fontId="0" fillId="0" borderId="7" xfId="2" applyNumberFormat="1" applyFont="1" applyBorder="1"/>
    <xf numFmtId="44" fontId="0" fillId="2" borderId="1" xfId="1" applyFont="1" applyFill="1" applyBorder="1"/>
    <xf numFmtId="44" fontId="0" fillId="3" borderId="1" xfId="1" applyFont="1" applyFill="1" applyBorder="1"/>
    <xf numFmtId="0" fontId="2" fillId="0" borderId="0" xfId="0" applyFont="1"/>
    <xf numFmtId="0" fontId="4" fillId="0" borderId="6" xfId="0" applyFont="1" applyBorder="1" applyAlignment="1">
      <alignment horizontal="center" wrapText="1"/>
    </xf>
    <xf numFmtId="0" fontId="0" fillId="0" borderId="5" xfId="1" applyNumberFormat="1" applyFont="1" applyBorder="1"/>
    <xf numFmtId="49" fontId="0" fillId="0" borderId="6" xfId="0" applyNumberFormat="1" applyBorder="1"/>
    <xf numFmtId="49" fontId="0" fillId="0" borderId="5" xfId="1" applyNumberFormat="1" applyFont="1" applyBorder="1"/>
    <xf numFmtId="49" fontId="0" fillId="0" borderId="4" xfId="1" applyNumberFormat="1" applyFont="1" applyBorder="1"/>
    <xf numFmtId="49" fontId="0" fillId="2" borderId="1" xfId="1" applyNumberFormat="1" applyFont="1" applyFill="1" applyBorder="1"/>
    <xf numFmtId="49" fontId="0" fillId="3" borderId="1" xfId="1" applyNumberFormat="1" applyFont="1" applyFill="1" applyBorder="1"/>
    <xf numFmtId="49" fontId="0" fillId="0" borderId="7" xfId="1" applyNumberFormat="1" applyFont="1" applyBorder="1"/>
    <xf numFmtId="49" fontId="0" fillId="0" borderId="0" xfId="1" applyNumberFormat="1" applyFont="1"/>
    <xf numFmtId="44" fontId="0" fillId="3" borderId="9" xfId="1" applyFont="1" applyFill="1" applyBorder="1"/>
    <xf numFmtId="44" fontId="0" fillId="0" borderId="9" xfId="1" applyFont="1" applyFill="1" applyBorder="1"/>
    <xf numFmtId="10" fontId="0" fillId="0" borderId="10" xfId="2" applyNumberFormat="1" applyFont="1" applyFill="1" applyBorder="1"/>
    <xf numFmtId="49" fontId="0" fillId="0" borderId="9" xfId="1" applyNumberFormat="1" applyFont="1" applyFill="1" applyBorder="1"/>
    <xf numFmtId="0" fontId="2" fillId="3" borderId="8" xfId="0" applyFont="1" applyFill="1" applyBorder="1" applyAlignment="1">
      <alignment wrapText="1"/>
    </xf>
    <xf numFmtId="44" fontId="2" fillId="3" borderId="9" xfId="1" applyFont="1" applyFill="1" applyBorder="1"/>
    <xf numFmtId="0" fontId="2" fillId="3" borderId="2" xfId="0" applyFont="1" applyFill="1" applyBorder="1" applyAlignment="1">
      <alignment wrapText="1"/>
    </xf>
    <xf numFmtId="10" fontId="0" fillId="0" borderId="3" xfId="2" applyNumberFormat="1" applyFont="1" applyFill="1" applyBorder="1"/>
    <xf numFmtId="44" fontId="0" fillId="0" borderId="1" xfId="1" applyFont="1" applyFill="1" applyBorder="1"/>
    <xf numFmtId="49" fontId="0" fillId="0" borderId="1" xfId="1" applyNumberFormat="1" applyFont="1" applyFill="1" applyBorder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0"/>
  <sheetViews>
    <sheetView tabSelected="1" topLeftCell="A7" workbookViewId="0">
      <selection activeCell="N23" sqref="N23"/>
    </sheetView>
  </sheetViews>
  <sheetFormatPr defaultRowHeight="15" x14ac:dyDescent="0.25"/>
  <cols>
    <col min="1" max="1" width="24.85546875" customWidth="1"/>
    <col min="2" max="2" width="12.140625" customWidth="1"/>
    <col min="3" max="3" width="10.7109375" customWidth="1"/>
    <col min="4" max="4" width="10.5703125" bestFit="1" customWidth="1"/>
    <col min="5" max="5" width="12" customWidth="1"/>
    <col min="6" max="6" width="14" customWidth="1"/>
    <col min="7" max="8" width="13.28515625" customWidth="1"/>
    <col min="10" max="11" width="11.5703125" bestFit="1" customWidth="1"/>
    <col min="14" max="14" width="11.5703125" bestFit="1" customWidth="1"/>
    <col min="15" max="15" width="10.5703125" bestFit="1" customWidth="1"/>
  </cols>
  <sheetData>
    <row r="1" spans="1:17" x14ac:dyDescent="0.25">
      <c r="A1" s="28" t="s">
        <v>0</v>
      </c>
    </row>
    <row r="2" spans="1:17" x14ac:dyDescent="0.25">
      <c r="A2" s="28"/>
    </row>
    <row r="3" spans="1:17" x14ac:dyDescent="0.25">
      <c r="A3" s="28" t="s">
        <v>1</v>
      </c>
    </row>
    <row r="4" spans="1:17" x14ac:dyDescent="0.2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8" spans="1:17" s="1" customFormat="1" ht="90" x14ac:dyDescent="0.25">
      <c r="A8" s="21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16</v>
      </c>
      <c r="G8" s="21" t="s">
        <v>11</v>
      </c>
      <c r="H8" s="21" t="s">
        <v>23</v>
      </c>
      <c r="I8" s="21" t="s">
        <v>24</v>
      </c>
      <c r="J8" s="21" t="s">
        <v>8</v>
      </c>
      <c r="K8" s="21" t="s">
        <v>9</v>
      </c>
      <c r="L8" s="21"/>
      <c r="M8" s="21"/>
      <c r="N8" s="22" t="s">
        <v>15</v>
      </c>
      <c r="O8" s="21" t="s">
        <v>18</v>
      </c>
    </row>
    <row r="9" spans="1:17" ht="45" x14ac:dyDescent="0.25">
      <c r="A9" s="18"/>
      <c r="B9" s="19"/>
      <c r="C9" s="20"/>
      <c r="D9" s="18"/>
      <c r="E9" s="18"/>
      <c r="F9" s="18"/>
      <c r="G9" s="18"/>
      <c r="H9" s="18"/>
      <c r="I9" s="18"/>
      <c r="J9" s="29" t="s">
        <v>10</v>
      </c>
      <c r="K9" s="18"/>
      <c r="L9" s="18"/>
      <c r="M9" s="18"/>
      <c r="N9" s="18"/>
      <c r="O9" s="31"/>
    </row>
    <row r="10" spans="1:17" x14ac:dyDescent="0.25">
      <c r="A10" s="10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2"/>
      <c r="P10" s="3"/>
      <c r="Q10" s="3"/>
    </row>
    <row r="11" spans="1:17" x14ac:dyDescent="0.25">
      <c r="A11" s="13">
        <v>42916</v>
      </c>
      <c r="B11" s="11">
        <v>6811.5</v>
      </c>
      <c r="C11" s="12">
        <f>B11/B13</f>
        <v>0.49613016287840711</v>
      </c>
      <c r="D11" s="11"/>
      <c r="E11" s="10"/>
      <c r="F11" s="11">
        <f>F14*C11</f>
        <v>643.183143155567</v>
      </c>
      <c r="G11" s="11">
        <f>G14*C11-F11+B15*C11</f>
        <v>6811.4999999999991</v>
      </c>
      <c r="H11" s="11"/>
      <c r="I11" s="11"/>
      <c r="J11" s="11"/>
      <c r="K11" s="11"/>
      <c r="L11" s="11"/>
      <c r="M11" s="11"/>
      <c r="N11" s="11"/>
      <c r="O11" s="32" t="s">
        <v>19</v>
      </c>
      <c r="P11" s="3"/>
      <c r="Q11" s="3"/>
    </row>
    <row r="12" spans="1:17" x14ac:dyDescent="0.25">
      <c r="A12" s="14">
        <v>43101</v>
      </c>
      <c r="B12" s="15">
        <v>6917.76</v>
      </c>
      <c r="C12" s="16">
        <f>B12/B13</f>
        <v>0.50386983712159283</v>
      </c>
      <c r="D12" s="15"/>
      <c r="E12" s="17"/>
      <c r="F12" s="15">
        <f>F14*C12</f>
        <v>653.21685684443298</v>
      </c>
      <c r="G12" s="15">
        <f>G14*C12-F12+B15*C12</f>
        <v>6917.7599999999993</v>
      </c>
      <c r="H12" s="15"/>
      <c r="I12" s="15"/>
      <c r="J12" s="15"/>
      <c r="K12" s="15"/>
      <c r="L12" s="15"/>
      <c r="M12" s="15"/>
      <c r="N12" s="15"/>
      <c r="O12" s="33" t="s">
        <v>20</v>
      </c>
      <c r="P12" s="3"/>
      <c r="Q12" s="3"/>
    </row>
    <row r="13" spans="1:17" x14ac:dyDescent="0.25">
      <c r="A13" s="7" t="s">
        <v>13</v>
      </c>
      <c r="B13" s="26">
        <f>SUM(B11:B12)</f>
        <v>13729.26</v>
      </c>
      <c r="C13" s="8">
        <f>SUM(C11:C12)</f>
        <v>1</v>
      </c>
      <c r="D13" s="26"/>
      <c r="E13" s="26">
        <f>SUM(E11:E12)</f>
        <v>0</v>
      </c>
      <c r="F13" s="26">
        <f>SUM(F11:F12)</f>
        <v>1296.4000000000001</v>
      </c>
      <c r="G13" s="26">
        <f>SUM(G11:G12)</f>
        <v>13729.259999999998</v>
      </c>
      <c r="H13" s="26"/>
      <c r="I13" s="26">
        <f t="shared" ref="I13:M13" si="0">SUM(I11:I12)</f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>D13+G13+J13+K13</f>
        <v>13729.259999999998</v>
      </c>
      <c r="O13" s="34"/>
      <c r="P13" s="3"/>
      <c r="Q13" s="3"/>
    </row>
    <row r="14" spans="1:17" ht="30" x14ac:dyDescent="0.25">
      <c r="A14" s="6" t="s">
        <v>12</v>
      </c>
      <c r="B14" s="27">
        <v>13729.85</v>
      </c>
      <c r="C14" s="5"/>
      <c r="D14" s="27"/>
      <c r="E14" s="27"/>
      <c r="F14" s="27">
        <v>1296.4000000000001</v>
      </c>
      <c r="G14" s="27">
        <v>15026.25</v>
      </c>
      <c r="H14" s="27"/>
      <c r="I14" s="27"/>
      <c r="J14" s="27"/>
      <c r="K14" s="27"/>
      <c r="L14" s="27"/>
      <c r="M14" s="27"/>
      <c r="N14" s="27">
        <f>D14-E14+G14+J14+K14</f>
        <v>15026.25</v>
      </c>
      <c r="O14" s="35"/>
      <c r="P14" s="3"/>
      <c r="Q14" s="3"/>
    </row>
    <row r="15" spans="1:17" x14ac:dyDescent="0.25">
      <c r="A15" s="42" t="s">
        <v>22</v>
      </c>
      <c r="B15" s="43">
        <f>B13-B14</f>
        <v>-0.59000000000014552</v>
      </c>
      <c r="C15" s="40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>
        <f>N13-B13</f>
        <v>0</v>
      </c>
      <c r="O15" s="41"/>
      <c r="P15" s="3"/>
      <c r="Q15" s="3"/>
    </row>
    <row r="16" spans="1:17" x14ac:dyDescent="0.25">
      <c r="A16" s="23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6"/>
      <c r="P16" s="3"/>
      <c r="Q16" s="3"/>
    </row>
    <row r="17" spans="1:17" x14ac:dyDescent="0.25">
      <c r="A17" s="13">
        <v>43281</v>
      </c>
      <c r="B17" s="11">
        <v>7224.26</v>
      </c>
      <c r="C17" s="12">
        <f>B17/B19</f>
        <v>0.50063547370857464</v>
      </c>
      <c r="D17" s="11">
        <f>D20*C17+B21*C17</f>
        <v>1486.2815879912794</v>
      </c>
      <c r="E17" s="11">
        <f>E20*C17</f>
        <v>787.18419979515147</v>
      </c>
      <c r="F17" s="11"/>
      <c r="G17" s="11"/>
      <c r="H17" s="11"/>
      <c r="I17" s="11"/>
      <c r="J17" s="11"/>
      <c r="K17" s="11">
        <f>K20*C17</f>
        <v>5737.9784120087197</v>
      </c>
      <c r="L17" s="11"/>
      <c r="M17" s="11"/>
      <c r="N17" s="11"/>
      <c r="O17" s="32" t="s">
        <v>20</v>
      </c>
      <c r="P17" s="3"/>
      <c r="Q17" s="3"/>
    </row>
    <row r="18" spans="1:17" x14ac:dyDescent="0.25">
      <c r="A18" s="14">
        <v>43466</v>
      </c>
      <c r="B18" s="15">
        <v>7205.92</v>
      </c>
      <c r="C18" s="16">
        <f>B18/B19</f>
        <v>0.4993645262914253</v>
      </c>
      <c r="D18" s="15">
        <f>D20*C18+B21*C18</f>
        <v>1482.5084120087208</v>
      </c>
      <c r="E18" s="15">
        <f>E20*C18</f>
        <v>785.18580020484831</v>
      </c>
      <c r="F18" s="15"/>
      <c r="G18" s="15"/>
      <c r="H18" s="15"/>
      <c r="I18" s="15"/>
      <c r="J18" s="15"/>
      <c r="K18" s="15">
        <f>K20*C18</f>
        <v>5723.4115879912788</v>
      </c>
      <c r="L18" s="15"/>
      <c r="M18" s="15"/>
      <c r="N18" s="15"/>
      <c r="O18" s="33" t="s">
        <v>21</v>
      </c>
      <c r="P18" s="3"/>
      <c r="Q18" s="3"/>
    </row>
    <row r="19" spans="1:17" x14ac:dyDescent="0.25">
      <c r="A19" s="9" t="s">
        <v>13</v>
      </c>
      <c r="B19" s="26">
        <f>SUM(B17:B18)</f>
        <v>14430.18</v>
      </c>
      <c r="C19" s="8">
        <f>SUM(C17:C18)</f>
        <v>1</v>
      </c>
      <c r="D19" s="26">
        <f>SUM(D17:D18)</f>
        <v>2968.79</v>
      </c>
      <c r="E19" s="26">
        <f>SUM(E17:E18)</f>
        <v>1572.37</v>
      </c>
      <c r="F19" s="26">
        <f t="shared" ref="F19:M19" si="1">SUM(F17:F18)</f>
        <v>0</v>
      </c>
      <c r="G19" s="26">
        <f t="shared" si="1"/>
        <v>0</v>
      </c>
      <c r="H19" s="26"/>
      <c r="I19" s="26">
        <f t="shared" si="1"/>
        <v>0</v>
      </c>
      <c r="J19" s="26">
        <f t="shared" si="1"/>
        <v>0</v>
      </c>
      <c r="K19" s="26">
        <f t="shared" si="1"/>
        <v>11461.39</v>
      </c>
      <c r="L19" s="26">
        <f t="shared" si="1"/>
        <v>0</v>
      </c>
      <c r="M19" s="26">
        <f t="shared" si="1"/>
        <v>0</v>
      </c>
      <c r="N19" s="26">
        <f>D19+G19+J19+K19</f>
        <v>14430.18</v>
      </c>
      <c r="O19" s="34"/>
      <c r="P19" s="3"/>
      <c r="Q19" s="3"/>
    </row>
    <row r="20" spans="1:17" ht="30" x14ac:dyDescent="0.25">
      <c r="A20" s="6" t="s">
        <v>14</v>
      </c>
      <c r="B20" s="27">
        <v>14431.58</v>
      </c>
      <c r="C20" s="5"/>
      <c r="D20" s="27">
        <v>2970.19</v>
      </c>
      <c r="E20" s="27">
        <v>1572.37</v>
      </c>
      <c r="F20" s="27"/>
      <c r="G20" s="27"/>
      <c r="H20" s="27"/>
      <c r="I20" s="27"/>
      <c r="J20" s="27"/>
      <c r="K20" s="27">
        <v>11461.39</v>
      </c>
      <c r="L20" s="27"/>
      <c r="M20" s="27"/>
      <c r="N20" s="27">
        <f>D20+G20+J20+K20</f>
        <v>14431.58</v>
      </c>
      <c r="O20" s="35"/>
      <c r="P20" s="3"/>
      <c r="Q20" s="3"/>
    </row>
    <row r="21" spans="1:17" x14ac:dyDescent="0.25">
      <c r="A21" s="42" t="s">
        <v>22</v>
      </c>
      <c r="B21" s="38">
        <f>B19-B20</f>
        <v>-1.3999999999996362</v>
      </c>
      <c r="C21" s="40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>
        <f>N19-B19</f>
        <v>0</v>
      </c>
      <c r="O21" s="41"/>
      <c r="P21" s="3"/>
      <c r="Q21" s="3"/>
    </row>
    <row r="22" spans="1:17" x14ac:dyDescent="0.25">
      <c r="A22" s="23"/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6"/>
      <c r="P22" s="3"/>
      <c r="Q22" s="3"/>
    </row>
    <row r="23" spans="1:17" x14ac:dyDescent="0.25">
      <c r="A23" s="13">
        <v>43646</v>
      </c>
      <c r="B23" s="11">
        <v>7970.63</v>
      </c>
      <c r="C23" s="12">
        <f>B23/B25</f>
        <v>0.52560004009279371</v>
      </c>
      <c r="D23" s="11">
        <f>D26*C23</f>
        <v>2449.6588508600826</v>
      </c>
      <c r="E23" s="11">
        <f>E26*C23</f>
        <v>1406.3795632786937</v>
      </c>
      <c r="F23" s="11"/>
      <c r="G23" s="11"/>
      <c r="H23" s="11">
        <f>C23*H26</f>
        <v>6.3439924839200206</v>
      </c>
      <c r="I23" s="11">
        <f>C23*I26</f>
        <v>186.7667182465733</v>
      </c>
      <c r="J23" s="11">
        <f>C23*J26</f>
        <v>5327.8604384094233</v>
      </c>
      <c r="K23" s="30"/>
      <c r="L23" s="11"/>
      <c r="M23" s="11"/>
      <c r="N23" s="26">
        <f>D23+H23+I23+J23</f>
        <v>7970.6299999999992</v>
      </c>
      <c r="O23" s="32" t="s">
        <v>21</v>
      </c>
      <c r="P23" s="3"/>
      <c r="Q23" s="3"/>
    </row>
    <row r="24" spans="1:17" x14ac:dyDescent="0.25">
      <c r="A24" s="14"/>
      <c r="B24" s="15">
        <v>7194.19</v>
      </c>
      <c r="C24" s="16">
        <f>B24/B25</f>
        <v>0.47439995990720629</v>
      </c>
      <c r="D24" s="15">
        <f>D26*C24</f>
        <v>2211.031149139917</v>
      </c>
      <c r="E24" s="15">
        <f>E26*C24</f>
        <v>1269.3804367213065</v>
      </c>
      <c r="F24" s="15"/>
      <c r="G24" s="15"/>
      <c r="H24" s="11">
        <f>C24*H26</f>
        <v>5.7260075160799797</v>
      </c>
      <c r="I24" s="11">
        <f>C24*I26</f>
        <v>168.57328175342667</v>
      </c>
      <c r="J24" s="11">
        <f>C24*J26</f>
        <v>4808.859561590576</v>
      </c>
      <c r="K24" s="15">
        <f>K26*C24</f>
        <v>0</v>
      </c>
      <c r="L24" s="15"/>
      <c r="M24" s="15"/>
      <c r="N24" s="15"/>
      <c r="O24" s="33"/>
      <c r="P24" s="3"/>
      <c r="Q24" s="3"/>
    </row>
    <row r="25" spans="1:17" x14ac:dyDescent="0.25">
      <c r="A25" s="9" t="s">
        <v>13</v>
      </c>
      <c r="B25" s="26">
        <f>SUM(B23:B24)</f>
        <v>15164.82</v>
      </c>
      <c r="C25" s="8">
        <f>SUM(C23:C24)</f>
        <v>1</v>
      </c>
      <c r="D25" s="26">
        <f>SUM(D23:D24)</f>
        <v>4660.6899999999996</v>
      </c>
      <c r="E25" s="26">
        <f>SUM(E23:E24)</f>
        <v>2675.76</v>
      </c>
      <c r="F25" s="26">
        <f t="shared" ref="F25" si="2">SUM(F23:F24)</f>
        <v>0</v>
      </c>
      <c r="G25" s="26">
        <f t="shared" ref="G25:J25" si="3">SUM(G23:G24)</f>
        <v>0</v>
      </c>
      <c r="H25" s="26">
        <f t="shared" si="3"/>
        <v>12.07</v>
      </c>
      <c r="I25" s="26">
        <f t="shared" si="3"/>
        <v>355.34</v>
      </c>
      <c r="J25" s="26">
        <f t="shared" si="3"/>
        <v>10136.719999999999</v>
      </c>
      <c r="K25" s="26">
        <f t="shared" ref="K25" si="4">SUM(K23:K24)</f>
        <v>0</v>
      </c>
      <c r="L25" s="26">
        <f t="shared" ref="L25" si="5">SUM(L23:L24)</f>
        <v>0</v>
      </c>
      <c r="M25" s="26">
        <f t="shared" ref="M25" si="6">SUM(M23:M24)</f>
        <v>0</v>
      </c>
      <c r="N25" s="26">
        <f>D25+H25+I25+J25</f>
        <v>15164.82</v>
      </c>
      <c r="O25" s="34"/>
      <c r="P25" s="3"/>
      <c r="Q25" s="3"/>
    </row>
    <row r="26" spans="1:17" ht="30" x14ac:dyDescent="0.25">
      <c r="A26" s="6" t="s">
        <v>17</v>
      </c>
      <c r="B26" s="27">
        <v>15164.82</v>
      </c>
      <c r="C26" s="5"/>
      <c r="D26" s="27">
        <v>4660.6899999999996</v>
      </c>
      <c r="E26" s="27">
        <v>2675.76</v>
      </c>
      <c r="F26" s="27">
        <v>0</v>
      </c>
      <c r="G26" s="27"/>
      <c r="H26" s="27">
        <v>12.07</v>
      </c>
      <c r="I26" s="27">
        <v>355.34</v>
      </c>
      <c r="J26" s="27">
        <v>10136.719999999999</v>
      </c>
      <c r="K26" s="27"/>
      <c r="L26" s="27"/>
      <c r="M26" s="27"/>
      <c r="N26" s="27">
        <f>D26+G26+J26+K26+H26+I26</f>
        <v>15164.82</v>
      </c>
      <c r="O26" s="35"/>
      <c r="P26" s="3"/>
      <c r="Q26" s="3"/>
    </row>
    <row r="27" spans="1:17" x14ac:dyDescent="0.25">
      <c r="A27" s="44" t="s">
        <v>22</v>
      </c>
      <c r="B27" s="27">
        <f>B25-B26</f>
        <v>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3"/>
      <c r="Q27" s="3"/>
    </row>
    <row r="28" spans="1:17" x14ac:dyDescent="0.25"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7"/>
      <c r="P28" s="3"/>
      <c r="Q28" s="3"/>
    </row>
    <row r="29" spans="1:17" x14ac:dyDescent="0.25"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7"/>
      <c r="P29" s="3"/>
      <c r="Q29" s="3"/>
    </row>
    <row r="30" spans="1:17" x14ac:dyDescent="0.25"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7"/>
      <c r="P30" s="3"/>
      <c r="Q30" s="3"/>
    </row>
    <row r="31" spans="1:17" x14ac:dyDescent="0.25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7"/>
      <c r="P31" s="3"/>
      <c r="Q31" s="3"/>
    </row>
    <row r="32" spans="1:17" x14ac:dyDescent="0.25"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7"/>
      <c r="P32" s="3"/>
      <c r="Q32" s="3"/>
    </row>
    <row r="33" spans="2:17" x14ac:dyDescent="0.25"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7"/>
      <c r="P33" s="3"/>
      <c r="Q33" s="3"/>
    </row>
    <row r="34" spans="2:17" x14ac:dyDescent="0.25"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7"/>
      <c r="P34" s="3"/>
      <c r="Q34" s="3"/>
    </row>
    <row r="35" spans="2:17" x14ac:dyDescent="0.25"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7"/>
      <c r="P35" s="3"/>
      <c r="Q35" s="3"/>
    </row>
    <row r="36" spans="2:17" x14ac:dyDescent="0.25"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7"/>
      <c r="P36" s="3"/>
      <c r="Q36" s="3"/>
    </row>
    <row r="37" spans="2:17" x14ac:dyDescent="0.25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7"/>
      <c r="P37" s="3"/>
      <c r="Q37" s="3"/>
    </row>
    <row r="38" spans="2:17" x14ac:dyDescent="0.25"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7"/>
      <c r="P38" s="3"/>
      <c r="Q38" s="3"/>
    </row>
    <row r="39" spans="2:17" x14ac:dyDescent="0.25"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7"/>
      <c r="P39" s="3"/>
      <c r="Q39" s="3"/>
    </row>
    <row r="40" spans="2:17" x14ac:dyDescent="0.25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7"/>
      <c r="P40" s="3"/>
      <c r="Q40" s="3"/>
    </row>
    <row r="41" spans="2:17" x14ac:dyDescent="0.25"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7"/>
      <c r="P41" s="3"/>
      <c r="Q41" s="3"/>
    </row>
    <row r="42" spans="2:17" x14ac:dyDescent="0.25"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7"/>
      <c r="P42" s="3"/>
      <c r="Q42" s="3"/>
    </row>
    <row r="43" spans="2:17" x14ac:dyDescent="0.25"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7"/>
      <c r="P43" s="3"/>
      <c r="Q43" s="3"/>
    </row>
    <row r="44" spans="2:17" x14ac:dyDescent="0.25"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7"/>
      <c r="P44" s="3"/>
      <c r="Q44" s="3"/>
    </row>
    <row r="45" spans="2:17" x14ac:dyDescent="0.25"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7"/>
      <c r="P45" s="3"/>
      <c r="Q45" s="3"/>
    </row>
    <row r="46" spans="2:17" x14ac:dyDescent="0.25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7"/>
      <c r="P46" s="3"/>
      <c r="Q46" s="3"/>
    </row>
    <row r="47" spans="2:17" x14ac:dyDescent="0.25"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7"/>
      <c r="P47" s="3"/>
      <c r="Q47" s="3"/>
    </row>
    <row r="48" spans="2:17" x14ac:dyDescent="0.25"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7"/>
      <c r="P48" s="3"/>
      <c r="Q48" s="3"/>
    </row>
    <row r="49" spans="2:17" x14ac:dyDescent="0.25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7"/>
      <c r="P49" s="3"/>
      <c r="Q49" s="3"/>
    </row>
    <row r="50" spans="2:17" x14ac:dyDescent="0.25"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7"/>
      <c r="P50" s="3"/>
      <c r="Q50" s="3"/>
    </row>
    <row r="51" spans="2:17" x14ac:dyDescent="0.25"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7"/>
      <c r="P51" s="3"/>
      <c r="Q51" s="3"/>
    </row>
    <row r="52" spans="2:17" x14ac:dyDescent="0.25"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 x14ac:dyDescent="0.25"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x14ac:dyDescent="0.25"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x14ac:dyDescent="0.25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x14ac:dyDescent="0.25"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x14ac:dyDescent="0.25"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x14ac:dyDescent="0.25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x14ac:dyDescent="0.25"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x14ac:dyDescent="0.25"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x14ac:dyDescent="0.25"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x14ac:dyDescent="0.25"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x14ac:dyDescent="0.25"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x14ac:dyDescent="0.25"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x14ac:dyDescent="0.25"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x14ac:dyDescent="0.25">
      <c r="B66" s="3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x14ac:dyDescent="0.25">
      <c r="B67" s="3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x14ac:dyDescent="0.25">
      <c r="B68" s="3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x14ac:dyDescent="0.25">
      <c r="B69" s="3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x14ac:dyDescent="0.25">
      <c r="B70" s="3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x14ac:dyDescent="0.25">
      <c r="B71" s="3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x14ac:dyDescent="0.25">
      <c r="B72" s="3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x14ac:dyDescent="0.25">
      <c r="B73" s="3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x14ac:dyDescent="0.25">
      <c r="B74" s="3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x14ac:dyDescent="0.25">
      <c r="B75" s="3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x14ac:dyDescent="0.25">
      <c r="B76" s="3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x14ac:dyDescent="0.25">
      <c r="B77" s="3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x14ac:dyDescent="0.25">
      <c r="B78" s="3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x14ac:dyDescent="0.25">
      <c r="B79" s="3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x14ac:dyDescent="0.25">
      <c r="B80" s="3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x14ac:dyDescent="0.25">
      <c r="B81" s="3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x14ac:dyDescent="0.25">
      <c r="B82" s="3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x14ac:dyDescent="0.25">
      <c r="B83" s="3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x14ac:dyDescent="0.25">
      <c r="B84" s="3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x14ac:dyDescent="0.25">
      <c r="B85" s="3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x14ac:dyDescent="0.25"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x14ac:dyDescent="0.25"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x14ac:dyDescent="0.25"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x14ac:dyDescent="0.25"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x14ac:dyDescent="0.25"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x14ac:dyDescent="0.25"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x14ac:dyDescent="0.25"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x14ac:dyDescent="0.25"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x14ac:dyDescent="0.25"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x14ac:dyDescent="0.25"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x14ac:dyDescent="0.25"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3:17" x14ac:dyDescent="0.25"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3:17" x14ac:dyDescent="0.25"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3:17" x14ac:dyDescent="0.25"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3:17" x14ac:dyDescent="0.25"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3:17" x14ac:dyDescent="0.25"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3:17" x14ac:dyDescent="0.25"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3:17" x14ac:dyDescent="0.25"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3:17" x14ac:dyDescent="0.25"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3:17" x14ac:dyDescent="0.25"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3:17" x14ac:dyDescent="0.25"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3:17" x14ac:dyDescent="0.25"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3:17" x14ac:dyDescent="0.25"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3:17" x14ac:dyDescent="0.25"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3:17" x14ac:dyDescent="0.25"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3:17" x14ac:dyDescent="0.25"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3:17" x14ac:dyDescent="0.25"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3:17" x14ac:dyDescent="0.25"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3:17" x14ac:dyDescent="0.25"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3:17" x14ac:dyDescent="0.25"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3:17" x14ac:dyDescent="0.25"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3:17" x14ac:dyDescent="0.25"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3:17" x14ac:dyDescent="0.25"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3:17" x14ac:dyDescent="0.25"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3:17" x14ac:dyDescent="0.25"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3:17" x14ac:dyDescent="0.25"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3:17" x14ac:dyDescent="0.25"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3:17" x14ac:dyDescent="0.25"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3:17" x14ac:dyDescent="0.25"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3:17" x14ac:dyDescent="0.25"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3:17" x14ac:dyDescent="0.25"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3:17" x14ac:dyDescent="0.25"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3:17" x14ac:dyDescent="0.25"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3:17" x14ac:dyDescent="0.25"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3:17" x14ac:dyDescent="0.25"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3:17" x14ac:dyDescent="0.25"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3:17" x14ac:dyDescent="0.25"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3:17" x14ac:dyDescent="0.25"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3:17" x14ac:dyDescent="0.25"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3:17" x14ac:dyDescent="0.25"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3:17" x14ac:dyDescent="0.25"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3:17" x14ac:dyDescent="0.25"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3:17" x14ac:dyDescent="0.25"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3:17" x14ac:dyDescent="0.25"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3:17" x14ac:dyDescent="0.25"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3:17" x14ac:dyDescent="0.25"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3:17" x14ac:dyDescent="0.25"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3:17" x14ac:dyDescent="0.25"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3:17" x14ac:dyDescent="0.25"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3:17" x14ac:dyDescent="0.25"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3:17" x14ac:dyDescent="0.25"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3:17" x14ac:dyDescent="0.25"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3:17" x14ac:dyDescent="0.25"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3:17" x14ac:dyDescent="0.25"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3:17" x14ac:dyDescent="0.25"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3:17" x14ac:dyDescent="0.25"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3:17" x14ac:dyDescent="0.25"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3:17" x14ac:dyDescent="0.25"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3:17" x14ac:dyDescent="0.25"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3:17" x14ac:dyDescent="0.25"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3:17" x14ac:dyDescent="0.25"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3:17" x14ac:dyDescent="0.25"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3:17" x14ac:dyDescent="0.25"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3:17" x14ac:dyDescent="0.25"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3:17" x14ac:dyDescent="0.25"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3:17" x14ac:dyDescent="0.25"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3:17" x14ac:dyDescent="0.25"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3:17" x14ac:dyDescent="0.25"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3:17" x14ac:dyDescent="0.25"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3:17" x14ac:dyDescent="0.25"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3:17" x14ac:dyDescent="0.25"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3:17" x14ac:dyDescent="0.25"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3:17" x14ac:dyDescent="0.25"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3:17" x14ac:dyDescent="0.25"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3:17" x14ac:dyDescent="0.25"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3:17" x14ac:dyDescent="0.25"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3:17" x14ac:dyDescent="0.25"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3:17" x14ac:dyDescent="0.25"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3:17" x14ac:dyDescent="0.25"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3:17" x14ac:dyDescent="0.25"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3:17" x14ac:dyDescent="0.25"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3:17" x14ac:dyDescent="0.25"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3:17" x14ac:dyDescent="0.25"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3:17" x14ac:dyDescent="0.25"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3:17" x14ac:dyDescent="0.25"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3:17" x14ac:dyDescent="0.25"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3:17" x14ac:dyDescent="0.25"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3:17" x14ac:dyDescent="0.25"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3:17" x14ac:dyDescent="0.25"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3:17" x14ac:dyDescent="0.25"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3:17" x14ac:dyDescent="0.25"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3:17" x14ac:dyDescent="0.25"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3:17" x14ac:dyDescent="0.25"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3:17" x14ac:dyDescent="0.25"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3:17" x14ac:dyDescent="0.25"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3:17" x14ac:dyDescent="0.25"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3:17" x14ac:dyDescent="0.25"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3:17" x14ac:dyDescent="0.25"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3:17" x14ac:dyDescent="0.25"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3:17" x14ac:dyDescent="0.25"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3:17" x14ac:dyDescent="0.25"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3:17" x14ac:dyDescent="0.25"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3:17" x14ac:dyDescent="0.25"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3:17" x14ac:dyDescent="0.25"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3:17" x14ac:dyDescent="0.25"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3:17" x14ac:dyDescent="0.25"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3:17" x14ac:dyDescent="0.25"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3:17" x14ac:dyDescent="0.25"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3:17" x14ac:dyDescent="0.25"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3:17" x14ac:dyDescent="0.25"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3:17" x14ac:dyDescent="0.25"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3:17" x14ac:dyDescent="0.25"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3:17" x14ac:dyDescent="0.25"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3:17" x14ac:dyDescent="0.25"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3:17" x14ac:dyDescent="0.25"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3:17" x14ac:dyDescent="0.25"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3:17" x14ac:dyDescent="0.25"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3:17" x14ac:dyDescent="0.25"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3:17" x14ac:dyDescent="0.25"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3:17" x14ac:dyDescent="0.25"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3:17" x14ac:dyDescent="0.25"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3:17" x14ac:dyDescent="0.25"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3:17" x14ac:dyDescent="0.25"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3:17" x14ac:dyDescent="0.25"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3:17" x14ac:dyDescent="0.25"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3:17" x14ac:dyDescent="0.25"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3:17" x14ac:dyDescent="0.25"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3:17" x14ac:dyDescent="0.25"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3:17" x14ac:dyDescent="0.25"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3:17" x14ac:dyDescent="0.25"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3:17" x14ac:dyDescent="0.25"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3:17" x14ac:dyDescent="0.25"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3:17" x14ac:dyDescent="0.25"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3:17" x14ac:dyDescent="0.25"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3:17" x14ac:dyDescent="0.25"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3:17" x14ac:dyDescent="0.25"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3:17" x14ac:dyDescent="0.25"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3:17" x14ac:dyDescent="0.25"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3:17" x14ac:dyDescent="0.25"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3:17" x14ac:dyDescent="0.25"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3:17" x14ac:dyDescent="0.25"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3:17" x14ac:dyDescent="0.25"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3:17" x14ac:dyDescent="0.25"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3:17" x14ac:dyDescent="0.25"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3:17" x14ac:dyDescent="0.25"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3:17" x14ac:dyDescent="0.25"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3:17" x14ac:dyDescent="0.25"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3:17" x14ac:dyDescent="0.25"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3:17" x14ac:dyDescent="0.25"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3:17" x14ac:dyDescent="0.25"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3:17" x14ac:dyDescent="0.25"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3:17" x14ac:dyDescent="0.25"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3:17" x14ac:dyDescent="0.25"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3:17" x14ac:dyDescent="0.25"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3:17" x14ac:dyDescent="0.25"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3:17" x14ac:dyDescent="0.25"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3:17" x14ac:dyDescent="0.25"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3:17" x14ac:dyDescent="0.25"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3:17" x14ac:dyDescent="0.25"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3:17" x14ac:dyDescent="0.25"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3:17" x14ac:dyDescent="0.25"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3:17" x14ac:dyDescent="0.25"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3:17" x14ac:dyDescent="0.25"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3:17" x14ac:dyDescent="0.25"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3:17" x14ac:dyDescent="0.25"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3:17" x14ac:dyDescent="0.25">
      <c r="C261" s="2"/>
    </row>
    <row r="262" spans="3:17" x14ac:dyDescent="0.25">
      <c r="C262" s="2"/>
    </row>
    <row r="263" spans="3:17" x14ac:dyDescent="0.25">
      <c r="C263" s="2"/>
    </row>
    <row r="264" spans="3:17" x14ac:dyDescent="0.25">
      <c r="C264" s="2"/>
    </row>
    <row r="265" spans="3:17" x14ac:dyDescent="0.25">
      <c r="C265" s="2"/>
    </row>
    <row r="266" spans="3:17" x14ac:dyDescent="0.25">
      <c r="C266" s="2"/>
    </row>
    <row r="267" spans="3:17" x14ac:dyDescent="0.25">
      <c r="C267" s="2"/>
    </row>
    <row r="268" spans="3:17" x14ac:dyDescent="0.25">
      <c r="C268" s="2"/>
    </row>
    <row r="269" spans="3:17" x14ac:dyDescent="0.25">
      <c r="C269" s="2"/>
    </row>
    <row r="270" spans="3:17" x14ac:dyDescent="0.25">
      <c r="C270" s="2"/>
    </row>
  </sheetData>
  <mergeCells count="1">
    <mergeCell ref="A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Subramaniam</dc:creator>
  <cp:lastModifiedBy>John Moroney</cp:lastModifiedBy>
  <dcterms:created xsi:type="dcterms:W3CDTF">2019-11-07T00:53:08Z</dcterms:created>
  <dcterms:modified xsi:type="dcterms:W3CDTF">2020-12-03T04:21:14Z</dcterms:modified>
</cp:coreProperties>
</file>