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W/WARB/2022/Workpapers/"/>
    </mc:Choice>
  </mc:AlternateContent>
  <xr:revisionPtr revIDLastSave="1044" documentId="8_{7DABB9F9-DAC7-48AF-95BF-A766060AAE59}" xr6:coauthVersionLast="47" xr6:coauthVersionMax="47" xr10:uidLastSave="{B66B9F8D-6693-4D1E-BE7A-E168E7BC458C}"/>
  <bookViews>
    <workbookView minimized="1" xWindow="39855" yWindow="10515" windowWidth="14655" windowHeight="14430" tabRatio="716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Dividend Income" sheetId="18" r:id="rId12"/>
    <sheet name="Foreign Div" sheetId="9" state="hidden" r:id="rId13"/>
    <sheet name="Rental Income" sheetId="15" state="hidden" r:id="rId14"/>
    <sheet name="Distbn Income " sheetId="7" r:id="rId15"/>
    <sheet name="Acc fees" sheetId="6" state="hidden" r:id="rId16"/>
    <sheet name="Advisor Fees" sheetId="5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0" i="7"/>
  <c r="F14" i="8"/>
  <c r="H31" i="8"/>
  <c r="G31" i="8"/>
  <c r="E33" i="7"/>
  <c r="H14" i="7"/>
  <c r="H40" i="7"/>
  <c r="K14" i="7"/>
  <c r="D43" i="7"/>
  <c r="E36" i="7"/>
  <c r="D32" i="7"/>
  <c r="F30" i="8"/>
  <c r="E45" i="8"/>
  <c r="F13" i="8" s="1"/>
  <c r="H32" i="8"/>
  <c r="H33" i="8"/>
  <c r="H30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E44" i="7" l="1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J3" i="8"/>
  <c r="I3" i="8"/>
  <c r="C3" i="8"/>
  <c r="J2" i="8"/>
  <c r="I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20" i="13"/>
  <c r="F21" i="13" s="1"/>
  <c r="E13" i="13" s="1"/>
  <c r="F13" i="13" s="1"/>
  <c r="F16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H43" i="8"/>
  <c r="H42" i="8"/>
  <c r="H41" i="8"/>
  <c r="H40" i="8"/>
  <c r="H39" i="8"/>
  <c r="H38" i="8"/>
  <c r="H37" i="8"/>
  <c r="H36" i="8"/>
  <c r="H35" i="8"/>
  <c r="H34" i="8"/>
  <c r="H29" i="8"/>
  <c r="H28" i="8"/>
  <c r="H27" i="8"/>
  <c r="H26" i="8"/>
  <c r="J14" i="8" l="1"/>
  <c r="H45" i="8"/>
  <c r="F15" i="8" s="1"/>
  <c r="F16" i="8" s="1"/>
  <c r="J16" i="8" s="1"/>
  <c r="G43" i="7" l="1"/>
  <c r="F43" i="7"/>
  <c r="G40" i="7"/>
  <c r="F40" i="7"/>
  <c r="D40" i="7"/>
  <c r="H38" i="7"/>
  <c r="K26" i="7" s="1"/>
  <c r="M26" i="7" s="1"/>
  <c r="H37" i="7"/>
  <c r="H36" i="7"/>
  <c r="K19" i="7" s="1"/>
  <c r="H35" i="7"/>
  <c r="K22" i="7" s="1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M14" i="7" l="1"/>
  <c r="K21" i="7"/>
  <c r="M21" i="7" s="1"/>
  <c r="G44" i="7"/>
  <c r="K17" i="7"/>
  <c r="M17" i="7" s="1"/>
  <c r="F44" i="7"/>
  <c r="K23" i="7"/>
  <c r="M23" i="7" s="1"/>
  <c r="M22" i="7"/>
  <c r="H32" i="7"/>
  <c r="K16" i="7"/>
  <c r="M16" i="7" s="1"/>
  <c r="K20" i="7"/>
  <c r="M20" i="7" s="1"/>
  <c r="M19" i="7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4" i="5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G22" i="5"/>
  <c r="F29" i="4" l="1"/>
  <c r="G26" i="4"/>
  <c r="G29" i="4" s="1"/>
  <c r="G17" i="4"/>
  <c r="G41" i="4" s="1"/>
  <c r="G42" i="4" s="1"/>
  <c r="F17" i="4"/>
  <c r="H15" i="4"/>
  <c r="H14" i="4"/>
  <c r="H13" i="4"/>
  <c r="G34" i="4" l="1"/>
  <c r="G36" i="4"/>
  <c r="G35" i="4"/>
  <c r="F30" i="4"/>
  <c r="F35" i="4" s="1"/>
  <c r="H17" i="4"/>
  <c r="G30" i="4"/>
  <c r="F33" i="4"/>
  <c r="G33" i="4"/>
  <c r="F34" i="4"/>
  <c r="H34" i="4" l="1"/>
  <c r="H35" i="4"/>
  <c r="H33" i="4"/>
  <c r="F36" i="4"/>
  <c r="G38" i="4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<sst xmlns="http://schemas.openxmlformats.org/spreadsheetml/2006/main" count="734" uniqueCount="416">
  <si>
    <t>Client</t>
  </si>
  <si>
    <t>WARDEN SUPERANNUATION FUND</t>
  </si>
  <si>
    <t>Initials</t>
  </si>
  <si>
    <t>Date</t>
  </si>
  <si>
    <t>Client Code</t>
  </si>
  <si>
    <t>WARB</t>
  </si>
  <si>
    <t xml:space="preserve">Prep by: </t>
  </si>
  <si>
    <t>Nehal.A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</si>
  <si>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</si>
  <si>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</si>
  <si>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</si>
  <si>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</si>
  <si>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</si>
  <si>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</si>
  <si>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</si>
  <si>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</si>
  <si>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</si>
  <si>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</si>
  <si>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</si>
  <si>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</si>
  <si>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</si>
  <si>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</si>
  <si>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</si>
  <si>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</si>
  <si>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</si>
  <si>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</si>
  <si>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Individual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</si>
  <si>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</si>
  <si>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</si>
  <si>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</si>
  <si>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</si>
  <si>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</si>
  <si>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</si>
  <si>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</si>
  <si>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 xml:space="preserve">Not GST Registered 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</si>
  <si>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</si>
  <si>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</si>
  <si>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</si>
  <si>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</si>
  <si>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</si>
  <si>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</si>
  <si>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</si>
  <si>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</si>
  <si>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</si>
  <si>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</si>
  <si>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</si>
  <si>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</si>
  <si>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</si>
  <si>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</si>
  <si>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</si>
  <si>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</si>
  <si>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</si>
  <si>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</si>
  <si>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</si>
  <si>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</si>
  <si>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Client's have provided us with the 2023FY ins premium stmts - this supports that they are held in the name of the Fund.  Premiums are in line with what was paid last yr.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</si>
  <si>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</si>
  <si>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</si>
  <si>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</si>
  <si>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</si>
  <si>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</si>
  <si>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</si>
  <si>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</si>
  <si>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</si>
  <si>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</si>
  <si>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</si>
  <si>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</si>
  <si>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</si>
  <si>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</si>
  <si>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</si>
  <si>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</si>
  <si>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</si>
  <si>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</si>
  <si>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</si>
  <si>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</si>
  <si>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</si>
  <si>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</si>
  <si>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</si>
  <si>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</si>
  <si>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</si>
  <si>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</si>
  <si>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</si>
  <si>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</si>
  <si>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</si>
  <si>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</si>
  <si>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</si>
  <si>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</si>
  <si>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</si>
  <si>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</si>
  <si>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</si>
  <si>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</si>
  <si>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</si>
  <si>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</si>
  <si>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</si>
  <si>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</si>
  <si>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</si>
  <si>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</si>
  <si>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</si>
  <si>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</si>
  <si>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</si>
  <si>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</si>
  <si>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</si>
  <si>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</si>
  <si>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</si>
  <si>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</si>
  <si>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</si>
  <si>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</si>
  <si>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</si>
  <si>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</si>
  <si>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</si>
  <si>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</si>
  <si>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</si>
  <si>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</si>
  <si>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</si>
  <si>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</si>
  <si>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</si>
  <si>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</si>
  <si>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</si>
  <si>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</si>
  <si>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</si>
  <si>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</si>
  <si>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</si>
  <si>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</si>
  <si>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</si>
  <si>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</si>
  <si>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</si>
  <si>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</si>
  <si>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</si>
  <si>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</si>
  <si>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</si>
  <si>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</si>
  <si>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</si>
  <si>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</si>
  <si>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</si>
  <si>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</si>
  <si>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</si>
  <si>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</si>
  <si>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</si>
  <si>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</si>
  <si>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</si>
  <si>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</si>
  <si>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</si>
  <si>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</si>
  <si>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</si>
  <si>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</si>
  <si>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</si>
  <si>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</si>
  <si>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</si>
  <si>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</si>
  <si>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</si>
  <si>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</si>
  <si>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</si>
  <si>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</si>
  <si>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</si>
  <si>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</si>
  <si>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</si>
  <si>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</si>
  <si>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</si>
  <si>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</si>
  <si>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</si>
  <si>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BTA714891600</t>
  </si>
  <si>
    <t xml:space="preserve">BT Panorama </t>
  </si>
  <si>
    <t>MBL962963534</t>
  </si>
  <si>
    <t>Macquarie Cash Management A/c</t>
  </si>
  <si>
    <t>INVESTMENT RECONCILIATION - MANAGED FUNDS</t>
  </si>
  <si>
    <t>Market value per BT Portfolio Valuation report</t>
  </si>
  <si>
    <t>Market value per Cromwell Direct Property Trust</t>
  </si>
  <si>
    <t>Market value per accounts</t>
  </si>
  <si>
    <t>Variance - not material</t>
  </si>
  <si>
    <t>Variance % =</t>
  </si>
  <si>
    <t xml:space="preserve">Addback Variance from investment 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</si>
  <si>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</si>
  <si>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</si>
  <si>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</si>
  <si>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</si>
  <si>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</si>
  <si>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</si>
  <si>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</si>
  <si>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</si>
  <si>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</si>
  <si>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</si>
  <si>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</si>
  <si>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</t>
  </si>
  <si>
    <t>CRM0008 - Cromwell Phoenix</t>
  </si>
  <si>
    <t xml:space="preserve">BT </t>
  </si>
  <si>
    <t>CRM0018 - Cromwell Direct Prop</t>
  </si>
  <si>
    <t xml:space="preserve">External </t>
  </si>
  <si>
    <t>ETL0060 - Allan Gray</t>
  </si>
  <si>
    <t>ETL0018 - PIMPCO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</si>
  <si>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</si>
  <si>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</si>
  <si>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</si>
  <si>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</si>
  <si>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</si>
  <si>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 xml:space="preserve">MAQ0464 - Arrowstreet Global </t>
  </si>
  <si>
    <t xml:space="preserve">OPS0002 - OC Premium Small </t>
  </si>
  <si>
    <t>PER0260 - Perpetual Wsale Diversified</t>
  </si>
  <si>
    <t>PLA0001 - Platinum European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</si>
  <si>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</si>
  <si>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</si>
  <si>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</si>
  <si>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</si>
  <si>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</si>
  <si>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</si>
  <si>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</si>
  <si>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</si>
  <si>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</si>
  <si>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</si>
  <si>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</si>
  <si>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</si>
  <si>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</si>
  <si>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</si>
  <si>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</si>
  <si>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</si>
  <si>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</si>
  <si>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</si>
  <si>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</si>
  <si>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</si>
  <si>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</si>
  <si>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</si>
  <si>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</si>
  <si>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</si>
  <si>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</si>
  <si>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</si>
  <si>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</si>
  <si>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</si>
  <si>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</si>
  <si>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</si>
  <si>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</si>
  <si>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</si>
  <si>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</si>
  <si>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</si>
  <si>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</si>
  <si>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</si>
  <si>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</si>
  <si>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</si>
  <si>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</si>
  <si>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</si>
  <si>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</si>
  <si>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</si>
  <si>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</si>
  <si>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</si>
  <si>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</si>
  <si>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</si>
  <si>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 xml:space="preserve">Cromwell Direct Property Trust </t>
  </si>
  <si>
    <t xml:space="preserve">Matched to BGL </t>
  </si>
  <si>
    <t>Non-Cash Attribution</t>
  </si>
  <si>
    <t>BT Report</t>
  </si>
  <si>
    <t>Fund Rec</t>
  </si>
  <si>
    <t>MGE0001</t>
  </si>
  <si>
    <t>CREDITORS</t>
  </si>
  <si>
    <t>March PAYG I - Paid in Sept 2022</t>
  </si>
  <si>
    <t xml:space="preserve">June 2022 PAYGI </t>
  </si>
  <si>
    <t>DIVIDEND RECONCILIATION</t>
  </si>
  <si>
    <t>Franked</t>
  </si>
  <si>
    <t>FC</t>
  </si>
  <si>
    <t>Unfranked</t>
  </si>
  <si>
    <t>Foreign Income</t>
  </si>
  <si>
    <t>FITO</t>
  </si>
  <si>
    <t>BT 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</si>
  <si>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</si>
  <si>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</si>
  <si>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</si>
  <si>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</si>
  <si>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</si>
  <si>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</si>
  <si>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</si>
  <si>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</si>
  <si>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</si>
  <si>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</si>
  <si>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</si>
  <si>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</si>
  <si>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</si>
  <si>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</si>
  <si>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</si>
  <si>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</si>
  <si>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</si>
  <si>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</si>
  <si>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</si>
  <si>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</si>
  <si>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</si>
  <si>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</si>
  <si>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</si>
  <si>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</si>
  <si>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</si>
  <si>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</si>
  <si>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</si>
  <si>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</si>
  <si>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</si>
  <si>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</si>
  <si>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</si>
  <si>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</si>
  <si>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</si>
  <si>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</si>
  <si>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</si>
  <si>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</si>
  <si>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</si>
  <si>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</si>
  <si>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</si>
  <si>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</si>
  <si>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</si>
  <si>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</si>
  <si>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</si>
  <si>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</si>
  <si>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</si>
  <si>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</si>
  <si>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</si>
  <si>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</si>
  <si>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</si>
  <si>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</si>
  <si>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</si>
  <si>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</si>
  <si>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</si>
  <si>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</si>
  <si>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</si>
  <si>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</si>
  <si>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</si>
  <si>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</si>
  <si>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</si>
  <si>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</si>
  <si>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</si>
  <si>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</si>
  <si>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</si>
  <si>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</si>
  <si>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</si>
  <si>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</si>
  <si>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</si>
  <si>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</si>
  <si>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</si>
  <si>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</si>
  <si>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</si>
  <si>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</si>
  <si>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</si>
  <si>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</si>
  <si>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</si>
  <si>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</si>
  <si>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</si>
  <si>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</si>
  <si>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</si>
  <si>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</si>
  <si>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</si>
  <si>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</si>
  <si>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</si>
  <si>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</si>
  <si>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</si>
  <si>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</si>
  <si>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variance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</si>
  <si>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</si>
  <si>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</si>
  <si>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</si>
  <si>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</si>
  <si>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</si>
  <si>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</si>
  <si>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</si>
  <si>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</si>
  <si>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Total distribution</t>
  </si>
  <si>
    <t>Total payment</t>
  </si>
  <si>
    <t>Interest - Aust</t>
  </si>
  <si>
    <t>Other CGs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</si>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</sst>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166" fontId="0" fillId="4" borderId="0" xfId="7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166" fontId="0" fillId="0" borderId="0" xfId="7" applyFont="1" applyFill="1"/>
    <xf numFmtId="165" fontId="0" fillId="0" borderId="31" xfId="2" applyFont="1" applyBorder="1"/>
    <xf numFmtId="166" fontId="0" fillId="5" borderId="0" xfId="7" applyFont="1" applyFill="1"/>
    <xf numFmtId="0" fontId="3" fillId="0" borderId="31" xfId="0" applyFont="1" applyBorder="1"/>
    <xf numFmtId="166" fontId="0" fillId="0" borderId="31" xfId="1" applyFont="1" applyBorder="1"/>
    <xf numFmtId="0" fontId="0" fillId="0" borderId="31" xfId="0" applyBorder="1"/>
    <xf numFmtId="0" fontId="0" fillId="0" borderId="76" xfId="0" applyBorder="1"/>
    <xf numFmtId="166" fontId="0" fillId="0" borderId="77" xfId="0" applyNumberFormat="1" applyBorder="1"/>
    <xf numFmtId="166" fontId="0" fillId="0" borderId="77" xfId="1" applyFont="1" applyBorder="1"/>
    <xf numFmtId="166" fontId="0" fillId="0" borderId="78" xfId="1" applyFont="1" applyBorder="1"/>
    <xf numFmtId="17" fontId="0" fillId="0" borderId="0" xfId="0" applyNumberFormat="1"/>
    <xf numFmtId="166" fontId="0" fillId="0" borderId="0" xfId="7" applyFon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A42" sqref="A42:XFD4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9" t="s">
        <v>0</v>
      </c>
      <c r="B1" s="122"/>
      <c r="C1" s="120" t="s">
        <v>1</v>
      </c>
      <c r="F1" s="54"/>
      <c r="H1" s="56" t="s">
        <v>2</v>
      </c>
      <c r="I1" s="56" t="s">
        <v>3</v>
      </c>
    </row>
    <row r="2" spans="1:9" ht="18">
      <c r="A2" s="119" t="s">
        <v>4</v>
      </c>
      <c r="B2" s="123"/>
      <c r="C2" s="120" t="s">
        <v>5</v>
      </c>
      <c r="D2" s="53"/>
      <c r="E2" s="53"/>
      <c r="F2" s="55"/>
      <c r="G2" s="59" t="s">
        <v>6</v>
      </c>
      <c r="H2" s="60" t="s">
        <v>7</v>
      </c>
      <c r="I2" s="61">
        <v>44785</v>
      </c>
    </row>
    <row r="3" spans="1:9" ht="18">
      <c r="A3" s="119" t="s">
        <v>8</v>
      </c>
      <c r="B3" s="123"/>
      <c r="C3" s="121">
        <v>44742</v>
      </c>
      <c r="D3" s="53"/>
      <c r="E3" s="53"/>
      <c r="F3" s="55"/>
      <c r="G3" s="59" t="s">
        <v>9</v>
      </c>
      <c r="H3" s="60" t="s">
        <v>10</v>
      </c>
      <c r="I3" s="61">
        <v>44914</v>
      </c>
    </row>
    <row r="4" spans="1:9" ht="18">
      <c r="A4" s="124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4" t="s">
        <v>15</v>
      </c>
      <c r="G7" s="345"/>
      <c r="H7" s="346"/>
    </row>
    <row r="8" spans="1:9" ht="20.100000000000001" customHeight="1">
      <c r="A8" s="347" t="s">
        <v>16</v>
      </c>
      <c r="B8" s="348"/>
      <c r="C8" s="349"/>
      <c r="D8" s="223"/>
      <c r="E8" s="10" t="s">
        <v>17</v>
      </c>
      <c r="F8" s="335"/>
      <c r="G8" s="336"/>
      <c r="H8" s="337"/>
    </row>
    <row r="9" spans="1:9" ht="20.100000000000001" customHeight="1">
      <c r="A9" s="11"/>
      <c r="B9" s="12">
        <v>1</v>
      </c>
      <c r="C9" s="13" t="s">
        <v>18</v>
      </c>
      <c r="D9" s="223"/>
      <c r="E9" s="10" t="s">
        <v>17</v>
      </c>
      <c r="F9" s="335"/>
      <c r="G9" s="336"/>
      <c r="H9" s="337"/>
    </row>
    <row r="10" spans="1:9" ht="20.100000000000001" customHeight="1">
      <c r="A10" s="11"/>
      <c r="B10" s="12">
        <v>2</v>
      </c>
      <c r="C10" s="13" t="s">
        <v>19</v>
      </c>
      <c r="D10" s="223"/>
      <c r="E10" s="10" t="s">
        <v>17</v>
      </c>
      <c r="F10" s="335"/>
      <c r="G10" s="336"/>
      <c r="H10" s="337"/>
    </row>
    <row r="11" spans="1:9" ht="20.100000000000001" customHeight="1">
      <c r="A11" s="11"/>
      <c r="B11" s="12">
        <v>3</v>
      </c>
      <c r="C11" s="13" t="s">
        <v>20</v>
      </c>
      <c r="D11" s="223"/>
      <c r="E11" s="10" t="s">
        <v>17</v>
      </c>
      <c r="F11" s="335"/>
      <c r="G11" s="336"/>
      <c r="H11" s="337"/>
    </row>
    <row r="12" spans="1:9" ht="20.100000000000001" customHeight="1">
      <c r="A12" s="11"/>
      <c r="B12" s="12">
        <v>4</v>
      </c>
      <c r="C12" s="13" t="s">
        <v>21</v>
      </c>
      <c r="D12" s="223"/>
      <c r="E12" s="10" t="s">
        <v>17</v>
      </c>
      <c r="F12" s="335"/>
      <c r="G12" s="336"/>
      <c r="H12" s="337"/>
    </row>
    <row r="13" spans="1:9" ht="20.100000000000001" customHeight="1">
      <c r="A13" s="11"/>
      <c r="B13" s="12">
        <v>5</v>
      </c>
      <c r="C13" s="12" t="s">
        <v>22</v>
      </c>
      <c r="D13" s="223"/>
      <c r="E13" s="10" t="s">
        <v>17</v>
      </c>
      <c r="F13" s="335"/>
      <c r="G13" s="336"/>
      <c r="H13" s="337"/>
    </row>
    <row r="14" spans="1:9" ht="20.100000000000001" customHeight="1">
      <c r="A14" s="11"/>
      <c r="B14" s="12">
        <v>6</v>
      </c>
      <c r="C14" s="14" t="s">
        <v>23</v>
      </c>
      <c r="D14" s="223"/>
      <c r="E14" s="10" t="s">
        <v>17</v>
      </c>
      <c r="F14" s="335"/>
      <c r="G14" s="336"/>
      <c r="H14" s="337"/>
    </row>
    <row r="15" spans="1:9" ht="20.100000000000001" customHeight="1">
      <c r="A15" s="15"/>
      <c r="B15" s="16">
        <v>7</v>
      </c>
      <c r="C15" s="12" t="s">
        <v>24</v>
      </c>
      <c r="D15" s="223"/>
      <c r="E15" s="10" t="s">
        <v>17</v>
      </c>
      <c r="F15" s="335"/>
      <c r="G15" s="336"/>
      <c r="H15" s="337"/>
    </row>
    <row r="16" spans="1:9" ht="20.100000000000001" customHeight="1">
      <c r="A16" s="15"/>
      <c r="B16" s="16">
        <v>8</v>
      </c>
      <c r="C16" s="12" t="s">
        <v>25</v>
      </c>
      <c r="D16" s="223"/>
      <c r="E16" s="10"/>
      <c r="F16" s="335" t="s">
        <v>26</v>
      </c>
      <c r="G16" s="336"/>
      <c r="H16" s="337"/>
    </row>
    <row r="17" spans="1:10" ht="20.100000000000001" customHeight="1">
      <c r="A17" s="341" t="s">
        <v>27</v>
      </c>
      <c r="B17" s="342"/>
      <c r="C17" s="343"/>
      <c r="D17" s="223"/>
      <c r="E17" s="17"/>
      <c r="F17" s="335"/>
      <c r="G17" s="336"/>
      <c r="H17" s="337"/>
      <c r="J17" s="18"/>
    </row>
    <row r="18" spans="1:10" ht="20.100000000000001" customHeight="1">
      <c r="A18" s="19">
        <v>2</v>
      </c>
      <c r="B18" s="20" t="s">
        <v>28</v>
      </c>
      <c r="C18" s="21"/>
      <c r="D18" s="223"/>
      <c r="E18" s="17"/>
      <c r="F18" s="335"/>
      <c r="G18" s="336"/>
      <c r="H18" s="337"/>
    </row>
    <row r="19" spans="1:10" ht="20.100000000000001" customHeight="1">
      <c r="A19" s="22"/>
      <c r="B19" s="23"/>
      <c r="C19" s="24" t="s">
        <v>29</v>
      </c>
      <c r="D19" s="223"/>
      <c r="E19" s="10" t="s">
        <v>17</v>
      </c>
      <c r="F19" s="335"/>
      <c r="G19" s="336"/>
      <c r="H19" s="337"/>
    </row>
    <row r="20" spans="1:10" ht="20.100000000000001" customHeight="1">
      <c r="A20" s="22"/>
      <c r="B20" s="23"/>
      <c r="C20" s="24" t="s">
        <v>30</v>
      </c>
      <c r="D20" s="223"/>
      <c r="E20" s="10" t="s">
        <v>17</v>
      </c>
      <c r="F20" s="335"/>
      <c r="G20" s="336"/>
      <c r="H20" s="337"/>
    </row>
    <row r="21" spans="1:10" ht="20.100000000000001" customHeight="1">
      <c r="A21" s="11"/>
      <c r="B21" s="25"/>
      <c r="C21" s="14" t="s">
        <v>31</v>
      </c>
      <c r="D21" s="223"/>
      <c r="E21" s="10" t="s">
        <v>17</v>
      </c>
      <c r="F21" s="335"/>
      <c r="G21" s="336"/>
      <c r="H21" s="337"/>
    </row>
    <row r="22" spans="1:10" ht="20.100000000000001" customHeight="1">
      <c r="A22" s="11"/>
      <c r="B22" s="26"/>
      <c r="C22" s="14" t="s">
        <v>32</v>
      </c>
      <c r="D22" s="224" t="s">
        <v>33</v>
      </c>
      <c r="E22" s="10"/>
      <c r="F22" s="335" t="s">
        <v>34</v>
      </c>
      <c r="G22" s="336"/>
      <c r="H22" s="337"/>
    </row>
    <row r="23" spans="1:10" ht="20.100000000000001" customHeight="1">
      <c r="A23" s="19">
        <v>3</v>
      </c>
      <c r="B23" s="27" t="s">
        <v>35</v>
      </c>
      <c r="C23" s="21"/>
      <c r="D23" s="223"/>
      <c r="E23" s="17"/>
      <c r="F23" s="335"/>
      <c r="G23" s="336"/>
      <c r="H23" s="337"/>
    </row>
    <row r="24" spans="1:10" ht="20.100000000000001" customHeight="1">
      <c r="A24" s="11"/>
      <c r="B24" s="28"/>
      <c r="C24" s="14" t="s">
        <v>36</v>
      </c>
      <c r="D24" s="274" t="s">
        <v>33</v>
      </c>
      <c r="E24" s="10" t="s">
        <v>17</v>
      </c>
      <c r="F24" s="335"/>
      <c r="G24" s="336"/>
      <c r="H24" s="337"/>
    </row>
    <row r="25" spans="1:10" ht="20.100000000000001" customHeight="1">
      <c r="A25" s="19">
        <v>4</v>
      </c>
      <c r="B25" s="27" t="s">
        <v>37</v>
      </c>
      <c r="C25" s="27"/>
      <c r="D25" s="223"/>
      <c r="E25" s="10"/>
      <c r="F25" s="335"/>
      <c r="G25" s="336"/>
      <c r="H25" s="337"/>
    </row>
    <row r="26" spans="1:10" ht="20.100000000000001" customHeight="1">
      <c r="A26" s="22"/>
      <c r="B26" s="23"/>
      <c r="C26" s="24" t="s">
        <v>38</v>
      </c>
      <c r="D26" s="224" t="s">
        <v>33</v>
      </c>
      <c r="E26" s="10"/>
      <c r="F26" s="335"/>
      <c r="G26" s="336"/>
      <c r="H26" s="337"/>
    </row>
    <row r="27" spans="1:10" ht="20.100000000000001" customHeight="1">
      <c r="A27" s="11"/>
      <c r="B27" s="25"/>
      <c r="C27" s="14" t="s">
        <v>39</v>
      </c>
      <c r="D27" s="224" t="s">
        <v>33</v>
      </c>
      <c r="E27" s="10" t="s">
        <v>17</v>
      </c>
      <c r="F27" s="335"/>
      <c r="G27" s="336"/>
      <c r="H27" s="337"/>
    </row>
    <row r="28" spans="1:10" ht="20.100000000000001" customHeight="1">
      <c r="A28" s="11"/>
      <c r="B28" s="26"/>
      <c r="C28" s="14" t="s">
        <v>40</v>
      </c>
      <c r="D28" s="224" t="s">
        <v>33</v>
      </c>
      <c r="E28" s="10"/>
      <c r="F28" s="335"/>
      <c r="G28" s="336"/>
      <c r="H28" s="337"/>
    </row>
    <row r="29" spans="1:10" ht="20.100000000000001" customHeight="1">
      <c r="A29" s="11"/>
      <c r="B29" s="26"/>
      <c r="C29" s="14" t="s">
        <v>41</v>
      </c>
      <c r="D29" s="224" t="s">
        <v>33</v>
      </c>
      <c r="E29" s="10"/>
      <c r="F29" s="335"/>
      <c r="G29" s="336"/>
      <c r="H29" s="337"/>
    </row>
    <row r="30" spans="1:10" ht="20.100000000000001" customHeight="1">
      <c r="A30" s="11"/>
      <c r="B30" s="26"/>
      <c r="C30" s="14" t="s">
        <v>42</v>
      </c>
      <c r="D30" s="224" t="s">
        <v>33</v>
      </c>
      <c r="E30" s="10"/>
      <c r="F30" s="335"/>
      <c r="G30" s="336"/>
      <c r="H30" s="337"/>
    </row>
    <row r="31" spans="1:10" ht="20.100000000000001" customHeight="1">
      <c r="A31" s="19">
        <v>5</v>
      </c>
      <c r="B31" s="27" t="s">
        <v>43</v>
      </c>
      <c r="C31" s="27"/>
      <c r="D31" s="223"/>
      <c r="E31" s="10"/>
      <c r="F31" s="335"/>
      <c r="G31" s="336"/>
      <c r="H31" s="337"/>
    </row>
    <row r="32" spans="1:10" ht="20.100000000000001" customHeight="1">
      <c r="A32" s="22"/>
      <c r="B32" s="28"/>
      <c r="C32" s="14" t="s">
        <v>44</v>
      </c>
      <c r="D32" s="223"/>
      <c r="E32" s="10"/>
      <c r="F32" s="335"/>
      <c r="G32" s="336"/>
      <c r="H32" s="337"/>
    </row>
    <row r="33" spans="1:8" ht="20.100000000000001" customHeight="1">
      <c r="A33" s="11"/>
      <c r="B33" s="28"/>
      <c r="C33" s="14" t="s">
        <v>45</v>
      </c>
      <c r="D33" s="224" t="s">
        <v>33</v>
      </c>
      <c r="E33" s="10" t="s">
        <v>17</v>
      </c>
      <c r="F33" s="335"/>
      <c r="G33" s="336"/>
      <c r="H33" s="337"/>
    </row>
    <row r="34" spans="1:8" ht="20.100000000000001" customHeight="1">
      <c r="A34" s="11"/>
      <c r="B34" s="28"/>
      <c r="C34" s="14" t="s">
        <v>46</v>
      </c>
      <c r="D34" s="223"/>
      <c r="E34" s="17"/>
      <c r="F34" s="335"/>
      <c r="G34" s="336"/>
      <c r="H34" s="337"/>
    </row>
    <row r="35" spans="1:8" ht="20.100000000000001" customHeight="1">
      <c r="A35" s="11"/>
      <c r="B35" s="28"/>
      <c r="C35" s="14" t="s">
        <v>47</v>
      </c>
      <c r="D35" s="224" t="s">
        <v>33</v>
      </c>
      <c r="E35" s="10" t="s">
        <v>17</v>
      </c>
      <c r="F35" s="335"/>
      <c r="G35" s="336"/>
      <c r="H35" s="337"/>
    </row>
    <row r="36" spans="1:8" ht="20.100000000000001" customHeight="1">
      <c r="A36" s="11"/>
      <c r="B36" s="28"/>
      <c r="C36" s="14" t="s">
        <v>48</v>
      </c>
      <c r="D36" s="223"/>
      <c r="E36" s="10"/>
      <c r="F36" s="335"/>
      <c r="G36" s="336"/>
      <c r="H36" s="337"/>
    </row>
    <row r="37" spans="1:8" ht="20.100000000000001" customHeight="1">
      <c r="A37" s="11"/>
      <c r="B37" s="28"/>
      <c r="C37" s="14" t="s">
        <v>49</v>
      </c>
      <c r="D37" s="223"/>
      <c r="E37" s="17"/>
      <c r="F37" s="335"/>
      <c r="G37" s="336"/>
      <c r="H37" s="337"/>
    </row>
    <row r="38" spans="1:8" ht="20.100000000000001" customHeight="1">
      <c r="A38" s="11"/>
      <c r="B38" s="28"/>
      <c r="C38" s="14" t="s">
        <v>50</v>
      </c>
      <c r="D38" s="224" t="s">
        <v>33</v>
      </c>
      <c r="E38" s="10"/>
      <c r="F38" s="335"/>
      <c r="G38" s="336"/>
      <c r="H38" s="337"/>
    </row>
    <row r="39" spans="1:8" ht="20.100000000000001" customHeight="1">
      <c r="A39" s="19">
        <v>6</v>
      </c>
      <c r="B39" s="27" t="s">
        <v>51</v>
      </c>
      <c r="C39" s="27"/>
      <c r="D39" s="223"/>
      <c r="E39" s="10"/>
      <c r="F39" s="335"/>
      <c r="G39" s="336"/>
      <c r="H39" s="337"/>
    </row>
    <row r="40" spans="1:8" ht="20.100000000000001" customHeight="1">
      <c r="A40" s="11"/>
      <c r="B40" s="28"/>
      <c r="C40" s="14" t="s">
        <v>52</v>
      </c>
      <c r="D40" s="223"/>
      <c r="E40" s="10" t="s">
        <v>17</v>
      </c>
      <c r="F40" s="335"/>
      <c r="G40" s="336"/>
      <c r="H40" s="337"/>
    </row>
    <row r="41" spans="1:8" ht="20.100000000000001" customHeight="1">
      <c r="A41" s="11"/>
      <c r="B41" s="28"/>
      <c r="C41" s="14" t="s">
        <v>53</v>
      </c>
      <c r="D41" s="223"/>
      <c r="E41" s="17"/>
      <c r="F41" s="335"/>
      <c r="G41" s="336"/>
      <c r="H41" s="337"/>
    </row>
    <row r="42" spans="1:8" ht="20.100000000000001" customHeight="1">
      <c r="A42" s="11"/>
      <c r="B42" s="28"/>
      <c r="C42" s="14" t="s">
        <v>54</v>
      </c>
      <c r="D42" s="223"/>
      <c r="E42" s="10" t="s">
        <v>17</v>
      </c>
      <c r="F42" s="335" t="s">
        <v>55</v>
      </c>
      <c r="G42" s="336"/>
      <c r="H42" s="337"/>
    </row>
    <row r="43" spans="1:8" ht="20.100000000000001" customHeight="1">
      <c r="A43" s="11"/>
      <c r="B43" s="28"/>
      <c r="C43" s="14" t="s">
        <v>56</v>
      </c>
      <c r="D43" s="223"/>
      <c r="E43" s="17"/>
      <c r="F43" s="335"/>
      <c r="G43" s="336"/>
      <c r="H43" s="337"/>
    </row>
    <row r="44" spans="1:8" ht="20.100000000000001" customHeight="1">
      <c r="A44" s="11"/>
      <c r="B44" s="28"/>
      <c r="C44" s="14" t="s">
        <v>57</v>
      </c>
      <c r="D44" s="223"/>
      <c r="E44" s="17"/>
      <c r="F44" s="335"/>
      <c r="G44" s="336"/>
      <c r="H44" s="337"/>
    </row>
    <row r="45" spans="1:8" ht="20.100000000000001" customHeight="1">
      <c r="A45" s="11"/>
      <c r="B45" s="28"/>
      <c r="C45" s="14" t="s">
        <v>58</v>
      </c>
      <c r="D45" s="223"/>
      <c r="E45" s="10"/>
      <c r="F45" s="335"/>
      <c r="G45" s="336"/>
      <c r="H45" s="337"/>
    </row>
    <row r="46" spans="1:8" ht="20.100000000000001" customHeight="1">
      <c r="A46" s="19">
        <v>7</v>
      </c>
      <c r="B46" s="27" t="s">
        <v>59</v>
      </c>
      <c r="C46" s="27"/>
      <c r="D46" s="223"/>
      <c r="E46" s="17"/>
      <c r="F46" s="335"/>
      <c r="G46" s="336"/>
      <c r="H46" s="337"/>
    </row>
    <row r="47" spans="1:8" ht="20.100000000000001" customHeight="1">
      <c r="A47" s="11"/>
      <c r="B47" s="28"/>
      <c r="C47" s="14" t="s">
        <v>60</v>
      </c>
      <c r="D47" s="224" t="s">
        <v>33</v>
      </c>
      <c r="E47" s="10" t="s">
        <v>17</v>
      </c>
      <c r="F47" s="335"/>
      <c r="G47" s="336"/>
      <c r="H47" s="337"/>
    </row>
    <row r="48" spans="1:8" ht="20.100000000000001" customHeight="1">
      <c r="A48" s="11"/>
      <c r="B48" s="29"/>
      <c r="C48" s="14" t="s">
        <v>61</v>
      </c>
      <c r="D48" s="223"/>
      <c r="E48" s="17"/>
      <c r="F48" s="335"/>
      <c r="G48" s="336"/>
      <c r="H48" s="337"/>
    </row>
    <row r="49" spans="1:8" ht="20.100000000000001" customHeight="1">
      <c r="A49" s="19">
        <v>8</v>
      </c>
      <c r="B49" s="27" t="s">
        <v>62</v>
      </c>
      <c r="C49" s="27"/>
      <c r="D49" s="223"/>
      <c r="E49" s="17"/>
      <c r="F49" s="335"/>
      <c r="G49" s="336"/>
      <c r="H49" s="337"/>
    </row>
    <row r="50" spans="1:8" ht="20.100000000000001" customHeight="1">
      <c r="A50" s="11"/>
      <c r="B50" s="28"/>
      <c r="C50" s="24" t="s">
        <v>63</v>
      </c>
      <c r="D50" s="223"/>
      <c r="E50" s="10" t="s">
        <v>17</v>
      </c>
      <c r="F50" s="335"/>
      <c r="G50" s="336"/>
      <c r="H50" s="337"/>
    </row>
    <row r="51" spans="1:8" ht="20.100000000000001" customHeight="1">
      <c r="A51" s="11"/>
      <c r="B51" s="30"/>
      <c r="C51" s="14" t="s">
        <v>64</v>
      </c>
      <c r="D51" s="224" t="s">
        <v>33</v>
      </c>
      <c r="E51" s="10" t="s">
        <v>17</v>
      </c>
      <c r="F51" s="335"/>
      <c r="G51" s="336"/>
      <c r="H51" s="337"/>
    </row>
    <row r="52" spans="1:8" ht="20.100000000000001" customHeight="1">
      <c r="A52" s="11"/>
      <c r="B52" s="30"/>
      <c r="C52" s="24" t="s">
        <v>65</v>
      </c>
      <c r="D52" s="223"/>
      <c r="E52" s="10" t="s">
        <v>17</v>
      </c>
      <c r="F52" s="335"/>
      <c r="G52" s="336"/>
      <c r="H52" s="337"/>
    </row>
    <row r="53" spans="1:8" ht="20.100000000000001" customHeight="1">
      <c r="A53" s="11"/>
      <c r="B53" s="30"/>
      <c r="C53" s="24" t="s">
        <v>66</v>
      </c>
      <c r="D53" s="224" t="s">
        <v>33</v>
      </c>
      <c r="E53" s="10"/>
      <c r="F53" s="335"/>
      <c r="G53" s="336"/>
      <c r="H53" s="337"/>
    </row>
    <row r="54" spans="1:8" ht="20.100000000000001" customHeight="1">
      <c r="A54" s="11"/>
      <c r="B54" s="30"/>
      <c r="C54" s="24" t="s">
        <v>67</v>
      </c>
      <c r="D54" s="224" t="s">
        <v>33</v>
      </c>
      <c r="E54" s="10"/>
      <c r="F54" s="335"/>
      <c r="G54" s="336"/>
      <c r="H54" s="337"/>
    </row>
    <row r="55" spans="1:8" ht="20.100000000000001" customHeight="1">
      <c r="A55" s="11"/>
      <c r="B55" s="30"/>
      <c r="C55" s="24" t="s">
        <v>68</v>
      </c>
      <c r="D55" s="223"/>
      <c r="E55" s="10" t="s">
        <v>17</v>
      </c>
      <c r="F55" s="335"/>
      <c r="G55" s="336"/>
      <c r="H55" s="337"/>
    </row>
    <row r="56" spans="1:8" ht="20.100000000000001" customHeight="1">
      <c r="A56" s="11"/>
      <c r="B56" s="30"/>
      <c r="C56" s="24" t="s">
        <v>69</v>
      </c>
      <c r="D56" s="223"/>
      <c r="E56" s="10"/>
      <c r="F56" s="335"/>
      <c r="G56" s="336"/>
      <c r="H56" s="337"/>
    </row>
    <row r="57" spans="1:8" ht="20.100000000000001" customHeight="1">
      <c r="A57" s="11"/>
      <c r="B57" s="30"/>
      <c r="C57" s="24" t="s">
        <v>70</v>
      </c>
      <c r="D57" s="223"/>
      <c r="E57" s="10" t="s">
        <v>17</v>
      </c>
      <c r="F57" s="335"/>
      <c r="G57" s="336"/>
      <c r="H57" s="337"/>
    </row>
    <row r="58" spans="1:8" ht="20.100000000000001" customHeight="1">
      <c r="A58" s="19">
        <v>9</v>
      </c>
      <c r="B58" s="27" t="s">
        <v>71</v>
      </c>
      <c r="C58" s="27"/>
      <c r="D58" s="223"/>
      <c r="E58" s="17"/>
      <c r="F58" s="335"/>
      <c r="G58" s="336"/>
      <c r="H58" s="337"/>
    </row>
    <row r="59" spans="1:8" ht="20.100000000000001" customHeight="1">
      <c r="A59" s="31"/>
      <c r="B59" s="26"/>
      <c r="C59" s="14" t="s">
        <v>72</v>
      </c>
      <c r="D59" s="224" t="s">
        <v>33</v>
      </c>
      <c r="E59" s="10" t="s">
        <v>17</v>
      </c>
      <c r="F59" s="335"/>
      <c r="G59" s="336"/>
      <c r="H59" s="337"/>
    </row>
    <row r="60" spans="1:8" ht="20.100000000000001" customHeight="1">
      <c r="A60" s="11"/>
      <c r="B60" s="26"/>
      <c r="C60" s="14" t="s">
        <v>73</v>
      </c>
      <c r="D60" s="223"/>
      <c r="E60" s="10"/>
      <c r="F60" s="335"/>
      <c r="G60" s="336"/>
      <c r="H60" s="337"/>
    </row>
    <row r="61" spans="1:8" ht="20.100000000000001" customHeight="1">
      <c r="A61" s="11"/>
      <c r="B61" s="26"/>
      <c r="C61" s="14" t="s">
        <v>74</v>
      </c>
      <c r="D61" s="224" t="s">
        <v>33</v>
      </c>
      <c r="E61" s="10" t="s">
        <v>17</v>
      </c>
      <c r="F61" s="335"/>
      <c r="G61" s="336"/>
      <c r="H61" s="337"/>
    </row>
    <row r="62" spans="1:8" ht="20.100000000000001" customHeight="1">
      <c r="A62" s="11"/>
      <c r="B62" s="30"/>
      <c r="C62" s="24" t="s">
        <v>50</v>
      </c>
      <c r="D62" s="223"/>
      <c r="E62" s="10"/>
      <c r="F62" s="335"/>
      <c r="G62" s="336"/>
      <c r="H62" s="337"/>
    </row>
    <row r="63" spans="1:8" ht="20.100000000000001" customHeight="1">
      <c r="A63" s="19">
        <v>10</v>
      </c>
      <c r="B63" s="27" t="s">
        <v>75</v>
      </c>
      <c r="C63" s="27"/>
      <c r="D63" s="223"/>
      <c r="E63" s="17"/>
      <c r="F63" s="338"/>
      <c r="G63" s="339"/>
      <c r="H63" s="340"/>
    </row>
    <row r="64" spans="1:8" ht="20.100000000000001" customHeight="1">
      <c r="A64" s="11"/>
      <c r="B64" s="30"/>
      <c r="C64" s="24" t="s">
        <v>76</v>
      </c>
      <c r="D64" s="223"/>
      <c r="E64" s="10"/>
      <c r="F64" s="335" t="s">
        <v>77</v>
      </c>
      <c r="G64" s="336"/>
      <c r="H64" s="337"/>
    </row>
    <row r="65" spans="1:8" ht="20.100000000000001" customHeight="1">
      <c r="A65" s="19">
        <v>11</v>
      </c>
      <c r="B65" s="27" t="s">
        <v>78</v>
      </c>
      <c r="C65" s="27"/>
      <c r="D65" s="223"/>
      <c r="E65" s="17"/>
      <c r="F65" s="335"/>
      <c r="G65" s="336"/>
      <c r="H65" s="337"/>
    </row>
    <row r="66" spans="1:8" ht="20.100000000000001" customHeight="1">
      <c r="A66" s="31"/>
      <c r="B66" s="26"/>
      <c r="C66" s="14" t="s">
        <v>79</v>
      </c>
      <c r="D66" s="224" t="s">
        <v>33</v>
      </c>
      <c r="E66" s="17"/>
      <c r="F66" s="335"/>
      <c r="G66" s="336"/>
      <c r="H66" s="337"/>
    </row>
    <row r="67" spans="1:8" ht="20.100000000000001" customHeight="1">
      <c r="A67" s="255"/>
      <c r="B67" s="256"/>
      <c r="C67" s="257" t="s">
        <v>80</v>
      </c>
      <c r="D67" s="258" t="s">
        <v>33</v>
      </c>
      <c r="E67" s="10" t="s">
        <v>17</v>
      </c>
      <c r="F67" s="332"/>
      <c r="G67" s="333"/>
      <c r="H67" s="334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23"/>
  <sheetViews>
    <sheetView topLeftCell="A8" workbookViewId="0">
      <selection activeCell="F15" sqref="F1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ht="18">
      <c r="A4" s="124"/>
      <c r="B4" s="53"/>
      <c r="D4" s="55"/>
      <c r="F4"/>
      <c r="G4" s="125"/>
      <c r="H4" s="65"/>
      <c r="I4" s="66"/>
    </row>
    <row r="5" spans="1:10" ht="18">
      <c r="A5" s="53" t="s">
        <v>241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354" t="s">
        <v>155</v>
      </c>
      <c r="H8" s="363"/>
      <c r="I8" s="364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6" t="s">
        <v>242</v>
      </c>
      <c r="E12" s="265">
        <v>28935.65</v>
      </c>
    </row>
    <row r="13" spans="1:10">
      <c r="A13" s="71"/>
      <c r="B13" s="71"/>
      <c r="C13" s="116" t="s">
        <v>243</v>
      </c>
      <c r="E13" s="117">
        <f>F21</f>
        <v>64.509999999999991</v>
      </c>
      <c r="F13" s="58">
        <f>+E12-E13</f>
        <v>28871.140000000003</v>
      </c>
    </row>
    <row r="14" spans="1:10">
      <c r="A14" s="71"/>
      <c r="B14" s="71"/>
      <c r="C14" s="116" t="s">
        <v>244</v>
      </c>
      <c r="F14" s="58">
        <v>156.88</v>
      </c>
    </row>
    <row r="16" spans="1:10" ht="15.75" thickBot="1">
      <c r="F16" s="113">
        <f>SUM(F12:F15)</f>
        <v>29028.020000000004</v>
      </c>
      <c r="G16" t="s">
        <v>245</v>
      </c>
    </row>
    <row r="18" spans="1:6">
      <c r="A18" s="71"/>
      <c r="B18" s="71"/>
      <c r="C18" s="77" t="s">
        <v>246</v>
      </c>
    </row>
    <row r="19" spans="1:6">
      <c r="A19" s="71"/>
      <c r="B19" s="71"/>
      <c r="C19" s="77"/>
      <c r="D19" s="47" t="s">
        <v>247</v>
      </c>
      <c r="E19" s="47" t="s">
        <v>248</v>
      </c>
      <c r="F19" s="85" t="s">
        <v>179</v>
      </c>
    </row>
    <row r="20" spans="1:6">
      <c r="A20" s="71"/>
      <c r="B20" s="71"/>
      <c r="C20" t="s">
        <v>249</v>
      </c>
      <c r="D20" s="265">
        <v>902.39</v>
      </c>
      <c r="E20" s="265">
        <v>837.88</v>
      </c>
      <c r="F20" s="70">
        <f>+D20-E20</f>
        <v>64.509999999999991</v>
      </c>
    </row>
    <row r="21" spans="1:6" ht="15.75" thickBot="1">
      <c r="A21" s="71"/>
      <c r="B21" s="71"/>
      <c r="F21" s="118">
        <f>+SUM(F20:F20)</f>
        <v>64.509999999999991</v>
      </c>
    </row>
    <row r="22" spans="1:6" ht="15.75" thickTop="1">
      <c r="A22" s="71"/>
      <c r="B22" s="71"/>
      <c r="F22" s="70"/>
    </row>
    <row r="23" spans="1:6">
      <c r="A23" s="71"/>
      <c r="B23" s="71"/>
      <c r="F23" s="7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C13" sqref="C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250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354" t="s">
        <v>155</v>
      </c>
      <c r="H8" s="363"/>
      <c r="I8" s="364"/>
    </row>
    <row r="10" spans="1:10">
      <c r="F10" s="70"/>
    </row>
    <row r="11" spans="1:10">
      <c r="A11" s="71">
        <v>88000</v>
      </c>
      <c r="B11" s="71"/>
      <c r="C11" s="71" t="s">
        <v>60</v>
      </c>
    </row>
    <row r="12" spans="1:10">
      <c r="C12" s="330"/>
    </row>
    <row r="13" spans="1:10">
      <c r="C13" t="s">
        <v>251</v>
      </c>
      <c r="F13" s="58">
        <v>784</v>
      </c>
    </row>
    <row r="14" spans="1:10">
      <c r="C14" t="s">
        <v>252</v>
      </c>
      <c r="F14" s="58">
        <v>2025</v>
      </c>
    </row>
    <row r="15" spans="1:10">
      <c r="F15" s="58">
        <v>0</v>
      </c>
    </row>
    <row r="17" spans="3:6" ht="15.75" thickBot="1">
      <c r="F17" s="113">
        <f>SUM(F12:F16)</f>
        <v>2809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topLeftCell="A4" workbookViewId="0">
      <selection activeCell="F15" sqref="F15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9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9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9" ht="18">
      <c r="D4" s="53"/>
      <c r="E4" s="53"/>
      <c r="F4" s="64"/>
      <c r="G4" s="65"/>
      <c r="I4" s="66"/>
    </row>
    <row r="5" spans="1:9" ht="18">
      <c r="A5" s="126" t="s">
        <v>253</v>
      </c>
      <c r="D5" s="276"/>
      <c r="E5" s="276"/>
      <c r="F5" s="277"/>
      <c r="G5" s="278"/>
      <c r="I5" s="66"/>
    </row>
    <row r="6" spans="1:9" ht="18.75">
      <c r="D6" s="279"/>
      <c r="E6" s="279"/>
      <c r="F6" s="280"/>
      <c r="G6" s="281"/>
      <c r="I6" s="66"/>
    </row>
    <row r="7" spans="1:9">
      <c r="G7" s="93"/>
    </row>
    <row r="8" spans="1:9" s="69" customFormat="1" ht="25.5">
      <c r="A8" s="131" t="s">
        <v>105</v>
      </c>
      <c r="B8" s="392" t="s">
        <v>106</v>
      </c>
      <c r="C8" s="393"/>
      <c r="D8" s="282" t="s">
        <v>107</v>
      </c>
      <c r="E8" s="282" t="s">
        <v>107</v>
      </c>
      <c r="F8" s="282" t="s">
        <v>107</v>
      </c>
      <c r="G8" s="392" t="s">
        <v>155</v>
      </c>
      <c r="H8" s="363"/>
      <c r="I8" s="364"/>
    </row>
    <row r="10" spans="1:9">
      <c r="D10" s="283" t="s">
        <v>254</v>
      </c>
      <c r="E10" s="283" t="s">
        <v>255</v>
      </c>
      <c r="F10" s="283" t="s">
        <v>256</v>
      </c>
      <c r="G10" s="283" t="s">
        <v>257</v>
      </c>
      <c r="H10" s="283" t="s">
        <v>258</v>
      </c>
    </row>
    <row r="11" spans="1:9">
      <c r="B11" t="s">
        <v>259</v>
      </c>
      <c r="D11" s="93">
        <v>528.53</v>
      </c>
      <c r="E11" s="93">
        <v>226.51</v>
      </c>
      <c r="G11" s="93"/>
      <c r="H11" s="93"/>
    </row>
    <row r="12" spans="1:9">
      <c r="B12" t="s">
        <v>260</v>
      </c>
      <c r="D12" s="93">
        <v>528.53</v>
      </c>
      <c r="E12" s="93">
        <v>226.51</v>
      </c>
      <c r="G12" s="93"/>
      <c r="H12" s="93"/>
    </row>
    <row r="13" spans="1:9" s="42" customFormat="1">
      <c r="B13" s="42" t="s">
        <v>179</v>
      </c>
      <c r="D13" s="284">
        <f>D11-D12</f>
        <v>0</v>
      </c>
      <c r="E13" s="284">
        <f>E11-E12</f>
        <v>0</v>
      </c>
      <c r="F13" s="284">
        <f>F11-F12</f>
        <v>0</v>
      </c>
      <c r="G13" s="284">
        <f>G11-G12</f>
        <v>0</v>
      </c>
      <c r="H13" s="284">
        <f>H11-H12</f>
        <v>0</v>
      </c>
    </row>
    <row r="15" spans="1:9">
      <c r="A15" s="42" t="s">
        <v>261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G1"/>
      <c r="H1" s="56" t="s">
        <v>2</v>
      </c>
      <c r="I1" s="56" t="s">
        <v>3</v>
      </c>
    </row>
    <row r="2" spans="1:10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262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143"/>
      <c r="H8" s="354" t="s">
        <v>155</v>
      </c>
      <c r="I8" s="363"/>
      <c r="J8" s="364"/>
    </row>
    <row r="10" spans="1:10">
      <c r="A10" s="77" t="s">
        <v>263</v>
      </c>
      <c r="C10" s="47" t="s">
        <v>264</v>
      </c>
      <c r="D10" s="394" t="s">
        <v>265</v>
      </c>
      <c r="E10" s="394"/>
      <c r="F10" s="394"/>
      <c r="G10" s="102" t="s">
        <v>266</v>
      </c>
      <c r="H10" s="395" t="s">
        <v>267</v>
      </c>
      <c r="I10" s="395"/>
      <c r="J10" s="395"/>
    </row>
    <row r="11" spans="1:10">
      <c r="A11" s="71"/>
      <c r="B11" s="71"/>
      <c r="D11" s="47" t="s">
        <v>268</v>
      </c>
      <c r="E11" s="85" t="s">
        <v>269</v>
      </c>
      <c r="F11" s="72" t="s">
        <v>270</v>
      </c>
      <c r="G11" s="72"/>
      <c r="H11" s="47" t="s">
        <v>268</v>
      </c>
      <c r="I11" s="103" t="s">
        <v>269</v>
      </c>
      <c r="J11" s="104" t="s">
        <v>270</v>
      </c>
    </row>
    <row r="12" spans="1:10">
      <c r="A12" s="71"/>
      <c r="B12" s="71"/>
      <c r="D12" s="47"/>
      <c r="E12" s="85"/>
      <c r="F12" s="72"/>
      <c r="G12" s="72"/>
      <c r="H12" s="47"/>
      <c r="I12" s="103"/>
      <c r="J12" s="104"/>
    </row>
    <row r="13" spans="1:10">
      <c r="A13" s="71"/>
      <c r="C13" s="142"/>
      <c r="D13" s="80"/>
      <c r="E13" s="80"/>
      <c r="F13" s="80">
        <f>D13-E13</f>
        <v>0</v>
      </c>
      <c r="G13" s="105"/>
      <c r="H13" s="106">
        <f>D13*$G$13</f>
        <v>0</v>
      </c>
      <c r="I13" s="106">
        <f>E13*$G$13</f>
        <v>0</v>
      </c>
      <c r="J13" s="106">
        <f>F13*$G$13</f>
        <v>0</v>
      </c>
    </row>
    <row r="14" spans="1:10">
      <c r="C14" s="142"/>
      <c r="D14" s="80"/>
      <c r="E14" s="80"/>
      <c r="F14" s="80">
        <f>D14-E14</f>
        <v>0</v>
      </c>
      <c r="G14" s="105"/>
      <c r="H14" s="106">
        <f>D14*$G$14</f>
        <v>0</v>
      </c>
      <c r="I14" s="106">
        <f>E14*$G$14</f>
        <v>0</v>
      </c>
      <c r="J14" s="106">
        <f>F14*$G$14</f>
        <v>0</v>
      </c>
    </row>
    <row r="15" spans="1:10" ht="15.75" thickBot="1">
      <c r="D15" s="80"/>
      <c r="E15" s="80"/>
      <c r="F15" s="80"/>
      <c r="G15" s="70"/>
      <c r="H15" s="107">
        <f>SUM(H13:H14)</f>
        <v>0</v>
      </c>
      <c r="I15" s="107">
        <f>SUM(I13:I14)</f>
        <v>0</v>
      </c>
      <c r="J15" s="107">
        <f>SUM(J13:J14)</f>
        <v>0</v>
      </c>
    </row>
    <row r="16" spans="1:10">
      <c r="D16" s="80"/>
      <c r="E16" s="80"/>
      <c r="F16" s="80"/>
      <c r="G16" s="70"/>
      <c r="H16" s="106"/>
      <c r="I16" s="106"/>
      <c r="J16" s="106"/>
    </row>
    <row r="17" spans="1:10">
      <c r="D17" s="80"/>
      <c r="E17" s="80"/>
      <c r="F17" s="80"/>
      <c r="G17" s="70"/>
      <c r="H17" s="106"/>
      <c r="I17" s="106"/>
      <c r="J17" s="106"/>
    </row>
    <row r="18" spans="1:10">
      <c r="A18" s="77"/>
      <c r="C18" s="142"/>
      <c r="D18" s="80"/>
      <c r="E18" s="80"/>
      <c r="F18" s="80">
        <f>D18-E18</f>
        <v>0</v>
      </c>
      <c r="G18" s="105"/>
      <c r="H18" s="106">
        <f t="shared" ref="H18:J21" si="0">D18*$G$13</f>
        <v>0</v>
      </c>
      <c r="I18" s="106">
        <f t="shared" si="0"/>
        <v>0</v>
      </c>
      <c r="J18" s="106">
        <f t="shared" si="0"/>
        <v>0</v>
      </c>
    </row>
    <row r="19" spans="1:10">
      <c r="C19" s="142"/>
      <c r="D19" s="80"/>
      <c r="E19" s="80"/>
      <c r="F19" s="80">
        <f>D19-E19</f>
        <v>0</v>
      </c>
      <c r="G19" s="105"/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0" spans="1:10">
      <c r="C20" s="142"/>
      <c r="D20" s="80"/>
      <c r="E20" s="80"/>
      <c r="F20" s="80">
        <f>D20-E20</f>
        <v>0</v>
      </c>
      <c r="G20" s="105"/>
      <c r="H20" s="106">
        <f t="shared" si="0"/>
        <v>0</v>
      </c>
      <c r="I20" s="106">
        <f t="shared" si="0"/>
        <v>0</v>
      </c>
      <c r="J20" s="106">
        <f t="shared" si="0"/>
        <v>0</v>
      </c>
    </row>
    <row r="21" spans="1:10">
      <c r="C21" s="142"/>
      <c r="D21" s="80"/>
      <c r="E21" s="80"/>
      <c r="F21" s="80">
        <f>D21-E21</f>
        <v>0</v>
      </c>
      <c r="G21" s="105"/>
      <c r="H21" s="106">
        <f t="shared" si="0"/>
        <v>0</v>
      </c>
      <c r="I21" s="106">
        <f t="shared" si="0"/>
        <v>0</v>
      </c>
      <c r="J21" s="106">
        <f t="shared" si="0"/>
        <v>0</v>
      </c>
    </row>
    <row r="22" spans="1:10" ht="15.75" thickBot="1">
      <c r="D22" s="80"/>
      <c r="E22" s="80"/>
      <c r="F22" s="80"/>
      <c r="G22" s="79"/>
      <c r="H22" s="107">
        <f t="shared" ref="H22:J22" si="1">SUM(H18:H21)</f>
        <v>0</v>
      </c>
      <c r="I22" s="107">
        <f t="shared" si="1"/>
        <v>0</v>
      </c>
      <c r="J22" s="107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K30"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6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6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6" ht="18">
      <c r="D4" s="53"/>
      <c r="E4" s="53"/>
      <c r="F4" s="64"/>
      <c r="G4" s="65"/>
      <c r="I4" s="66"/>
    </row>
    <row r="5" spans="1:16" ht="18">
      <c r="A5" s="126" t="s">
        <v>271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6" t="s">
        <v>272</v>
      </c>
    </row>
    <row r="8" spans="1:16" ht="30.75" thickBot="1">
      <c r="A8" s="185" t="s">
        <v>105</v>
      </c>
      <c r="B8" s="383" t="s">
        <v>106</v>
      </c>
      <c r="C8" s="385"/>
      <c r="D8" s="186" t="s">
        <v>273</v>
      </c>
      <c r="E8" s="187" t="s">
        <v>109</v>
      </c>
      <c r="F8" s="187" t="s">
        <v>134</v>
      </c>
      <c r="G8" s="383" t="s">
        <v>155</v>
      </c>
      <c r="H8" s="397"/>
      <c r="I8" s="398"/>
    </row>
    <row r="9" spans="1:16">
      <c r="A9" s="227"/>
      <c r="B9" s="404"/>
      <c r="C9" s="405"/>
      <c r="D9" s="228"/>
      <c r="E9" s="229"/>
      <c r="F9" s="229"/>
      <c r="G9" s="404"/>
      <c r="H9" s="406"/>
      <c r="I9" s="405"/>
    </row>
    <row r="10" spans="1:16">
      <c r="A10" s="191"/>
      <c r="B10" s="407" t="s">
        <v>274</v>
      </c>
      <c r="C10" s="408"/>
      <c r="D10" s="408"/>
      <c r="E10" s="408"/>
      <c r="F10" s="408"/>
      <c r="G10" s="408"/>
      <c r="H10" s="408"/>
      <c r="I10" s="409"/>
    </row>
    <row r="11" spans="1:16">
      <c r="A11" s="191"/>
      <c r="B11" s="410"/>
      <c r="C11" s="411"/>
      <c r="D11" s="231"/>
      <c r="E11" s="232"/>
      <c r="F11" s="232"/>
      <c r="G11" s="410"/>
      <c r="H11" s="412"/>
      <c r="I11" s="413"/>
    </row>
    <row r="12" spans="1:16">
      <c r="A12" s="191"/>
      <c r="B12" s="414" t="s">
        <v>275</v>
      </c>
      <c r="C12" s="415"/>
      <c r="D12" s="231"/>
      <c r="E12" s="232"/>
      <c r="F12" s="232"/>
      <c r="G12" s="410"/>
      <c r="H12" s="412"/>
      <c r="I12" s="413"/>
      <c r="N12" t="s">
        <v>276</v>
      </c>
      <c r="O12" t="s">
        <v>277</v>
      </c>
      <c r="P12" t="s">
        <v>278</v>
      </c>
    </row>
    <row r="13" spans="1:16">
      <c r="A13" s="191"/>
      <c r="B13" s="410" t="s">
        <v>279</v>
      </c>
      <c r="C13" s="411"/>
      <c r="D13" s="231">
        <f>+SUM(E13:F13)</f>
        <v>0</v>
      </c>
      <c r="E13" s="232">
        <f>+F13*0.1</f>
        <v>0</v>
      </c>
      <c r="F13" s="232"/>
      <c r="G13" s="410" t="s">
        <v>280</v>
      </c>
      <c r="H13" s="412"/>
      <c r="I13" s="413"/>
      <c r="K13" t="s">
        <v>281</v>
      </c>
      <c r="N13" s="58"/>
      <c r="O13" s="58">
        <f>+N13/12</f>
        <v>0</v>
      </c>
    </row>
    <row r="14" spans="1:16">
      <c r="A14" s="191"/>
      <c r="B14" s="416" t="s">
        <v>282</v>
      </c>
      <c r="C14" s="411"/>
      <c r="D14" s="231">
        <f>+SUM(E14:F14)</f>
        <v>0</v>
      </c>
      <c r="E14" s="232">
        <f>+F14*0.1</f>
        <v>0</v>
      </c>
      <c r="F14" s="232"/>
      <c r="G14" s="410" t="s">
        <v>280</v>
      </c>
      <c r="H14" s="412"/>
      <c r="I14" s="413"/>
      <c r="K14" t="s">
        <v>283</v>
      </c>
      <c r="N14" s="58"/>
      <c r="O14" s="58">
        <f>+N14/12</f>
        <v>0</v>
      </c>
    </row>
    <row r="15" spans="1:16">
      <c r="A15" s="191"/>
      <c r="B15" s="410"/>
      <c r="C15" s="411"/>
      <c r="D15" s="231"/>
      <c r="E15" s="232"/>
      <c r="F15" s="231"/>
      <c r="G15" s="410"/>
      <c r="H15" s="412"/>
      <c r="I15" s="413"/>
      <c r="K15" t="s">
        <v>284</v>
      </c>
      <c r="N15" s="58"/>
      <c r="O15" s="58">
        <f>+N15/12</f>
        <v>0</v>
      </c>
    </row>
    <row r="16" spans="1:16">
      <c r="A16" s="191"/>
      <c r="B16" s="410"/>
      <c r="C16" s="411"/>
      <c r="D16" s="231"/>
      <c r="E16" s="232"/>
      <c r="F16" s="231"/>
      <c r="G16" s="410"/>
      <c r="H16" s="412"/>
      <c r="I16" s="413"/>
      <c r="K16" s="226" t="s">
        <v>285</v>
      </c>
      <c r="L16" s="226"/>
      <c r="M16" s="226"/>
      <c r="N16" s="225"/>
      <c r="O16" s="225"/>
      <c r="P16" s="225">
        <f>+O16*1.1</f>
        <v>0</v>
      </c>
    </row>
    <row r="17" spans="1:13">
      <c r="A17" s="191"/>
      <c r="B17" s="414" t="s">
        <v>87</v>
      </c>
      <c r="C17" s="415"/>
      <c r="D17" s="234">
        <f>SUM(D13:D16)</f>
        <v>0</v>
      </c>
      <c r="E17" s="234">
        <f>SUM(E13:E16)</f>
        <v>0</v>
      </c>
      <c r="F17" s="234">
        <f>SUM(F13:F16)</f>
        <v>0</v>
      </c>
      <c r="G17" s="410"/>
      <c r="H17" s="412"/>
      <c r="I17" s="413"/>
    </row>
    <row r="18" spans="1:13">
      <c r="A18" s="191"/>
      <c r="B18" s="410"/>
      <c r="C18" s="411"/>
      <c r="D18" s="231"/>
      <c r="E18" s="232"/>
      <c r="F18" s="231"/>
      <c r="G18" s="410"/>
      <c r="H18" s="412"/>
      <c r="I18" s="413"/>
    </row>
    <row r="19" spans="1:13">
      <c r="A19" s="191"/>
      <c r="B19" s="414" t="s">
        <v>286</v>
      </c>
      <c r="C19" s="415"/>
      <c r="D19" s="231"/>
      <c r="E19" s="232"/>
      <c r="F19" s="231"/>
      <c r="G19" s="410"/>
      <c r="H19" s="412"/>
      <c r="I19" s="413"/>
    </row>
    <row r="20" spans="1:13">
      <c r="A20" s="191"/>
      <c r="B20" s="410" t="s">
        <v>287</v>
      </c>
      <c r="C20" s="411"/>
      <c r="D20" s="235">
        <f>+F20+E20</f>
        <v>0</v>
      </c>
      <c r="E20" s="236">
        <f>+F20*0.1</f>
        <v>0</v>
      </c>
      <c r="F20" s="231"/>
      <c r="G20" s="410"/>
      <c r="H20" s="412"/>
      <c r="I20" s="413"/>
    </row>
    <row r="21" spans="1:13">
      <c r="A21" s="191"/>
      <c r="B21" s="410" t="s">
        <v>287</v>
      </c>
      <c r="C21" s="411"/>
      <c r="D21" s="235">
        <f>+F21+E21</f>
        <v>0</v>
      </c>
      <c r="E21" s="236">
        <f>+F21*0.1</f>
        <v>0</v>
      </c>
      <c r="F21" s="235"/>
      <c r="G21" s="410"/>
      <c r="H21" s="412"/>
      <c r="I21" s="413"/>
    </row>
    <row r="22" spans="1:13">
      <c r="A22" s="191"/>
      <c r="B22" s="233" t="s">
        <v>288</v>
      </c>
      <c r="C22" s="230"/>
      <c r="D22" s="237">
        <f>SUM(D20:D21)</f>
        <v>0</v>
      </c>
      <c r="E22" s="237">
        <f>SUM(E20:E21)</f>
        <v>0</v>
      </c>
      <c r="F22" s="237">
        <f>SUM(F20:F21)</f>
        <v>0</v>
      </c>
      <c r="G22" s="410"/>
      <c r="H22" s="412"/>
      <c r="I22" s="413"/>
    </row>
    <row r="23" spans="1:13">
      <c r="A23" s="191"/>
      <c r="B23" s="410" t="s">
        <v>289</v>
      </c>
      <c r="C23" s="411"/>
      <c r="D23" s="235">
        <f>+F23+E23</f>
        <v>0</v>
      </c>
      <c r="E23" s="236">
        <f>+F23*0.1</f>
        <v>0</v>
      </c>
      <c r="F23" s="231"/>
      <c r="G23" s="410"/>
      <c r="H23" s="417"/>
      <c r="I23" s="411"/>
    </row>
    <row r="24" spans="1:13">
      <c r="A24" s="191"/>
      <c r="B24" s="410" t="s">
        <v>289</v>
      </c>
      <c r="C24" s="411"/>
      <c r="D24" s="235">
        <f>+F24+E24</f>
        <v>0</v>
      </c>
      <c r="E24" s="236">
        <f>+F24*0.1</f>
        <v>0</v>
      </c>
      <c r="F24" s="231"/>
      <c r="G24" s="410"/>
      <c r="H24" s="417"/>
      <c r="I24" s="411"/>
      <c r="L24" s="91"/>
      <c r="M24" s="91"/>
    </row>
    <row r="25" spans="1:13">
      <c r="A25" s="191"/>
      <c r="B25" s="410" t="s">
        <v>289</v>
      </c>
      <c r="C25" s="411"/>
      <c r="D25" s="235">
        <f>+F25+E25</f>
        <v>0</v>
      </c>
      <c r="E25" s="236">
        <f>+F25*0.1</f>
        <v>0</v>
      </c>
      <c r="F25" s="231"/>
      <c r="G25" s="410"/>
      <c r="H25" s="417"/>
      <c r="I25" s="411"/>
    </row>
    <row r="26" spans="1:13">
      <c r="A26" s="191"/>
      <c r="B26" s="233" t="s">
        <v>290</v>
      </c>
      <c r="C26" s="230"/>
      <c r="D26" s="237">
        <f>SUM(D23:D25)</f>
        <v>0</v>
      </c>
      <c r="E26" s="237">
        <f>SUM(E23:E25)</f>
        <v>0</v>
      </c>
      <c r="F26" s="237">
        <f>SUM(F23:F25)</f>
        <v>0</v>
      </c>
      <c r="G26" s="410"/>
      <c r="H26" s="412"/>
      <c r="I26" s="413"/>
    </row>
    <row r="27" spans="1:13">
      <c r="A27" s="191"/>
      <c r="B27" s="410" t="s">
        <v>291</v>
      </c>
      <c r="C27" s="411"/>
      <c r="D27" s="235">
        <f>+F27+E27</f>
        <v>0</v>
      </c>
      <c r="E27" s="236">
        <f>+F27*0.1</f>
        <v>0</v>
      </c>
      <c r="F27" s="231"/>
      <c r="G27" s="410"/>
      <c r="H27" s="412"/>
      <c r="I27" s="413"/>
    </row>
    <row r="28" spans="1:13">
      <c r="A28" s="191"/>
      <c r="B28" s="410" t="s">
        <v>291</v>
      </c>
      <c r="C28" s="411"/>
      <c r="D28" s="235">
        <f>+F28+E28</f>
        <v>0</v>
      </c>
      <c r="E28" s="236">
        <f>+F28*0.1</f>
        <v>0</v>
      </c>
      <c r="F28" s="235"/>
      <c r="G28" s="410"/>
      <c r="H28" s="412"/>
      <c r="I28" s="413"/>
    </row>
    <row r="29" spans="1:13">
      <c r="A29" s="191"/>
      <c r="B29" s="410" t="s">
        <v>291</v>
      </c>
      <c r="C29" s="411"/>
      <c r="D29" s="235">
        <f>+F29+E29</f>
        <v>0</v>
      </c>
      <c r="E29" s="236">
        <f>+F29*0.1</f>
        <v>0</v>
      </c>
      <c r="F29" s="231"/>
      <c r="G29" s="410"/>
      <c r="H29" s="417"/>
      <c r="I29" s="411"/>
    </row>
    <row r="30" spans="1:13">
      <c r="A30" s="191"/>
      <c r="B30" s="410" t="s">
        <v>291</v>
      </c>
      <c r="C30" s="411"/>
      <c r="D30" s="235">
        <f>+F30+E30</f>
        <v>0</v>
      </c>
      <c r="E30" s="236">
        <f>+F30*0.1</f>
        <v>0</v>
      </c>
      <c r="F30" s="235"/>
      <c r="G30" s="410"/>
      <c r="H30" s="417"/>
      <c r="I30" s="411"/>
    </row>
    <row r="31" spans="1:13">
      <c r="A31" s="191"/>
      <c r="B31" s="414" t="s">
        <v>292</v>
      </c>
      <c r="C31" s="415"/>
      <c r="D31" s="237">
        <f>SUM(D27:D30)</f>
        <v>0</v>
      </c>
      <c r="E31" s="237">
        <f>SUM(E27:E30)</f>
        <v>0</v>
      </c>
      <c r="F31" s="237">
        <f>SUM(F27:F30)</f>
        <v>0</v>
      </c>
      <c r="G31" s="410"/>
      <c r="H31" s="417"/>
      <c r="I31" s="411"/>
    </row>
    <row r="32" spans="1:13">
      <c r="A32" s="191"/>
      <c r="B32" s="414" t="s">
        <v>293</v>
      </c>
      <c r="C32" s="415"/>
      <c r="D32" s="237">
        <f>+D22+D26+D31</f>
        <v>0</v>
      </c>
      <c r="E32" s="237">
        <f>+E22+E26+E31</f>
        <v>0</v>
      </c>
      <c r="F32" s="237">
        <f>+F22+F26+F31</f>
        <v>0</v>
      </c>
      <c r="G32" s="410"/>
      <c r="H32" s="417"/>
      <c r="I32" s="411"/>
    </row>
    <row r="33" spans="1:18">
      <c r="A33" s="191"/>
      <c r="B33" s="410"/>
      <c r="C33" s="411"/>
      <c r="D33" s="235"/>
      <c r="E33" s="236"/>
      <c r="F33" s="230"/>
      <c r="G33" s="410"/>
      <c r="H33" s="417"/>
      <c r="I33" s="411"/>
    </row>
    <row r="34" spans="1:18">
      <c r="A34" s="191"/>
      <c r="B34" s="203" t="s">
        <v>294</v>
      </c>
      <c r="C34" s="204"/>
      <c r="D34" s="238"/>
      <c r="E34" s="239"/>
      <c r="F34" s="240">
        <f>+F32-F21-F28</f>
        <v>0</v>
      </c>
      <c r="G34" s="410"/>
      <c r="H34" s="417"/>
      <c r="I34" s="411"/>
    </row>
    <row r="35" spans="1:18">
      <c r="A35" s="191"/>
      <c r="B35" s="414"/>
      <c r="C35" s="415"/>
      <c r="D35" s="237"/>
      <c r="E35" s="237"/>
      <c r="F35" s="237"/>
      <c r="G35" s="410"/>
      <c r="H35" s="417"/>
      <c r="I35" s="411"/>
    </row>
    <row r="36" spans="1:18">
      <c r="A36" s="241" t="s">
        <v>295</v>
      </c>
      <c r="B36" s="369"/>
      <c r="C36" s="370"/>
      <c r="D36" s="370"/>
      <c r="E36" s="370"/>
      <c r="F36" s="370"/>
      <c r="G36" s="370"/>
      <c r="H36" s="370"/>
      <c r="I36" s="371"/>
    </row>
    <row r="37" spans="1:18">
      <c r="A37" s="241"/>
      <c r="B37" s="369"/>
      <c r="C37" s="370"/>
      <c r="D37" s="370"/>
      <c r="E37" s="370"/>
      <c r="F37" s="370"/>
      <c r="G37" s="370"/>
      <c r="H37" s="370"/>
      <c r="I37" s="371"/>
    </row>
    <row r="38" spans="1:18">
      <c r="A38" s="241"/>
      <c r="B38" s="369"/>
      <c r="C38" s="370"/>
      <c r="D38" s="370"/>
      <c r="E38" s="370"/>
      <c r="F38" s="370"/>
      <c r="G38" s="370"/>
      <c r="H38" s="370"/>
      <c r="I38" s="371"/>
    </row>
    <row r="39" spans="1:18" ht="15.75" thickBot="1">
      <c r="A39" s="212"/>
      <c r="B39" s="418"/>
      <c r="C39" s="419"/>
      <c r="D39" s="242"/>
      <c r="E39" s="242"/>
      <c r="F39" s="242"/>
      <c r="G39" s="418"/>
      <c r="H39" s="420"/>
      <c r="I39" s="419"/>
    </row>
    <row r="40" spans="1:18">
      <c r="E40" s="116"/>
      <c r="F40" s="116"/>
    </row>
    <row r="41" spans="1:18">
      <c r="E41" s="116"/>
      <c r="F41" s="116"/>
    </row>
    <row r="42" spans="1:18">
      <c r="E42" s="116"/>
      <c r="F42" s="116"/>
    </row>
    <row r="43" spans="1:18">
      <c r="D43" s="91"/>
      <c r="E43" s="116"/>
      <c r="F43" s="116"/>
    </row>
    <row r="44" spans="1:18" ht="18">
      <c r="A44" s="126" t="s">
        <v>296</v>
      </c>
      <c r="E44" s="116"/>
      <c r="F44" s="116"/>
    </row>
    <row r="45" spans="1:18">
      <c r="A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</row>
    <row r="46" spans="1:18">
      <c r="A46" s="243" t="s">
        <v>297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</row>
    <row r="47" spans="1:18" ht="45">
      <c r="A47" s="243"/>
      <c r="B47" s="244"/>
      <c r="C47" s="244" t="s">
        <v>298</v>
      </c>
      <c r="D47" s="250" t="s">
        <v>299</v>
      </c>
      <c r="E47" s="250" t="s">
        <v>300</v>
      </c>
      <c r="F47" s="250" t="s">
        <v>301</v>
      </c>
      <c r="G47" s="250" t="s">
        <v>302</v>
      </c>
      <c r="H47" s="250" t="s">
        <v>303</v>
      </c>
      <c r="I47" s="250" t="s">
        <v>304</v>
      </c>
      <c r="J47" s="250" t="s">
        <v>305</v>
      </c>
      <c r="K47" s="250" t="s">
        <v>306</v>
      </c>
      <c r="L47" s="250" t="s">
        <v>307</v>
      </c>
      <c r="M47" s="250" t="s">
        <v>308</v>
      </c>
      <c r="N47" s="250" t="s">
        <v>309</v>
      </c>
      <c r="O47" s="250" t="s">
        <v>310</v>
      </c>
      <c r="P47" s="250" t="s">
        <v>311</v>
      </c>
      <c r="Q47" s="243"/>
      <c r="R47" s="243"/>
    </row>
    <row r="48" spans="1:18">
      <c r="A48" s="243" t="s">
        <v>312</v>
      </c>
      <c r="B48" s="243"/>
      <c r="C48" s="246" t="s">
        <v>313</v>
      </c>
      <c r="D48" s="247"/>
      <c r="E48" s="247"/>
      <c r="F48" s="247"/>
      <c r="G48" s="247"/>
      <c r="H48" s="247"/>
      <c r="I48" s="243"/>
      <c r="J48" s="247"/>
      <c r="K48" s="247"/>
      <c r="L48" s="247"/>
      <c r="M48" s="247"/>
      <c r="N48" s="247"/>
      <c r="O48" s="243"/>
      <c r="P48" s="247"/>
      <c r="Q48" s="243"/>
      <c r="R48" s="243"/>
    </row>
    <row r="49" spans="1:18">
      <c r="A49" s="243" t="s">
        <v>314</v>
      </c>
      <c r="B49" s="243"/>
      <c r="C49" s="246" t="s">
        <v>313</v>
      </c>
      <c r="D49" s="243"/>
      <c r="E49" s="243"/>
      <c r="F49" s="243"/>
      <c r="G49" s="243"/>
      <c r="H49" s="243"/>
      <c r="I49" s="243"/>
      <c r="J49" s="243"/>
      <c r="K49" s="243"/>
      <c r="L49" s="247"/>
      <c r="M49" s="243"/>
      <c r="N49" s="247"/>
      <c r="O49" s="243"/>
      <c r="P49" s="243"/>
      <c r="Q49" s="243"/>
      <c r="R49" s="243"/>
    </row>
    <row r="50" spans="1:18" ht="15.75" thickBot="1">
      <c r="A50" s="243"/>
      <c r="B50" s="243"/>
      <c r="C50" s="243"/>
      <c r="D50" s="248"/>
      <c r="E50" s="248"/>
      <c r="F50" s="248"/>
      <c r="G50" s="248"/>
      <c r="H50" s="248"/>
      <c r="I50" s="249"/>
      <c r="J50" s="248"/>
      <c r="K50" s="248"/>
      <c r="L50" s="248"/>
      <c r="M50" s="248"/>
      <c r="N50" s="248"/>
      <c r="O50" s="249"/>
      <c r="P50" s="248"/>
      <c r="Q50" s="243"/>
      <c r="R50" s="243"/>
    </row>
    <row r="51" spans="1:18" ht="15.75" thickTop="1">
      <c r="A51" s="243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</row>
    <row r="52" spans="1:18">
      <c r="A52" s="243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</row>
    <row r="53" spans="1:18">
      <c r="A53" s="243"/>
      <c r="B53" s="243"/>
      <c r="C53" s="243"/>
      <c r="D53" s="396" t="s">
        <v>67</v>
      </c>
      <c r="E53" s="396"/>
      <c r="F53" s="396"/>
      <c r="G53" s="396" t="s">
        <v>286</v>
      </c>
      <c r="H53" s="396"/>
      <c r="I53" s="396"/>
      <c r="J53" s="396"/>
      <c r="K53" s="396"/>
      <c r="L53" s="396"/>
      <c r="M53" s="396"/>
      <c r="N53" s="396"/>
      <c r="O53" s="243"/>
      <c r="P53" s="243"/>
      <c r="Q53" s="243"/>
      <c r="R53" s="243"/>
    </row>
    <row r="54" spans="1:18" ht="54">
      <c r="A54" s="243" t="s">
        <v>315</v>
      </c>
      <c r="B54" s="254" t="s">
        <v>316</v>
      </c>
      <c r="C54" s="244" t="s">
        <v>298</v>
      </c>
      <c r="D54" s="250" t="s">
        <v>317</v>
      </c>
      <c r="E54" s="250" t="s">
        <v>318</v>
      </c>
      <c r="F54" s="250" t="s">
        <v>319</v>
      </c>
      <c r="G54" s="250" t="s">
        <v>320</v>
      </c>
      <c r="H54" s="250" t="s">
        <v>321</v>
      </c>
      <c r="I54" s="250" t="s">
        <v>304</v>
      </c>
      <c r="J54" s="250" t="s">
        <v>305</v>
      </c>
      <c r="K54" s="250" t="s">
        <v>322</v>
      </c>
      <c r="L54" s="250" t="s">
        <v>307</v>
      </c>
      <c r="M54" s="250" t="s">
        <v>308</v>
      </c>
      <c r="N54" s="250" t="s">
        <v>309</v>
      </c>
      <c r="O54" s="245" t="s">
        <v>310</v>
      </c>
      <c r="P54" s="245" t="s">
        <v>311</v>
      </c>
      <c r="Q54" s="243"/>
      <c r="R54" s="243"/>
    </row>
    <row r="55" spans="1:18">
      <c r="A55" s="243"/>
      <c r="B55" s="243">
        <v>1</v>
      </c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</row>
    <row r="56" spans="1:18">
      <c r="A56" s="243"/>
      <c r="B56" s="243">
        <v>2</v>
      </c>
      <c r="C56" s="243"/>
      <c r="D56" s="247"/>
      <c r="E56" s="243"/>
      <c r="F56" s="247"/>
      <c r="G56" s="247"/>
      <c r="H56" s="247"/>
      <c r="I56" s="243"/>
      <c r="J56" s="243"/>
      <c r="K56" s="247"/>
      <c r="L56" s="247"/>
      <c r="M56" s="243"/>
      <c r="N56" s="243"/>
      <c r="O56" s="243"/>
      <c r="P56" s="247"/>
      <c r="Q56" s="243"/>
      <c r="R56" s="243"/>
    </row>
    <row r="57" spans="1:18">
      <c r="A57" s="243"/>
      <c r="B57" s="243">
        <v>3</v>
      </c>
      <c r="C57" s="243"/>
      <c r="D57" s="247"/>
      <c r="E57" s="243"/>
      <c r="F57" s="243"/>
      <c r="G57" s="247"/>
      <c r="H57" s="247"/>
      <c r="I57" s="243"/>
      <c r="J57" s="243"/>
      <c r="K57" s="243"/>
      <c r="L57" s="243"/>
      <c r="M57" s="243"/>
      <c r="N57" s="243"/>
      <c r="O57" s="243"/>
      <c r="P57" s="247"/>
      <c r="Q57" s="243"/>
      <c r="R57" s="243"/>
    </row>
    <row r="58" spans="1:18">
      <c r="A58" s="243"/>
      <c r="B58" s="243">
        <v>4</v>
      </c>
      <c r="C58" s="243"/>
      <c r="D58" s="247"/>
      <c r="E58" s="247"/>
      <c r="F58" s="243"/>
      <c r="G58" s="243"/>
      <c r="H58" s="247"/>
      <c r="I58" s="243"/>
      <c r="J58" s="247"/>
      <c r="K58" s="243"/>
      <c r="L58" s="247"/>
      <c r="M58" s="243"/>
      <c r="N58" s="243"/>
      <c r="O58" s="243"/>
      <c r="P58" s="247"/>
      <c r="Q58" s="243"/>
      <c r="R58" s="243"/>
    </row>
    <row r="59" spans="1:18">
      <c r="A59" s="42"/>
      <c r="B59" s="243">
        <v>5</v>
      </c>
      <c r="C59" s="243"/>
      <c r="D59" s="247"/>
      <c r="E59" s="243"/>
      <c r="F59" s="243"/>
      <c r="G59" s="247"/>
      <c r="H59" s="247"/>
      <c r="I59" s="243"/>
      <c r="J59" s="243"/>
      <c r="K59" s="243"/>
      <c r="L59" s="243"/>
      <c r="M59" s="247"/>
      <c r="N59" s="243"/>
      <c r="O59" s="243"/>
      <c r="P59" s="247"/>
      <c r="Q59" s="243"/>
      <c r="R59" s="243"/>
    </row>
    <row r="60" spans="1:18">
      <c r="A60" s="42"/>
      <c r="B60" s="243">
        <v>6</v>
      </c>
      <c r="C60" s="243"/>
      <c r="D60" s="247"/>
      <c r="E60" s="243"/>
      <c r="F60" s="243"/>
      <c r="G60" s="247"/>
      <c r="H60" s="247"/>
      <c r="I60" s="243"/>
      <c r="J60" s="247"/>
      <c r="K60" s="243"/>
      <c r="L60" s="243"/>
      <c r="M60" s="243"/>
      <c r="N60" s="243"/>
      <c r="O60" s="243"/>
      <c r="P60" s="247"/>
      <c r="Q60" s="243"/>
      <c r="R60" s="243"/>
    </row>
    <row r="61" spans="1:18">
      <c r="A61" s="42"/>
      <c r="B61" s="243">
        <v>7</v>
      </c>
      <c r="C61" s="243"/>
      <c r="D61" s="243"/>
      <c r="E61" s="247"/>
      <c r="F61" s="243"/>
      <c r="G61" s="247"/>
      <c r="H61" s="247"/>
      <c r="I61" s="243"/>
      <c r="J61" s="243"/>
      <c r="K61" s="243"/>
      <c r="L61" s="247"/>
      <c r="M61" s="243"/>
      <c r="N61" s="247"/>
      <c r="O61" s="247"/>
      <c r="P61" s="243"/>
      <c r="Q61" s="243"/>
      <c r="R61" s="243"/>
    </row>
    <row r="62" spans="1:18">
      <c r="A62" s="42"/>
      <c r="B62" s="243">
        <v>8</v>
      </c>
      <c r="C62" s="243"/>
      <c r="D62" s="247"/>
      <c r="E62" s="243"/>
      <c r="F62" s="243"/>
      <c r="G62" s="247"/>
      <c r="H62" s="247"/>
      <c r="I62" s="243"/>
      <c r="J62" s="247"/>
      <c r="K62" s="243"/>
      <c r="L62" s="247"/>
      <c r="M62" s="247"/>
      <c r="N62" s="243"/>
      <c r="O62" s="247"/>
      <c r="P62" s="247"/>
      <c r="Q62" s="243"/>
      <c r="R62" s="243"/>
    </row>
    <row r="63" spans="1:18">
      <c r="A63" s="42"/>
      <c r="B63" s="243">
        <v>9</v>
      </c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</row>
    <row r="64" spans="1:18">
      <c r="A64" s="42"/>
      <c r="B64" s="243">
        <v>10</v>
      </c>
      <c r="C64" s="243"/>
      <c r="D64" s="247"/>
      <c r="E64" s="247"/>
      <c r="F64" s="243"/>
      <c r="G64" s="247"/>
      <c r="H64" s="247"/>
      <c r="I64" s="243"/>
      <c r="J64" s="243"/>
      <c r="K64" s="243"/>
      <c r="L64" s="247"/>
      <c r="M64" s="247"/>
      <c r="N64" s="247"/>
      <c r="O64" s="247"/>
      <c r="P64" s="247"/>
      <c r="Q64" s="243"/>
      <c r="R64" s="243"/>
    </row>
    <row r="65" spans="1:18">
      <c r="A65" s="42"/>
      <c r="B65" s="243">
        <v>11</v>
      </c>
      <c r="C65" s="243"/>
      <c r="D65" s="247"/>
      <c r="E65" s="243"/>
      <c r="F65" s="243"/>
      <c r="G65" s="243"/>
      <c r="H65" s="247"/>
      <c r="I65" s="243"/>
      <c r="J65" s="247"/>
      <c r="K65" s="243"/>
      <c r="L65" s="243"/>
      <c r="M65" s="247"/>
      <c r="N65" s="247"/>
      <c r="O65" s="247"/>
      <c r="P65" s="247"/>
      <c r="Q65" s="243"/>
      <c r="R65" s="243"/>
    </row>
    <row r="66" spans="1:18">
      <c r="A66" s="42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</row>
    <row r="67" spans="1:18">
      <c r="A67" s="42"/>
      <c r="B67" s="243"/>
      <c r="C67" s="243"/>
      <c r="D67" s="251"/>
      <c r="E67" s="251"/>
      <c r="F67" s="251"/>
      <c r="G67" s="251"/>
      <c r="H67" s="251"/>
      <c r="I67" s="251"/>
      <c r="J67" s="251"/>
      <c r="K67" s="251"/>
      <c r="L67" s="251"/>
      <c r="M67" s="251"/>
      <c r="N67" s="251"/>
      <c r="O67" s="251"/>
      <c r="P67" s="243"/>
      <c r="Q67" s="243"/>
      <c r="R67" s="243"/>
    </row>
    <row r="68" spans="1:18" ht="15.75" thickBot="1">
      <c r="A68" s="243"/>
      <c r="B68" s="243"/>
      <c r="C68" s="243"/>
      <c r="D68" s="252"/>
      <c r="E68" s="252"/>
      <c r="F68" s="252"/>
      <c r="G68" s="252"/>
      <c r="H68" s="252"/>
      <c r="I68" s="253"/>
      <c r="J68" s="252"/>
      <c r="K68" s="252"/>
      <c r="L68" s="252"/>
      <c r="M68" s="252"/>
      <c r="N68" s="252"/>
      <c r="O68" s="253"/>
      <c r="P68" s="252"/>
      <c r="Q68" s="243"/>
      <c r="R68" s="243"/>
    </row>
    <row r="69" spans="1:18" ht="15.75" thickTop="1">
      <c r="A69" s="243"/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</row>
    <row r="70" spans="1:18">
      <c r="A70" s="243"/>
      <c r="B70" s="243" t="s">
        <v>179</v>
      </c>
      <c r="C70" s="243"/>
      <c r="D70" s="243" t="s">
        <v>323</v>
      </c>
      <c r="E70" s="243" t="s">
        <v>324</v>
      </c>
      <c r="F70" s="243" t="s">
        <v>324</v>
      </c>
      <c r="G70" s="243" t="s">
        <v>324</v>
      </c>
      <c r="H70" s="243" t="s">
        <v>324</v>
      </c>
      <c r="I70" s="243" t="s">
        <v>324</v>
      </c>
      <c r="J70" s="243" t="s">
        <v>324</v>
      </c>
      <c r="K70" s="243" t="s">
        <v>324</v>
      </c>
      <c r="L70" s="243" t="s">
        <v>324</v>
      </c>
      <c r="M70" s="243" t="s">
        <v>324</v>
      </c>
      <c r="N70" s="243" t="s">
        <v>324</v>
      </c>
      <c r="O70" s="243" t="s">
        <v>324</v>
      </c>
      <c r="P70" s="243" t="s">
        <v>324</v>
      </c>
      <c r="Q70" s="243"/>
      <c r="R70" s="243"/>
    </row>
    <row r="71" spans="1:18">
      <c r="A71" s="243"/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</row>
    <row r="72" spans="1:18">
      <c r="A72" s="42"/>
      <c r="B72" s="42" t="s">
        <v>315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3"/>
      <c r="O72" s="243"/>
      <c r="P72" s="243"/>
      <c r="Q72" s="243"/>
      <c r="R72" s="243"/>
    </row>
    <row r="73" spans="1:18">
      <c r="E73" s="116"/>
      <c r="F73" s="116"/>
    </row>
    <row r="74" spans="1:18">
      <c r="E74" s="116"/>
      <c r="F74" s="116"/>
    </row>
    <row r="75" spans="1:18">
      <c r="E75" s="116"/>
      <c r="F75" s="116"/>
    </row>
    <row r="76" spans="1:18">
      <c r="E76" s="116"/>
      <c r="F76" s="116"/>
    </row>
    <row r="77" spans="1:18" ht="18">
      <c r="A77" s="126" t="s">
        <v>325</v>
      </c>
      <c r="E77" s="116"/>
      <c r="F77" s="116"/>
    </row>
    <row r="78" spans="1:18">
      <c r="C78" s="285"/>
      <c r="D78" s="307" t="s">
        <v>326</v>
      </c>
      <c r="E78" s="307"/>
      <c r="F78" s="308"/>
      <c r="G78" s="308"/>
      <c r="H78" s="308"/>
      <c r="I78" s="308"/>
      <c r="J78" s="308"/>
      <c r="K78" s="286"/>
      <c r="L78" s="286"/>
    </row>
    <row r="79" spans="1:18" s="309" customFormat="1" ht="30">
      <c r="C79" s="287"/>
      <c r="D79" s="288" t="s">
        <v>327</v>
      </c>
      <c r="E79" s="287" t="s">
        <v>299</v>
      </c>
      <c r="F79" s="288" t="s">
        <v>328</v>
      </c>
      <c r="G79" s="288" t="s">
        <v>329</v>
      </c>
      <c r="H79" s="288" t="s">
        <v>330</v>
      </c>
      <c r="I79" s="288" t="s">
        <v>309</v>
      </c>
      <c r="J79" s="288" t="s">
        <v>331</v>
      </c>
      <c r="K79" s="288" t="s">
        <v>332</v>
      </c>
      <c r="L79" s="288" t="s">
        <v>311</v>
      </c>
    </row>
    <row r="80" spans="1:18">
      <c r="C80" s="297" t="s">
        <v>333</v>
      </c>
      <c r="D80" s="310"/>
      <c r="E80" s="289">
        <f t="shared" ref="E80:E91" si="0">SUM(D80:D80)</f>
        <v>0</v>
      </c>
      <c r="F80" s="311"/>
      <c r="G80" s="311"/>
      <c r="H80" s="311"/>
      <c r="I80" s="311"/>
      <c r="J80" s="311"/>
      <c r="K80" s="290">
        <f t="shared" ref="K80:K91" si="1">SUM(F80:J80)</f>
        <v>0</v>
      </c>
      <c r="L80" s="291">
        <f t="shared" ref="L80:L91" si="2">E80-K80</f>
        <v>0</v>
      </c>
    </row>
    <row r="81" spans="3:12">
      <c r="C81" s="295" t="s">
        <v>334</v>
      </c>
      <c r="D81" s="310"/>
      <c r="E81" s="289">
        <f t="shared" si="0"/>
        <v>0</v>
      </c>
      <c r="F81" s="311"/>
      <c r="G81" s="311"/>
      <c r="H81" s="311"/>
      <c r="I81" s="311"/>
      <c r="J81" s="311"/>
      <c r="K81" s="290">
        <f t="shared" si="1"/>
        <v>0</v>
      </c>
      <c r="L81" s="291">
        <f t="shared" si="2"/>
        <v>0</v>
      </c>
    </row>
    <row r="82" spans="3:12">
      <c r="C82" s="295" t="s">
        <v>335</v>
      </c>
      <c r="D82" s="312"/>
      <c r="E82" s="292">
        <f t="shared" si="0"/>
        <v>0</v>
      </c>
      <c r="F82" s="313"/>
      <c r="G82" s="313"/>
      <c r="H82" s="313"/>
      <c r="I82" s="313"/>
      <c r="J82" s="313"/>
      <c r="K82" s="293">
        <f t="shared" si="1"/>
        <v>0</v>
      </c>
      <c r="L82" s="294">
        <f t="shared" si="2"/>
        <v>0</v>
      </c>
    </row>
    <row r="83" spans="3:12">
      <c r="C83" s="295" t="s">
        <v>336</v>
      </c>
      <c r="D83" s="312"/>
      <c r="E83" s="292">
        <f t="shared" si="0"/>
        <v>0</v>
      </c>
      <c r="F83" s="313"/>
      <c r="G83" s="313"/>
      <c r="H83" s="313"/>
      <c r="I83" s="313"/>
      <c r="J83" s="313"/>
      <c r="K83" s="293">
        <f t="shared" si="1"/>
        <v>0</v>
      </c>
      <c r="L83" s="294">
        <f t="shared" si="2"/>
        <v>0</v>
      </c>
    </row>
    <row r="84" spans="3:12">
      <c r="C84" s="295" t="s">
        <v>337</v>
      </c>
      <c r="D84" s="312"/>
      <c r="E84" s="292">
        <f t="shared" si="0"/>
        <v>0</v>
      </c>
      <c r="F84" s="313"/>
      <c r="G84" s="313"/>
      <c r="H84" s="313"/>
      <c r="I84" s="313"/>
      <c r="J84" s="313"/>
      <c r="K84" s="293">
        <f t="shared" si="1"/>
        <v>0</v>
      </c>
      <c r="L84" s="294">
        <f t="shared" si="2"/>
        <v>0</v>
      </c>
    </row>
    <row r="85" spans="3:12">
      <c r="C85" s="295" t="s">
        <v>338</v>
      </c>
      <c r="D85" s="312"/>
      <c r="E85" s="292">
        <f t="shared" si="0"/>
        <v>0</v>
      </c>
      <c r="F85" s="313"/>
      <c r="G85" s="313"/>
      <c r="H85" s="313"/>
      <c r="I85" s="313"/>
      <c r="J85" s="313"/>
      <c r="K85" s="293">
        <f t="shared" si="1"/>
        <v>0</v>
      </c>
      <c r="L85" s="294">
        <f t="shared" si="2"/>
        <v>0</v>
      </c>
    </row>
    <row r="86" spans="3:12" ht="15" customHeight="1">
      <c r="C86" s="295" t="s">
        <v>339</v>
      </c>
      <c r="D86" s="312"/>
      <c r="E86" s="292">
        <f t="shared" si="0"/>
        <v>0</v>
      </c>
      <c r="F86" s="313"/>
      <c r="G86" s="313"/>
      <c r="H86" s="313"/>
      <c r="I86" s="313"/>
      <c r="J86" s="313"/>
      <c r="K86" s="293">
        <f t="shared" si="1"/>
        <v>0</v>
      </c>
      <c r="L86" s="294">
        <f t="shared" si="2"/>
        <v>0</v>
      </c>
    </row>
    <row r="87" spans="3:12" ht="15" customHeight="1">
      <c r="C87" s="295" t="s">
        <v>340</v>
      </c>
      <c r="D87" s="312"/>
      <c r="E87" s="292">
        <f t="shared" si="0"/>
        <v>0</v>
      </c>
      <c r="F87" s="313"/>
      <c r="G87" s="313"/>
      <c r="H87" s="313"/>
      <c r="I87" s="313"/>
      <c r="J87" s="313"/>
      <c r="K87" s="293">
        <f t="shared" si="1"/>
        <v>0</v>
      </c>
      <c r="L87" s="294">
        <f t="shared" si="2"/>
        <v>0</v>
      </c>
    </row>
    <row r="88" spans="3:12" ht="15" customHeight="1">
      <c r="C88" s="296" t="s">
        <v>341</v>
      </c>
      <c r="D88" s="312"/>
      <c r="E88" s="292">
        <f t="shared" si="0"/>
        <v>0</v>
      </c>
      <c r="F88" s="313"/>
      <c r="G88" s="313"/>
      <c r="H88" s="313"/>
      <c r="I88" s="313"/>
      <c r="J88" s="313"/>
      <c r="K88" s="293">
        <f t="shared" si="1"/>
        <v>0</v>
      </c>
      <c r="L88" s="294">
        <f t="shared" si="2"/>
        <v>0</v>
      </c>
    </row>
    <row r="89" spans="3:12" ht="15" customHeight="1">
      <c r="C89" s="297" t="s">
        <v>342</v>
      </c>
      <c r="D89" s="312"/>
      <c r="E89" s="292">
        <f t="shared" si="0"/>
        <v>0</v>
      </c>
      <c r="F89" s="313"/>
      <c r="G89" s="313"/>
      <c r="H89" s="313"/>
      <c r="I89" s="313"/>
      <c r="J89" s="313"/>
      <c r="K89" s="293">
        <f t="shared" si="1"/>
        <v>0</v>
      </c>
      <c r="L89" s="294">
        <f t="shared" si="2"/>
        <v>0</v>
      </c>
    </row>
    <row r="90" spans="3:12" ht="15" customHeight="1">
      <c r="C90" s="296" t="s">
        <v>343</v>
      </c>
      <c r="D90" s="312"/>
      <c r="E90" s="292">
        <f t="shared" si="0"/>
        <v>0</v>
      </c>
      <c r="F90" s="313"/>
      <c r="G90" s="313"/>
      <c r="H90" s="313"/>
      <c r="I90" s="313"/>
      <c r="J90" s="313"/>
      <c r="K90" s="293">
        <f t="shared" si="1"/>
        <v>0</v>
      </c>
      <c r="L90" s="294">
        <f t="shared" si="2"/>
        <v>0</v>
      </c>
    </row>
    <row r="91" spans="3:12" ht="15" customHeight="1">
      <c r="C91" s="298" t="s">
        <v>344</v>
      </c>
      <c r="D91" s="314"/>
      <c r="E91" s="299">
        <f t="shared" si="0"/>
        <v>0</v>
      </c>
      <c r="F91" s="106"/>
      <c r="G91" s="106"/>
      <c r="H91" s="106"/>
      <c r="I91" s="106"/>
      <c r="J91" s="106"/>
      <c r="K91" s="300">
        <f t="shared" si="1"/>
        <v>0</v>
      </c>
      <c r="L91" s="301">
        <f t="shared" si="2"/>
        <v>0</v>
      </c>
    </row>
    <row r="92" spans="3:12">
      <c r="C92" s="315"/>
      <c r="D92" s="316"/>
      <c r="E92" s="302"/>
      <c r="F92" s="317"/>
      <c r="G92" s="317"/>
      <c r="H92" s="317"/>
      <c r="I92" s="317"/>
      <c r="J92" s="317"/>
      <c r="K92" s="303"/>
      <c r="L92" s="304"/>
    </row>
    <row r="93" spans="3:12" ht="15.75" thickBot="1">
      <c r="D93" s="318">
        <f>SUM(D80:D92)</f>
        <v>0</v>
      </c>
      <c r="E93" s="305">
        <f t="shared" ref="E93:L93" si="3">SUM(E80:E92)</f>
        <v>0</v>
      </c>
      <c r="F93" s="318">
        <f t="shared" si="3"/>
        <v>0</v>
      </c>
      <c r="G93" s="318">
        <f t="shared" si="3"/>
        <v>0</v>
      </c>
      <c r="H93" s="318">
        <f t="shared" si="3"/>
        <v>0</v>
      </c>
      <c r="I93" s="318">
        <f t="shared" si="3"/>
        <v>0</v>
      </c>
      <c r="J93" s="318">
        <f t="shared" si="3"/>
        <v>0</v>
      </c>
      <c r="K93" s="305">
        <f>SUM(K80:K92)</f>
        <v>0</v>
      </c>
      <c r="L93" s="306">
        <f t="shared" si="3"/>
        <v>0</v>
      </c>
    </row>
    <row r="94" spans="3:12">
      <c r="F94" s="116"/>
    </row>
    <row r="95" spans="3:12">
      <c r="C95" t="s">
        <v>157</v>
      </c>
      <c r="D95" s="106"/>
      <c r="E95" s="106"/>
      <c r="F95" s="319"/>
      <c r="G95" s="106"/>
      <c r="H95" s="106"/>
      <c r="I95" s="106"/>
      <c r="J95" s="106"/>
      <c r="K95" s="106"/>
      <c r="L95" s="106"/>
    </row>
    <row r="96" spans="3:12">
      <c r="C96" s="140" t="s">
        <v>345</v>
      </c>
      <c r="D96" s="267">
        <v>28000</v>
      </c>
      <c r="E96" s="267"/>
      <c r="F96" s="195">
        <v>42110</v>
      </c>
      <c r="G96" s="267">
        <v>41960</v>
      </c>
      <c r="H96" s="267">
        <v>41930</v>
      </c>
      <c r="I96" s="267">
        <v>42060</v>
      </c>
      <c r="J96" s="267">
        <v>42150</v>
      </c>
      <c r="K96" s="267"/>
      <c r="L96" s="267"/>
    </row>
    <row r="97" spans="3:10" s="42" customFormat="1">
      <c r="C97" s="42" t="s">
        <v>346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6"/>
    </row>
    <row r="99" spans="3:10">
      <c r="D99" s="116"/>
    </row>
    <row r="100" spans="3:10">
      <c r="E100" s="116"/>
      <c r="F100" s="116"/>
    </row>
    <row r="101" spans="3:10">
      <c r="E101" s="116"/>
      <c r="F101" s="116"/>
    </row>
    <row r="102" spans="3:10">
      <c r="E102" s="116"/>
      <c r="F102" s="116"/>
    </row>
    <row r="103" spans="3:10">
      <c r="E103" s="116"/>
      <c r="F103" s="116"/>
    </row>
    <row r="104" spans="3:10">
      <c r="E104" s="116"/>
      <c r="F104" s="116"/>
    </row>
    <row r="105" spans="3:10">
      <c r="E105" s="116"/>
      <c r="F105" s="116"/>
    </row>
    <row r="106" spans="3:10">
      <c r="E106" s="116"/>
      <c r="F106" s="116"/>
    </row>
    <row r="107" spans="3:10">
      <c r="E107" s="116"/>
      <c r="F107" s="116"/>
    </row>
    <row r="108" spans="3:10">
      <c r="E108" s="116"/>
      <c r="F108" s="116"/>
    </row>
    <row r="109" spans="3:10">
      <c r="E109" s="116"/>
      <c r="F109" s="116"/>
    </row>
    <row r="110" spans="3:10">
      <c r="E110" s="116"/>
      <c r="F110" s="116"/>
    </row>
    <row r="111" spans="3:10">
      <c r="E111" s="116"/>
      <c r="F111" s="116"/>
    </row>
    <row r="112" spans="3:10">
      <c r="E112" s="116"/>
      <c r="F112" s="116"/>
    </row>
    <row r="113" spans="5:6">
      <c r="E113" s="116"/>
      <c r="F113" s="116"/>
    </row>
    <row r="114" spans="5:6">
      <c r="E114" s="116"/>
      <c r="F114" s="116"/>
    </row>
    <row r="115" spans="5:6">
      <c r="E115" s="116"/>
      <c r="F115" s="116"/>
    </row>
    <row r="116" spans="5:6">
      <c r="E116" s="116"/>
      <c r="F116" s="116"/>
    </row>
    <row r="117" spans="5:6">
      <c r="E117" s="116"/>
      <c r="F117" s="116"/>
    </row>
    <row r="118" spans="5:6">
      <c r="E118" s="116"/>
      <c r="F118" s="116"/>
    </row>
    <row r="119" spans="5:6">
      <c r="E119" s="116"/>
      <c r="F119" s="116"/>
    </row>
    <row r="120" spans="5:6">
      <c r="E120" s="116"/>
      <c r="F120" s="116"/>
    </row>
    <row r="121" spans="5:6">
      <c r="E121" s="116"/>
      <c r="F121" s="116"/>
    </row>
    <row r="122" spans="5:6">
      <c r="E122" s="116"/>
      <c r="F122" s="116"/>
    </row>
    <row r="123" spans="5:6">
      <c r="E123" s="116"/>
      <c r="F123" s="116"/>
    </row>
    <row r="124" spans="5:6">
      <c r="E124" s="116"/>
      <c r="F124" s="116"/>
    </row>
    <row r="125" spans="5:6">
      <c r="E125" s="116"/>
      <c r="F125" s="116"/>
    </row>
    <row r="126" spans="5:6">
      <c r="E126" s="116"/>
      <c r="F126" s="116"/>
    </row>
    <row r="127" spans="5:6">
      <c r="E127" s="116"/>
      <c r="F127" s="116"/>
    </row>
    <row r="128" spans="5:6">
      <c r="E128" s="116"/>
      <c r="F128" s="116"/>
    </row>
    <row r="129" spans="5:6">
      <c r="E129" s="116"/>
      <c r="F129" s="116"/>
    </row>
    <row r="130" spans="5:6">
      <c r="E130" s="116"/>
      <c r="F130" s="116"/>
    </row>
    <row r="131" spans="5:6">
      <c r="E131" s="116"/>
      <c r="F131" s="116"/>
    </row>
    <row r="132" spans="5:6">
      <c r="E132" s="116"/>
      <c r="F132" s="116"/>
    </row>
    <row r="133" spans="5:6">
      <c r="E133" s="116"/>
      <c r="F133" s="116"/>
    </row>
    <row r="134" spans="5:6">
      <c r="E134" s="116"/>
      <c r="F134" s="116"/>
    </row>
    <row r="135" spans="5:6">
      <c r="E135" s="116"/>
      <c r="F135" s="116"/>
    </row>
    <row r="136" spans="5:6">
      <c r="E136" s="116"/>
      <c r="F136" s="116"/>
    </row>
    <row r="137" spans="5:6">
      <c r="E137" s="116"/>
      <c r="F137" s="116"/>
    </row>
    <row r="138" spans="5:6">
      <c r="E138" s="116"/>
      <c r="F138" s="116"/>
    </row>
    <row r="139" spans="5:6">
      <c r="E139" s="116"/>
      <c r="F139" s="116"/>
    </row>
    <row r="140" spans="5:6">
      <c r="E140" s="116"/>
      <c r="F140" s="116"/>
    </row>
    <row r="141" spans="5:6">
      <c r="E141" s="116"/>
      <c r="F141" s="116"/>
    </row>
    <row r="142" spans="5:6">
      <c r="E142" s="116"/>
      <c r="F142" s="116"/>
    </row>
    <row r="143" spans="5:6">
      <c r="E143" s="116"/>
      <c r="F143" s="116"/>
    </row>
    <row r="144" spans="5:6">
      <c r="E144" s="116"/>
      <c r="F144" s="116"/>
    </row>
    <row r="145" spans="5:6">
      <c r="E145" s="116"/>
      <c r="F145" s="116"/>
    </row>
    <row r="146" spans="5:6">
      <c r="E146" s="116"/>
      <c r="F146" s="116"/>
    </row>
    <row r="147" spans="5:6">
      <c r="E147" s="116"/>
      <c r="F147" s="116"/>
    </row>
    <row r="148" spans="5:6">
      <c r="E148" s="116"/>
      <c r="F148" s="116"/>
    </row>
    <row r="149" spans="5:6">
      <c r="E149" s="116"/>
      <c r="F149" s="116"/>
    </row>
    <row r="150" spans="5:6">
      <c r="E150" s="116"/>
      <c r="F150" s="116"/>
    </row>
    <row r="151" spans="5:6">
      <c r="E151" s="116"/>
      <c r="F151" s="116"/>
    </row>
    <row r="152" spans="5:6">
      <c r="E152" s="116"/>
      <c r="F152" s="116"/>
    </row>
    <row r="153" spans="5:6">
      <c r="E153" s="116"/>
      <c r="F153" s="116"/>
    </row>
    <row r="154" spans="5:6">
      <c r="E154" s="116"/>
      <c r="F154" s="116"/>
    </row>
    <row r="155" spans="5:6">
      <c r="E155" s="116"/>
      <c r="F155" s="116"/>
    </row>
    <row r="156" spans="5:6">
      <c r="E156" s="116"/>
      <c r="F156" s="116"/>
    </row>
    <row r="157" spans="5:6">
      <c r="E157" s="116"/>
      <c r="F157" s="116"/>
    </row>
    <row r="158" spans="5:6">
      <c r="E158" s="116"/>
      <c r="F158" s="116"/>
    </row>
    <row r="159" spans="5:6">
      <c r="E159" s="116"/>
      <c r="F159" s="116"/>
    </row>
    <row r="160" spans="5:6">
      <c r="E160" s="116"/>
      <c r="F160" s="116"/>
    </row>
    <row r="161" spans="5:6">
      <c r="E161" s="116"/>
      <c r="F161" s="116"/>
    </row>
    <row r="162" spans="5:6">
      <c r="E162" s="116"/>
      <c r="F162" s="116"/>
    </row>
    <row r="163" spans="5:6">
      <c r="E163" s="116"/>
      <c r="F163" s="116"/>
    </row>
    <row r="164" spans="5:6">
      <c r="E164" s="116"/>
      <c r="F164" s="116"/>
    </row>
    <row r="165" spans="5:6">
      <c r="E165" s="116"/>
      <c r="F165" s="116"/>
    </row>
    <row r="166" spans="5:6">
      <c r="E166" s="116"/>
      <c r="F166" s="116"/>
    </row>
    <row r="167" spans="5:6">
      <c r="E167" s="116"/>
      <c r="F167" s="116"/>
    </row>
    <row r="168" spans="5:6">
      <c r="E168" s="116"/>
      <c r="F168" s="116"/>
    </row>
    <row r="169" spans="5:6">
      <c r="E169" s="116"/>
      <c r="F169" s="116"/>
    </row>
    <row r="170" spans="5:6">
      <c r="E170" s="116"/>
      <c r="F170" s="116"/>
    </row>
    <row r="171" spans="5:6">
      <c r="E171" s="116"/>
      <c r="F171" s="116"/>
    </row>
    <row r="172" spans="5:6">
      <c r="E172" s="116"/>
      <c r="F172" s="116"/>
    </row>
    <row r="173" spans="5:6">
      <c r="E173" s="116"/>
      <c r="F173" s="116"/>
    </row>
    <row r="174" spans="5:6">
      <c r="E174" s="116"/>
      <c r="F174" s="116"/>
    </row>
    <row r="175" spans="5:6">
      <c r="E175" s="116"/>
      <c r="F175" s="116"/>
    </row>
    <row r="176" spans="5:6">
      <c r="E176" s="116"/>
      <c r="F176" s="116"/>
    </row>
    <row r="177" spans="5:6">
      <c r="E177" s="116"/>
      <c r="F177" s="116"/>
    </row>
    <row r="178" spans="5:6">
      <c r="E178" s="116"/>
      <c r="F178" s="116"/>
    </row>
    <row r="179" spans="5:6">
      <c r="E179" s="116"/>
      <c r="F179" s="116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7" workbookViewId="0">
      <selection activeCell="L19" sqref="L19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4.7109375" customWidth="1"/>
    <col min="10" max="10" width="18.7109375" customWidth="1"/>
    <col min="11" max="13" width="15.140625" customWidth="1"/>
  </cols>
  <sheetData>
    <row r="1" spans="1:16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6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6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6" ht="18">
      <c r="D4" s="53"/>
      <c r="E4" s="53"/>
      <c r="F4" s="64"/>
      <c r="G4" s="65"/>
      <c r="I4" s="66"/>
    </row>
    <row r="5" spans="1:16" ht="18">
      <c r="A5" s="126" t="s">
        <v>347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8" t="s">
        <v>105</v>
      </c>
      <c r="B8" s="354" t="s">
        <v>106</v>
      </c>
      <c r="C8" s="356"/>
      <c r="D8" s="139" t="s">
        <v>107</v>
      </c>
      <c r="E8" s="139"/>
      <c r="F8" s="139"/>
      <c r="G8" s="139"/>
      <c r="H8" s="139" t="s">
        <v>107</v>
      </c>
      <c r="I8" s="354" t="s">
        <v>155</v>
      </c>
      <c r="J8" s="363"/>
      <c r="K8" s="364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348</v>
      </c>
      <c r="E11" s="47" t="s">
        <v>348</v>
      </c>
      <c r="F11" s="47" t="s">
        <v>349</v>
      </c>
      <c r="G11" s="47" t="s">
        <v>350</v>
      </c>
      <c r="H11" s="72" t="s">
        <v>87</v>
      </c>
      <c r="J11" s="77"/>
    </row>
    <row r="12" spans="1:16">
      <c r="D12" s="47" t="s">
        <v>139</v>
      </c>
      <c r="E12" s="77" t="s">
        <v>351</v>
      </c>
      <c r="F12" s="47" t="s">
        <v>352</v>
      </c>
      <c r="G12" s="47"/>
      <c r="H12" s="58"/>
    </row>
    <row r="13" spans="1:16">
      <c r="H13" s="58"/>
      <c r="K13" s="47" t="s">
        <v>353</v>
      </c>
      <c r="L13" s="47" t="s">
        <v>354</v>
      </c>
      <c r="M13" s="47" t="s">
        <v>346</v>
      </c>
    </row>
    <row r="14" spans="1:16">
      <c r="C14" s="323" t="s">
        <v>355</v>
      </c>
      <c r="D14" s="324">
        <v>33907.31</v>
      </c>
      <c r="E14" s="324">
        <v>0</v>
      </c>
      <c r="F14" s="324">
        <v>714.03</v>
      </c>
      <c r="G14" s="324"/>
      <c r="H14" s="324">
        <f>SUM(D14:G14)</f>
        <v>34621.339999999997</v>
      </c>
      <c r="I14" s="325"/>
      <c r="J14" t="s">
        <v>356</v>
      </c>
      <c r="K14" s="93">
        <f>+H40</f>
        <v>34492.299999999996</v>
      </c>
      <c r="L14" s="93">
        <v>34492.300000000003</v>
      </c>
      <c r="M14" s="93">
        <f>+K14-L14</f>
        <v>0</v>
      </c>
    </row>
    <row r="15" spans="1:16">
      <c r="C15" t="s">
        <v>357</v>
      </c>
      <c r="D15" s="93">
        <v>184.82</v>
      </c>
      <c r="E15" s="93"/>
      <c r="F15" s="93">
        <v>0.72</v>
      </c>
      <c r="G15" s="93"/>
      <c r="H15" s="93">
        <f t="shared" ref="H15:H27" si="0">SUM(D15:G15)</f>
        <v>185.54</v>
      </c>
      <c r="J15" t="s">
        <v>254</v>
      </c>
      <c r="K15" s="93">
        <f>+H26</f>
        <v>4539.6399999999994</v>
      </c>
      <c r="L15" s="93">
        <v>4539.6400000000003</v>
      </c>
      <c r="M15" s="93">
        <f t="shared" ref="M15:M27" si="1">+K15-L15</f>
        <v>0</v>
      </c>
    </row>
    <row r="16" spans="1:16">
      <c r="C16" t="s">
        <v>358</v>
      </c>
      <c r="D16" s="93"/>
      <c r="E16" s="93"/>
      <c r="F16" s="93"/>
      <c r="G16" s="93"/>
      <c r="H16" s="93">
        <f t="shared" si="0"/>
        <v>0</v>
      </c>
      <c r="J16" t="s">
        <v>256</v>
      </c>
      <c r="K16" s="93">
        <f>+H24+H25</f>
        <v>708.63</v>
      </c>
      <c r="L16" s="93">
        <v>708.63</v>
      </c>
      <c r="M16" s="93">
        <f t="shared" si="1"/>
        <v>0</v>
      </c>
    </row>
    <row r="17" spans="3:13">
      <c r="C17" s="140" t="s">
        <v>359</v>
      </c>
      <c r="D17" s="93"/>
      <c r="E17" s="93"/>
      <c r="F17" s="93"/>
      <c r="G17" s="93"/>
      <c r="H17" s="93">
        <f t="shared" si="0"/>
        <v>0</v>
      </c>
      <c r="J17" t="s">
        <v>360</v>
      </c>
      <c r="K17" s="93">
        <f>+H15+H28</f>
        <v>664.65</v>
      </c>
      <c r="L17" s="93">
        <v>664.65</v>
      </c>
      <c r="M17" s="93">
        <f t="shared" si="1"/>
        <v>0</v>
      </c>
    </row>
    <row r="18" spans="3:13">
      <c r="C18" s="140" t="s">
        <v>361</v>
      </c>
      <c r="D18" s="93">
        <v>0.09</v>
      </c>
      <c r="E18" s="93"/>
      <c r="F18" s="93"/>
      <c r="G18" s="93"/>
      <c r="H18" s="93">
        <f t="shared" si="0"/>
        <v>0.09</v>
      </c>
      <c r="J18" t="s">
        <v>362</v>
      </c>
      <c r="K18" s="93">
        <f>+H27</f>
        <v>2800</v>
      </c>
      <c r="L18" s="93">
        <v>2800</v>
      </c>
      <c r="M18" s="93">
        <f t="shared" si="1"/>
        <v>0</v>
      </c>
    </row>
    <row r="19" spans="3:13">
      <c r="C19" t="s">
        <v>363</v>
      </c>
      <c r="D19" s="93"/>
      <c r="E19" s="93"/>
      <c r="F19" s="93"/>
      <c r="G19" s="93"/>
      <c r="H19" s="93">
        <f t="shared" si="0"/>
        <v>0</v>
      </c>
      <c r="J19" t="s">
        <v>364</v>
      </c>
      <c r="K19" s="93">
        <f>+H20+H21-H36</f>
        <v>12402.289999999999</v>
      </c>
      <c r="L19" s="93">
        <v>12402.29</v>
      </c>
      <c r="M19" s="93">
        <f t="shared" si="1"/>
        <v>0</v>
      </c>
    </row>
    <row r="20" spans="3:13">
      <c r="C20" s="140" t="s">
        <v>359</v>
      </c>
      <c r="D20" s="93">
        <v>213.46</v>
      </c>
      <c r="E20" s="93"/>
      <c r="F20" s="93"/>
      <c r="G20" s="93"/>
      <c r="H20" s="93">
        <f t="shared" si="0"/>
        <v>213.46</v>
      </c>
      <c r="J20" t="s">
        <v>365</v>
      </c>
      <c r="K20" s="93">
        <f>+H20+H21</f>
        <v>12412.06</v>
      </c>
      <c r="L20" s="93">
        <v>12412.06</v>
      </c>
      <c r="M20" s="93">
        <f t="shared" si="1"/>
        <v>0</v>
      </c>
    </row>
    <row r="21" spans="3:13">
      <c r="C21" s="140" t="s">
        <v>361</v>
      </c>
      <c r="D21" s="93">
        <v>11846.34</v>
      </c>
      <c r="E21" s="93"/>
      <c r="F21" s="93">
        <v>352.26</v>
      </c>
      <c r="G21" s="93"/>
      <c r="H21" s="93">
        <f t="shared" si="0"/>
        <v>12198.6</v>
      </c>
      <c r="J21" t="s">
        <v>366</v>
      </c>
      <c r="K21" s="93">
        <f>+H17+H18</f>
        <v>0.09</v>
      </c>
      <c r="L21" s="93">
        <v>0.09</v>
      </c>
      <c r="M21" s="93">
        <f t="shared" si="1"/>
        <v>0</v>
      </c>
    </row>
    <row r="22" spans="3:13">
      <c r="C22" t="s">
        <v>367</v>
      </c>
      <c r="D22" s="93">
        <v>3381.5</v>
      </c>
      <c r="E22" s="93"/>
      <c r="F22" s="93"/>
      <c r="G22" s="93"/>
      <c r="H22" s="93">
        <f t="shared" si="0"/>
        <v>3381.5</v>
      </c>
      <c r="J22" t="s">
        <v>368</v>
      </c>
      <c r="K22" s="93">
        <f>+H22-H35</f>
        <v>3093.04</v>
      </c>
      <c r="L22" s="93">
        <v>3093.04</v>
      </c>
      <c r="M22" s="93">
        <f t="shared" si="1"/>
        <v>0</v>
      </c>
    </row>
    <row r="23" spans="3:13">
      <c r="C23" t="s">
        <v>369</v>
      </c>
      <c r="D23" s="93"/>
      <c r="E23" s="93"/>
      <c r="F23" s="93"/>
      <c r="G23" s="93"/>
      <c r="H23" s="93">
        <f t="shared" si="0"/>
        <v>0</v>
      </c>
      <c r="J23" t="s">
        <v>370</v>
      </c>
      <c r="K23" s="93">
        <f>+H35+H36</f>
        <v>298.23</v>
      </c>
      <c r="L23" s="93">
        <v>298.23</v>
      </c>
      <c r="M23" s="93">
        <f t="shared" si="1"/>
        <v>0</v>
      </c>
    </row>
    <row r="24" spans="3:13">
      <c r="C24" s="140" t="s">
        <v>371</v>
      </c>
      <c r="D24" s="93">
        <v>218.82</v>
      </c>
      <c r="E24" s="93"/>
      <c r="F24" s="93"/>
      <c r="G24" s="93"/>
      <c r="H24" s="93">
        <f t="shared" si="0"/>
        <v>218.82</v>
      </c>
      <c r="J24" t="s">
        <v>372</v>
      </c>
      <c r="K24" s="93">
        <v>0</v>
      </c>
      <c r="L24" s="93"/>
      <c r="M24" s="93">
        <f t="shared" si="1"/>
        <v>0</v>
      </c>
    </row>
    <row r="25" spans="3:13">
      <c r="C25" s="140" t="s">
        <v>373</v>
      </c>
      <c r="D25" s="93">
        <v>489.81</v>
      </c>
      <c r="E25" s="93"/>
      <c r="F25" s="93"/>
      <c r="G25" s="93"/>
      <c r="H25" s="93">
        <f t="shared" si="0"/>
        <v>489.81</v>
      </c>
      <c r="J25" t="s">
        <v>374</v>
      </c>
      <c r="K25" s="93">
        <v>0</v>
      </c>
      <c r="L25" s="93"/>
      <c r="M25" s="93">
        <f t="shared" si="1"/>
        <v>0</v>
      </c>
    </row>
    <row r="26" spans="3:13">
      <c r="C26" s="140" t="s">
        <v>375</v>
      </c>
      <c r="D26" s="93">
        <v>4461.4399999999996</v>
      </c>
      <c r="E26" s="93">
        <v>78.2</v>
      </c>
      <c r="F26" s="93"/>
      <c r="G26" s="93"/>
      <c r="H26" s="93">
        <f t="shared" si="0"/>
        <v>4539.6399999999994</v>
      </c>
      <c r="J26" t="s">
        <v>376</v>
      </c>
      <c r="K26" s="93">
        <f>H31-H38</f>
        <v>750.1</v>
      </c>
      <c r="L26" s="93">
        <v>750.1</v>
      </c>
      <c r="M26" s="93">
        <f t="shared" si="1"/>
        <v>0</v>
      </c>
    </row>
    <row r="27" spans="3:13">
      <c r="C27" s="140" t="s">
        <v>377</v>
      </c>
      <c r="D27" s="93">
        <v>2800</v>
      </c>
      <c r="E27" s="93"/>
      <c r="F27" s="93"/>
      <c r="G27" s="93"/>
      <c r="H27" s="93">
        <f t="shared" si="0"/>
        <v>2800</v>
      </c>
      <c r="J27" t="s">
        <v>71</v>
      </c>
      <c r="K27" s="93">
        <f>+H33</f>
        <v>-78.2</v>
      </c>
      <c r="L27" s="93">
        <v>-78.2</v>
      </c>
      <c r="M27" s="93">
        <f t="shared" si="1"/>
        <v>0</v>
      </c>
    </row>
    <row r="28" spans="3:13">
      <c r="C28" t="s">
        <v>378</v>
      </c>
      <c r="D28" s="93">
        <v>431.02</v>
      </c>
      <c r="E28" s="93"/>
      <c r="F28" s="93">
        <v>48.09</v>
      </c>
      <c r="G28" s="93"/>
      <c r="H28" s="93">
        <f t="shared" ref="H28:H33" si="2">SUM(D28:G28)</f>
        <v>479.11</v>
      </c>
    </row>
    <row r="29" spans="3:13">
      <c r="C29" t="s">
        <v>365</v>
      </c>
      <c r="D29" s="93">
        <v>10427.11</v>
      </c>
      <c r="E29" s="93"/>
      <c r="F29" s="93">
        <v>352.26</v>
      </c>
      <c r="G29" s="93"/>
      <c r="H29" s="93">
        <f t="shared" si="2"/>
        <v>10779.37</v>
      </c>
      <c r="J29" s="326" t="s">
        <v>379</v>
      </c>
      <c r="K29" s="327">
        <f>+K15+K16+K17+K19+K20+K21+K22+K26-K14+K27</f>
        <v>-2.9132252166164108E-12</v>
      </c>
      <c r="L29" s="328">
        <f>+L15+L16+L17+L19+L20+L21+L22+L26-L14+L27</f>
        <v>-1.0189182830799837E-11</v>
      </c>
      <c r="M29" s="329">
        <f>+K29-L29</f>
        <v>7.2759576141834259E-12</v>
      </c>
    </row>
    <row r="30" spans="3:13">
      <c r="C30" t="s">
        <v>374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380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372</v>
      </c>
      <c r="D32" s="93">
        <f>2551.13+D38</f>
        <v>1761.73</v>
      </c>
      <c r="E32" s="93"/>
      <c r="F32" s="93"/>
      <c r="G32" s="93"/>
      <c r="H32" s="93">
        <f t="shared" si="2"/>
        <v>1761.73</v>
      </c>
      <c r="J32" s="141"/>
    </row>
    <row r="33" spans="3:10">
      <c r="C33" t="s">
        <v>71</v>
      </c>
      <c r="D33" s="93"/>
      <c r="E33" s="93">
        <f>-E26</f>
        <v>-78.2</v>
      </c>
      <c r="F33" s="93"/>
      <c r="G33" s="93"/>
      <c r="H33" s="93">
        <f t="shared" si="2"/>
        <v>-78.2</v>
      </c>
    </row>
    <row r="34" spans="3:10">
      <c r="D34" s="93"/>
      <c r="E34" s="93"/>
      <c r="F34" s="93"/>
      <c r="G34" s="93"/>
      <c r="H34" s="93"/>
    </row>
    <row r="35" spans="3:10">
      <c r="C35" t="s">
        <v>370</v>
      </c>
      <c r="D35" s="93">
        <v>298.23</v>
      </c>
      <c r="E35" s="93">
        <v>-9.77</v>
      </c>
      <c r="F35" s="93"/>
      <c r="G35" s="93"/>
      <c r="H35" s="93">
        <f>SUM(D35:G35)</f>
        <v>288.46000000000004</v>
      </c>
      <c r="J35" s="141"/>
    </row>
    <row r="36" spans="3:10">
      <c r="C36" t="s">
        <v>381</v>
      </c>
      <c r="D36" s="93"/>
      <c r="E36" s="93">
        <f>-E35</f>
        <v>9.77</v>
      </c>
      <c r="F36" s="93"/>
      <c r="G36" s="93"/>
      <c r="H36" s="93">
        <f>SUM(D36:G36)</f>
        <v>9.77</v>
      </c>
    </row>
    <row r="37" spans="3:10">
      <c r="C37" t="s">
        <v>382</v>
      </c>
      <c r="D37" s="93">
        <v>129.04</v>
      </c>
      <c r="E37" s="93"/>
      <c r="F37" s="93"/>
      <c r="G37" s="93"/>
      <c r="H37" s="93">
        <f>SUM(D37:G37)</f>
        <v>129.04</v>
      </c>
    </row>
    <row r="38" spans="3:10">
      <c r="C38" t="s">
        <v>383</v>
      </c>
      <c r="D38" s="93">
        <v>-789.4</v>
      </c>
      <c r="E38" s="93"/>
      <c r="F38" s="93">
        <v>39.299999999999997</v>
      </c>
      <c r="G38" s="93"/>
      <c r="H38" s="93">
        <f>SUM(D38:G38)</f>
        <v>-750.1</v>
      </c>
    </row>
    <row r="39" spans="3:10">
      <c r="D39" s="93"/>
      <c r="E39" s="93"/>
      <c r="F39" s="93"/>
      <c r="G39" s="93"/>
      <c r="H39" s="93"/>
    </row>
    <row r="40" spans="3:10">
      <c r="C40" s="77" t="s">
        <v>384</v>
      </c>
      <c r="D40" s="79">
        <f>+D14-D37</f>
        <v>33778.269999999997</v>
      </c>
      <c r="E40" s="79">
        <f>+E14-E37</f>
        <v>0</v>
      </c>
      <c r="F40" s="79">
        <f>+F14-F37</f>
        <v>714.03</v>
      </c>
      <c r="G40" s="79">
        <f>+G14-G37</f>
        <v>0</v>
      </c>
      <c r="H40" s="93">
        <f>SUM(D40:G40)</f>
        <v>34492.299999999996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385</v>
      </c>
      <c r="D43" s="79">
        <f>SUM(D15:D33)-D27-D35-D37-D38-D36</f>
        <v>33778.270000000004</v>
      </c>
      <c r="E43" s="79">
        <f>SUM(E15:E33)-E27-E35-E37-E38-E36</f>
        <v>0</v>
      </c>
      <c r="F43" s="79">
        <f>SUM(F15:F32)-F27-F35-F37-F38</f>
        <v>714.03000000000009</v>
      </c>
      <c r="G43" s="79">
        <f>SUM(G15:G32)-G27-G35-G37-G38</f>
        <v>0</v>
      </c>
      <c r="H43" s="58"/>
    </row>
    <row r="44" spans="3:10">
      <c r="C44" s="42" t="s">
        <v>179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9" workbookViewId="0">
      <selection activeCell="K21" sqref="K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4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4" ht="18">
      <c r="D4" s="53"/>
      <c r="E4" s="53"/>
      <c r="F4" s="64"/>
      <c r="G4" s="65"/>
      <c r="I4" s="66"/>
    </row>
    <row r="5" spans="1:14" ht="18">
      <c r="A5" s="126" t="s">
        <v>347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105</v>
      </c>
      <c r="B8" s="399" t="s">
        <v>106</v>
      </c>
      <c r="C8" s="400"/>
      <c r="D8" s="400"/>
      <c r="E8" s="401"/>
      <c r="F8" s="68" t="s">
        <v>107</v>
      </c>
      <c r="G8" s="399" t="s">
        <v>155</v>
      </c>
      <c r="H8" s="363"/>
      <c r="I8" s="364"/>
    </row>
    <row r="10" spans="1:14">
      <c r="F10" s="70"/>
    </row>
    <row r="11" spans="1:14">
      <c r="A11" s="65"/>
      <c r="B11" s="65"/>
      <c r="C11" s="65" t="s">
        <v>386</v>
      </c>
      <c r="G11" s="85" t="s">
        <v>87</v>
      </c>
      <c r="I11" s="47" t="s">
        <v>387</v>
      </c>
    </row>
    <row r="12" spans="1:14">
      <c r="A12" s="65"/>
      <c r="B12" s="65"/>
      <c r="C12" t="s">
        <v>388</v>
      </c>
      <c r="G12" s="86"/>
      <c r="I12" s="58">
        <v>0</v>
      </c>
    </row>
    <row r="13" spans="1:14">
      <c r="A13" s="65"/>
      <c r="B13" s="65"/>
      <c r="C13" t="s">
        <v>389</v>
      </c>
      <c r="G13" s="86"/>
      <c r="I13" s="58">
        <f>+G13/11*0.75</f>
        <v>0</v>
      </c>
    </row>
    <row r="14" spans="1:14">
      <c r="C14" t="s">
        <v>390</v>
      </c>
      <c r="G14" s="86"/>
      <c r="I14" s="58">
        <v>0</v>
      </c>
    </row>
    <row r="15" spans="1:14">
      <c r="C15" t="s">
        <v>391</v>
      </c>
      <c r="G15" s="87"/>
      <c r="I15" s="88">
        <f>+G15/11*0.75</f>
        <v>0</v>
      </c>
      <c r="K15" t="s">
        <v>392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393</v>
      </c>
      <c r="N16" s="90"/>
    </row>
    <row r="17" spans="1:14">
      <c r="A17" s="65"/>
      <c r="B17" s="65"/>
      <c r="C17" s="65"/>
      <c r="F17" s="70"/>
      <c r="K17" t="s">
        <v>394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395</v>
      </c>
      <c r="N18" t="e">
        <f>ROUNDDOWN(N16*N15,0)</f>
        <v>#DIV/0!</v>
      </c>
    </row>
    <row r="19" spans="1:14">
      <c r="C19" s="77" t="s">
        <v>396</v>
      </c>
      <c r="E19" s="47" t="s">
        <v>394</v>
      </c>
      <c r="F19" s="85" t="s">
        <v>395</v>
      </c>
      <c r="G19" s="47" t="s">
        <v>87</v>
      </c>
      <c r="I19" s="47" t="s">
        <v>397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398</v>
      </c>
      <c r="F26" s="80"/>
    </row>
    <row r="27" spans="1:14">
      <c r="C27" t="s">
        <v>399</v>
      </c>
      <c r="G27" s="91">
        <f>+G12</f>
        <v>0</v>
      </c>
    </row>
    <row r="28" spans="1:14">
      <c r="C28" t="s">
        <v>400</v>
      </c>
      <c r="F28" s="80"/>
      <c r="G28" s="91">
        <f>+G13</f>
        <v>0</v>
      </c>
      <c r="I28" s="58">
        <f>+G28/11*0.75</f>
        <v>0</v>
      </c>
    </row>
    <row r="29" spans="1:14">
      <c r="C29" t="s">
        <v>394</v>
      </c>
      <c r="F29" s="79"/>
      <c r="G29" s="91">
        <f>+G14-E24</f>
        <v>0</v>
      </c>
    </row>
    <row r="30" spans="1:14">
      <c r="C30" t="s">
        <v>395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topLeftCell="A4" workbookViewId="0">
      <selection activeCell="I17" sqref="I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  <c r="J1" s="275"/>
    </row>
    <row r="2" spans="1:13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  <c r="J2" s="66"/>
    </row>
    <row r="3" spans="1:13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6" t="s">
        <v>401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7"/>
      <c r="G6" s="4"/>
      <c r="I6" s="66"/>
      <c r="J6" s="66"/>
    </row>
    <row r="8" spans="1:13" s="69" customFormat="1" ht="25.5">
      <c r="A8" s="131" t="s">
        <v>105</v>
      </c>
      <c r="B8" s="392" t="s">
        <v>106</v>
      </c>
      <c r="C8" s="393"/>
      <c r="D8" s="393"/>
      <c r="E8" s="402"/>
      <c r="F8" s="132" t="s">
        <v>107</v>
      </c>
      <c r="G8" s="392" t="s">
        <v>155</v>
      </c>
      <c r="H8" s="363"/>
      <c r="I8" s="364"/>
    </row>
    <row r="10" spans="1:13">
      <c r="F10" s="70"/>
    </row>
    <row r="11" spans="1:13">
      <c r="A11" s="77">
        <v>30900</v>
      </c>
      <c r="B11" s="77"/>
      <c r="C11" s="77" t="s">
        <v>402</v>
      </c>
      <c r="F11" s="70"/>
    </row>
    <row r="12" spans="1:13">
      <c r="C12" t="s">
        <v>403</v>
      </c>
      <c r="G12" s="263">
        <v>4509.62</v>
      </c>
      <c r="K12" s="47" t="s">
        <v>404</v>
      </c>
      <c r="L12" s="47" t="s">
        <v>107</v>
      </c>
    </row>
    <row r="13" spans="1:13">
      <c r="C13" t="s">
        <v>405</v>
      </c>
      <c r="G13" s="70"/>
      <c r="H13" t="s">
        <v>406</v>
      </c>
      <c r="K13" t="s">
        <v>407</v>
      </c>
      <c r="L13" s="93">
        <v>4509.62</v>
      </c>
    </row>
    <row r="14" spans="1:13">
      <c r="C14" t="s">
        <v>408</v>
      </c>
      <c r="G14" s="84">
        <f>+G12-G13</f>
        <v>4509.62</v>
      </c>
      <c r="K14" t="s">
        <v>409</v>
      </c>
      <c r="L14" s="93">
        <v>1062.55</v>
      </c>
    </row>
    <row r="15" spans="1:13">
      <c r="G15" s="70"/>
      <c r="K15" t="s">
        <v>410</v>
      </c>
      <c r="L15" s="93">
        <v>22.69</v>
      </c>
    </row>
    <row r="16" spans="1:13" ht="15.75" thickBot="1">
      <c r="G16" s="58"/>
      <c r="L16" s="262">
        <f>SUM(L13:L15)</f>
        <v>5594.86</v>
      </c>
      <c r="M16" t="s">
        <v>411</v>
      </c>
    </row>
    <row r="17" spans="1:12" ht="15.75" thickTop="1">
      <c r="A17" s="77">
        <v>37500</v>
      </c>
      <c r="B17" s="77"/>
      <c r="C17" s="77" t="s">
        <v>412</v>
      </c>
      <c r="G17" s="58"/>
      <c r="L17" s="93"/>
    </row>
    <row r="18" spans="1:12">
      <c r="C18" t="s">
        <v>413</v>
      </c>
      <c r="G18" s="260">
        <v>1062.55</v>
      </c>
    </row>
    <row r="19" spans="1:12">
      <c r="C19" t="s">
        <v>414</v>
      </c>
      <c r="G19" s="264">
        <v>22.69</v>
      </c>
    </row>
    <row r="20" spans="1:12">
      <c r="G20" s="58">
        <f>SUM(G18:G19)</f>
        <v>1085.24</v>
      </c>
    </row>
    <row r="21" spans="1:12">
      <c r="C21" t="s">
        <v>405</v>
      </c>
      <c r="G21" s="70"/>
      <c r="H21" t="s">
        <v>406</v>
      </c>
    </row>
    <row r="22" spans="1:12">
      <c r="C22" t="s">
        <v>415</v>
      </c>
      <c r="G22" s="84">
        <f>+G20-G21</f>
        <v>1085.24</v>
      </c>
    </row>
    <row r="27" spans="1:12">
      <c r="G27" s="25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4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4" ht="18">
      <c r="D4" s="53"/>
      <c r="E4" s="53"/>
      <c r="F4" s="64"/>
      <c r="G4" s="65"/>
      <c r="I4" s="66"/>
    </row>
    <row r="5" spans="1:14" ht="18">
      <c r="A5" s="126" t="s">
        <v>81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7"/>
    </row>
    <row r="8" spans="1:14">
      <c r="H8" s="47"/>
    </row>
    <row r="9" spans="1:14">
      <c r="B9" t="s">
        <v>82</v>
      </c>
      <c r="D9" s="351" t="s">
        <v>83</v>
      </c>
      <c r="E9" s="351"/>
      <c r="F9" s="351"/>
      <c r="G9" s="351"/>
      <c r="I9" s="351" t="s">
        <v>84</v>
      </c>
      <c r="J9" s="351"/>
      <c r="K9" s="351"/>
      <c r="L9" s="351"/>
      <c r="N9" s="350" t="s">
        <v>85</v>
      </c>
    </row>
    <row r="10" spans="1:14">
      <c r="B10" t="s">
        <v>86</v>
      </c>
      <c r="D10" s="128"/>
      <c r="E10" s="129">
        <f>+D10</f>
        <v>0</v>
      </c>
      <c r="F10" s="129">
        <f>+D10</f>
        <v>0</v>
      </c>
      <c r="G10" s="47" t="s">
        <v>87</v>
      </c>
      <c r="I10" s="128"/>
      <c r="J10" s="129">
        <f>+I10</f>
        <v>0</v>
      </c>
      <c r="K10" s="129">
        <f>+I10</f>
        <v>0</v>
      </c>
      <c r="L10" s="47" t="s">
        <v>87</v>
      </c>
      <c r="N10" s="350"/>
    </row>
    <row r="11" spans="1:14">
      <c r="B11" t="s">
        <v>88</v>
      </c>
      <c r="D11" s="130">
        <f>(D14-D10)/365.25</f>
        <v>122.4996577686516</v>
      </c>
      <c r="E11" s="130">
        <f>(E14-E10)/365.25</f>
        <v>122.4996577686516</v>
      </c>
      <c r="F11" s="130">
        <f>(F14-F10)/365.25</f>
        <v>122.4996577686516</v>
      </c>
      <c r="G11" s="130"/>
      <c r="I11" s="130">
        <f>(I14-I10)/365.25</f>
        <v>122.4996577686516</v>
      </c>
      <c r="J11" s="130">
        <f>(J14-J10)/365.25</f>
        <v>122.4996577686516</v>
      </c>
      <c r="K11" s="130">
        <f>(K14-K10)/365.25</f>
        <v>122.4996577686516</v>
      </c>
      <c r="N11" s="350"/>
    </row>
    <row r="14" spans="1:14">
      <c r="B14" t="s">
        <v>89</v>
      </c>
      <c r="D14" s="129">
        <v>44743</v>
      </c>
      <c r="E14" s="129">
        <v>44743</v>
      </c>
      <c r="F14" s="129">
        <v>44743</v>
      </c>
      <c r="G14" s="129"/>
      <c r="I14" s="129">
        <v>44743</v>
      </c>
      <c r="J14" s="129">
        <v>44743</v>
      </c>
      <c r="K14" s="129">
        <v>44743</v>
      </c>
    </row>
    <row r="16" spans="1:14">
      <c r="B16" t="s">
        <v>90</v>
      </c>
      <c r="D16" s="260"/>
      <c r="E16" s="260"/>
      <c r="F16" s="260"/>
      <c r="I16" s="260"/>
      <c r="J16" s="260"/>
      <c r="K16" s="260"/>
    </row>
    <row r="17" spans="1:14">
      <c r="B17" t="s">
        <v>91</v>
      </c>
      <c r="D17" s="260" t="s">
        <v>92</v>
      </c>
      <c r="E17" s="260" t="s">
        <v>92</v>
      </c>
      <c r="F17" s="260" t="s">
        <v>92</v>
      </c>
      <c r="I17" s="260" t="s">
        <v>93</v>
      </c>
      <c r="J17" s="260" t="s">
        <v>92</v>
      </c>
      <c r="K17" s="260" t="s">
        <v>92</v>
      </c>
    </row>
    <row r="18" spans="1:14">
      <c r="B18" t="s">
        <v>94</v>
      </c>
      <c r="D18" s="260"/>
      <c r="E18" s="260"/>
      <c r="F18" s="260"/>
      <c r="G18" s="261"/>
      <c r="I18" s="260"/>
      <c r="J18" s="260"/>
      <c r="K18" s="260"/>
    </row>
    <row r="20" spans="1:14">
      <c r="B20" t="s">
        <v>95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96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97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98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99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100</v>
      </c>
      <c r="B30" s="49" t="s">
        <v>101</v>
      </c>
      <c r="C30" s="49" t="s">
        <v>102</v>
      </c>
      <c r="D30" s="49" t="s">
        <v>103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42"/>
  <sheetViews>
    <sheetView topLeftCell="A22" workbookViewId="0">
      <selection activeCell="G14" sqref="G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9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9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9" ht="18">
      <c r="D4" s="53"/>
      <c r="E4" s="53"/>
      <c r="F4" s="64"/>
      <c r="G4" s="65"/>
      <c r="I4" s="66"/>
    </row>
    <row r="5" spans="1:9" ht="18">
      <c r="A5" s="126" t="s">
        <v>104</v>
      </c>
      <c r="D5" s="53"/>
      <c r="E5" s="53"/>
      <c r="F5" s="64"/>
      <c r="G5" s="65"/>
      <c r="I5" s="66"/>
    </row>
    <row r="6" spans="1:9" ht="18">
      <c r="A6" s="126"/>
      <c r="D6" s="53"/>
      <c r="E6" s="53"/>
      <c r="F6" s="64"/>
      <c r="G6" s="65"/>
      <c r="I6" s="66"/>
    </row>
    <row r="8" spans="1:9" s="69" customFormat="1" ht="30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139" t="s">
        <v>107</v>
      </c>
      <c r="H8" s="139" t="s">
        <v>107</v>
      </c>
      <c r="I8" s="83"/>
    </row>
    <row r="10" spans="1:9">
      <c r="F10" s="70"/>
    </row>
    <row r="11" spans="1:9">
      <c r="A11" s="71"/>
      <c r="B11" s="71"/>
      <c r="C11" s="71" t="s">
        <v>108</v>
      </c>
      <c r="F11" s="72" t="s">
        <v>109</v>
      </c>
      <c r="G11" s="47" t="s">
        <v>110</v>
      </c>
      <c r="H11" s="47" t="s">
        <v>87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3">
        <v>1116</v>
      </c>
      <c r="H13" s="134">
        <f>SUM(F13:G13)</f>
        <v>1116</v>
      </c>
      <c r="I13" t="s">
        <v>111</v>
      </c>
    </row>
    <row r="14" spans="1:9">
      <c r="C14" s="73">
        <v>44896</v>
      </c>
      <c r="F14" s="74">
        <v>0</v>
      </c>
      <c r="G14" s="133"/>
      <c r="H14" s="134">
        <f>SUM(F14:G14)</f>
        <v>0</v>
      </c>
      <c r="I14" t="s">
        <v>112</v>
      </c>
    </row>
    <row r="15" spans="1:9">
      <c r="C15" s="73">
        <v>44986</v>
      </c>
      <c r="F15" s="74"/>
      <c r="G15" s="133"/>
      <c r="H15" s="134">
        <f>SUM(F15:G15)</f>
        <v>0</v>
      </c>
      <c r="I15" t="s">
        <v>113</v>
      </c>
    </row>
    <row r="16" spans="1:9">
      <c r="F16" s="75"/>
      <c r="G16" s="134"/>
      <c r="H16" s="134"/>
      <c r="I16" t="s">
        <v>114</v>
      </c>
    </row>
    <row r="17" spans="3:9" ht="15.75" thickBot="1">
      <c r="F17" s="76">
        <f>SUM(F13:F16)</f>
        <v>0</v>
      </c>
      <c r="G17" s="76">
        <f>SUM(G13:G16)</f>
        <v>1116</v>
      </c>
      <c r="H17" s="76">
        <f>SUM(H13:H16)</f>
        <v>1116</v>
      </c>
    </row>
    <row r="19" spans="3:9">
      <c r="C19" s="77" t="s">
        <v>115</v>
      </c>
      <c r="F19"/>
      <c r="G19">
        <v>1</v>
      </c>
    </row>
    <row r="21" spans="3:9">
      <c r="C21" t="s">
        <v>116</v>
      </c>
      <c r="F21" s="74"/>
      <c r="I21" t="s">
        <v>117</v>
      </c>
    </row>
    <row r="23" spans="3:9">
      <c r="C23" t="s">
        <v>118</v>
      </c>
      <c r="F23" s="78"/>
      <c r="G23" s="135">
        <v>4651.95</v>
      </c>
      <c r="H23" s="79"/>
      <c r="I23" t="s">
        <v>119</v>
      </c>
    </row>
    <row r="24" spans="3:9">
      <c r="C24" t="s">
        <v>120</v>
      </c>
      <c r="F24" s="80"/>
      <c r="G24" s="135">
        <v>3026.51</v>
      </c>
      <c r="H24" s="79"/>
    </row>
    <row r="25" spans="3:9">
      <c r="C25" t="s">
        <v>121</v>
      </c>
      <c r="F25" s="79"/>
      <c r="G25" s="136">
        <v>298.23</v>
      </c>
      <c r="H25" s="79"/>
    </row>
    <row r="26" spans="3:9">
      <c r="C26" t="s">
        <v>122</v>
      </c>
      <c r="F26" s="81"/>
      <c r="G26" s="79">
        <f>G23-SUM(G24:G25)</f>
        <v>1327.2099999999996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123</v>
      </c>
      <c r="F29" s="75">
        <f>ROUND(F21/4,0)</f>
        <v>0</v>
      </c>
      <c r="G29" s="134">
        <f>ROUND(G26/4,0)</f>
        <v>332</v>
      </c>
      <c r="H29" s="79"/>
    </row>
    <row r="30" spans="3:9">
      <c r="C30" t="s">
        <v>124</v>
      </c>
      <c r="F30" s="75">
        <f>(F29*F19)-F17</f>
        <v>0</v>
      </c>
      <c r="G30" s="75">
        <f>(G29*G19)-G17</f>
        <v>-784</v>
      </c>
      <c r="H30" s="79"/>
    </row>
    <row r="31" spans="3:9">
      <c r="F31" s="78"/>
      <c r="G31" s="79"/>
      <c r="H31" s="79"/>
    </row>
    <row r="32" spans="3:9">
      <c r="C32" s="77" t="s">
        <v>125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1116</v>
      </c>
      <c r="H33" s="134">
        <f t="shared" ref="H33:H36" si="0">SUM(F33:G33)</f>
        <v>1116</v>
      </c>
      <c r="L33" s="134"/>
    </row>
    <row r="34" spans="3:12">
      <c r="C34" s="73">
        <v>44896</v>
      </c>
      <c r="F34" s="82">
        <f>IF(F19=1,F29+F30,F14)</f>
        <v>0</v>
      </c>
      <c r="G34" s="82">
        <f>$G$42</f>
        <v>70.403333333333194</v>
      </c>
      <c r="H34" s="134">
        <f t="shared" si="0"/>
        <v>70.403333333333194</v>
      </c>
      <c r="L34" s="134"/>
    </row>
    <row r="35" spans="3:12">
      <c r="C35" s="73">
        <v>44986</v>
      </c>
      <c r="F35" s="82">
        <f>IF(F19=1,F29,IF(F19=2,F29+F30,F14))</f>
        <v>0</v>
      </c>
      <c r="G35" s="82">
        <f>$G$42</f>
        <v>70.403333333333194</v>
      </c>
      <c r="H35" s="134">
        <f t="shared" si="0"/>
        <v>70.403333333333194</v>
      </c>
    </row>
    <row r="36" spans="3:12">
      <c r="C36" s="73">
        <v>45078</v>
      </c>
      <c r="F36" s="82">
        <f>F21-SUM(F33:F35)</f>
        <v>0</v>
      </c>
      <c r="G36" s="82">
        <f>$G$42</f>
        <v>70.403333333333194</v>
      </c>
      <c r="H36" s="134">
        <f t="shared" si="0"/>
        <v>70.403333333333194</v>
      </c>
    </row>
    <row r="38" spans="3:12" ht="15.75" thickBot="1">
      <c r="F38" s="76">
        <f>SUM(F33:F37)</f>
        <v>0</v>
      </c>
      <c r="G38" s="76">
        <f>SUM(G33:G37)</f>
        <v>1327.2099999999996</v>
      </c>
      <c r="H38" s="76">
        <f>SUM(H33:H37)</f>
        <v>1327.2099999999996</v>
      </c>
    </row>
    <row r="41" spans="3:12">
      <c r="G41" s="141">
        <f>G26-G17</f>
        <v>211.20999999999958</v>
      </c>
    </row>
    <row r="42" spans="3:12">
      <c r="G42" s="141">
        <f>G41/3</f>
        <v>70.403333333333194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1" customWidth="1"/>
    <col min="2" max="2" width="34.7109375" style="108" customWidth="1"/>
    <col min="3" max="8" width="14.5703125" style="108" customWidth="1"/>
    <col min="9" max="9" width="14.5703125" style="112" customWidth="1"/>
    <col min="10" max="10" width="15.28515625" style="108" customWidth="1"/>
    <col min="11" max="16384" width="11.42578125" style="108"/>
  </cols>
  <sheetData>
    <row r="1" spans="1:10" customFormat="1" ht="18">
      <c r="A1" s="124" t="s">
        <v>0</v>
      </c>
      <c r="B1" s="352" t="str">
        <f>Index!$C$1</f>
        <v>WARDEN SUPERANNUATION FUND</v>
      </c>
      <c r="C1" s="352"/>
      <c r="D1" s="352"/>
      <c r="F1" s="54"/>
      <c r="H1" s="56" t="s">
        <v>2</v>
      </c>
      <c r="I1" s="56" t="s">
        <v>3</v>
      </c>
    </row>
    <row r="2" spans="1:10" customFormat="1" ht="18">
      <c r="A2" s="124" t="s">
        <v>4</v>
      </c>
      <c r="B2" s="352" t="str">
        <f>Index!$C$2</f>
        <v>WARB</v>
      </c>
      <c r="C2" s="352"/>
      <c r="D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customFormat="1" ht="18">
      <c r="A3" s="124" t="s">
        <v>8</v>
      </c>
      <c r="B3" s="353">
        <f>Index!$C$3</f>
        <v>44742</v>
      </c>
      <c r="C3" s="353"/>
      <c r="D3" s="353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customFormat="1" ht="18">
      <c r="A4" s="124"/>
      <c r="B4" s="53"/>
      <c r="D4" s="53"/>
      <c r="E4" s="53"/>
      <c r="F4" s="55"/>
      <c r="G4" s="125"/>
      <c r="H4" s="65"/>
      <c r="I4" s="66"/>
    </row>
    <row r="5" spans="1:10" customFormat="1" ht="18">
      <c r="A5" s="53" t="s">
        <v>126</v>
      </c>
      <c r="C5" s="57"/>
      <c r="F5" s="58"/>
      <c r="G5" s="58"/>
      <c r="H5" s="65"/>
      <c r="J5" s="66"/>
    </row>
    <row r="6" spans="1:10" ht="18">
      <c r="A6" s="62"/>
      <c r="B6" s="63"/>
      <c r="C6" s="109"/>
      <c r="D6" s="53"/>
      <c r="E6" s="53"/>
      <c r="F6" s="65"/>
      <c r="G6" s="65"/>
      <c r="H6" s="65"/>
      <c r="I6" s="110"/>
    </row>
    <row r="7" spans="1:10" s="146" customFormat="1" ht="15.75" thickBot="1">
      <c r="A7" s="148"/>
      <c r="C7" s="165"/>
      <c r="D7" s="165"/>
      <c r="E7" s="165"/>
      <c r="F7" s="116"/>
      <c r="G7" s="165"/>
      <c r="H7" s="165"/>
      <c r="I7" s="165"/>
    </row>
    <row r="8" spans="1:10" s="146" customFormat="1" ht="30.75" thickBot="1">
      <c r="A8" s="359" t="s">
        <v>127</v>
      </c>
      <c r="B8" s="360"/>
      <c r="C8" s="166" t="s">
        <v>128</v>
      </c>
      <c r="D8" s="166" t="s">
        <v>129</v>
      </c>
      <c r="E8" s="166" t="s">
        <v>130</v>
      </c>
      <c r="F8" s="166" t="s">
        <v>131</v>
      </c>
      <c r="G8" s="166" t="s">
        <v>132</v>
      </c>
      <c r="H8" s="166" t="s">
        <v>133</v>
      </c>
      <c r="I8" s="167" t="s">
        <v>134</v>
      </c>
    </row>
    <row r="9" spans="1:10" s="146" customFormat="1" ht="15">
      <c r="A9" s="168" t="s">
        <v>135</v>
      </c>
      <c r="B9" s="169"/>
      <c r="C9" s="170">
        <v>0</v>
      </c>
      <c r="D9" s="170">
        <v>0</v>
      </c>
      <c r="E9" s="170"/>
      <c r="F9" s="171">
        <v>0</v>
      </c>
      <c r="G9" s="170"/>
      <c r="H9" s="170"/>
      <c r="I9" s="170">
        <f>C9-D9+E9+F9+G9+H9</f>
        <v>0</v>
      </c>
    </row>
    <row r="10" spans="1:10" s="146" customFormat="1" ht="15">
      <c r="A10" s="172" t="s">
        <v>136</v>
      </c>
      <c r="B10" s="173"/>
      <c r="C10" s="170">
        <v>0</v>
      </c>
      <c r="D10" s="174">
        <v>0</v>
      </c>
      <c r="E10" s="174"/>
      <c r="F10" s="175">
        <v>0</v>
      </c>
      <c r="G10" s="174"/>
      <c r="H10" s="174"/>
      <c r="I10" s="170">
        <f>C10-D10+E10+F10+G10+H10</f>
        <v>0</v>
      </c>
    </row>
    <row r="11" spans="1:10" s="146" customFormat="1" ht="15">
      <c r="A11" s="172" t="s">
        <v>137</v>
      </c>
      <c r="B11" s="173"/>
      <c r="C11" s="170">
        <v>0</v>
      </c>
      <c r="D11" s="174">
        <v>0</v>
      </c>
      <c r="E11" s="174"/>
      <c r="F11" s="175">
        <v>0</v>
      </c>
      <c r="G11" s="174"/>
      <c r="H11" s="174"/>
      <c r="I11" s="170">
        <f>C11-D11+E11+F11+G11+H11</f>
        <v>0</v>
      </c>
    </row>
    <row r="12" spans="1:10" s="146" customFormat="1" ht="15">
      <c r="A12" s="172" t="s">
        <v>138</v>
      </c>
      <c r="B12" s="173"/>
      <c r="C12" s="170">
        <v>0</v>
      </c>
      <c r="D12" s="174">
        <v>0</v>
      </c>
      <c r="E12" s="174"/>
      <c r="F12" s="175">
        <v>0</v>
      </c>
      <c r="G12" s="174"/>
      <c r="H12" s="174"/>
      <c r="I12" s="170">
        <f>C12-D12+E12+F12+G12+H12</f>
        <v>0</v>
      </c>
    </row>
    <row r="13" spans="1:10" s="146" customFormat="1" ht="15">
      <c r="A13" s="176"/>
      <c r="B13" s="165" t="s">
        <v>139</v>
      </c>
      <c r="C13" s="177">
        <f t="shared" ref="C13:I13" si="0">SUM(C9:C12)</f>
        <v>0</v>
      </c>
      <c r="D13" s="177">
        <f t="shared" si="0"/>
        <v>0</v>
      </c>
      <c r="E13" s="177">
        <f t="shared" si="0"/>
        <v>0</v>
      </c>
      <c r="F13" s="177">
        <f t="shared" si="0"/>
        <v>0</v>
      </c>
      <c r="G13" s="177">
        <f t="shared" si="0"/>
        <v>0</v>
      </c>
      <c r="H13" s="177">
        <f t="shared" si="0"/>
        <v>0</v>
      </c>
      <c r="I13" s="177">
        <f t="shared" si="0"/>
        <v>0</v>
      </c>
    </row>
    <row r="14" spans="1:10" s="146" customFormat="1" ht="15.75" thickBot="1">
      <c r="A14" s="176"/>
      <c r="B14" s="176"/>
      <c r="C14" s="165"/>
      <c r="D14" s="165"/>
      <c r="E14" s="165"/>
      <c r="F14" s="116"/>
      <c r="G14" s="165"/>
      <c r="H14" s="165"/>
      <c r="I14" s="165"/>
    </row>
    <row r="15" spans="1:10" s="146" customFormat="1" ht="30.75" thickBot="1">
      <c r="A15" s="359" t="s">
        <v>140</v>
      </c>
      <c r="B15" s="403"/>
      <c r="C15" s="166" t="s">
        <v>128</v>
      </c>
      <c r="D15" s="166" t="s">
        <v>129</v>
      </c>
      <c r="E15" s="166" t="s">
        <v>130</v>
      </c>
      <c r="F15" s="166" t="s">
        <v>131</v>
      </c>
      <c r="G15" s="166" t="s">
        <v>132</v>
      </c>
      <c r="H15" s="166" t="s">
        <v>133</v>
      </c>
      <c r="I15" s="167" t="s">
        <v>134</v>
      </c>
    </row>
    <row r="16" spans="1:10" s="146" customFormat="1" ht="15">
      <c r="A16" s="178" t="s">
        <v>135</v>
      </c>
      <c r="B16" s="169"/>
      <c r="C16" s="170"/>
      <c r="D16" s="170"/>
      <c r="E16" s="170"/>
      <c r="F16" s="171"/>
      <c r="G16" s="170"/>
      <c r="H16" s="170"/>
      <c r="I16" s="170">
        <f>C16-D16+E16+F16+G16+H16</f>
        <v>0</v>
      </c>
    </row>
    <row r="17" spans="1:9" s="146" customFormat="1" ht="15">
      <c r="A17" s="179" t="s">
        <v>136</v>
      </c>
      <c r="B17" s="173"/>
      <c r="C17" s="170"/>
      <c r="D17" s="174"/>
      <c r="E17" s="174"/>
      <c r="F17" s="175"/>
      <c r="G17" s="174"/>
      <c r="H17" s="174"/>
      <c r="I17" s="170">
        <f>C17-D17+E17+F17+G17+H17</f>
        <v>0</v>
      </c>
    </row>
    <row r="18" spans="1:9" s="146" customFormat="1" ht="15">
      <c r="A18" s="179" t="s">
        <v>137</v>
      </c>
      <c r="B18" s="173"/>
      <c r="C18" s="170"/>
      <c r="D18" s="174"/>
      <c r="E18" s="174"/>
      <c r="F18" s="175"/>
      <c r="G18" s="174"/>
      <c r="H18" s="174"/>
      <c r="I18" s="170">
        <f>C18-D18+E18+F18+G18+H18</f>
        <v>0</v>
      </c>
    </row>
    <row r="19" spans="1:9" s="146" customFormat="1" ht="15">
      <c r="A19" s="179" t="s">
        <v>141</v>
      </c>
      <c r="B19" s="173"/>
      <c r="C19" s="170"/>
      <c r="D19" s="174"/>
      <c r="E19" s="174"/>
      <c r="F19" s="175"/>
      <c r="G19" s="174"/>
      <c r="H19" s="174"/>
      <c r="I19" s="170">
        <f>C19-D19+E19+F19+G19+H19</f>
        <v>0</v>
      </c>
    </row>
    <row r="20" spans="1:9" s="146" customFormat="1" ht="15">
      <c r="A20" s="176"/>
      <c r="B20" s="165" t="s">
        <v>139</v>
      </c>
      <c r="C20" s="180">
        <f t="shared" ref="C20:I20" si="1">SUM(C16:C19)</f>
        <v>0</v>
      </c>
      <c r="D20" s="180">
        <f t="shared" si="1"/>
        <v>0</v>
      </c>
      <c r="E20" s="180">
        <f t="shared" si="1"/>
        <v>0</v>
      </c>
      <c r="F20" s="180">
        <f t="shared" si="1"/>
        <v>0</v>
      </c>
      <c r="G20" s="180">
        <f t="shared" si="1"/>
        <v>0</v>
      </c>
      <c r="H20" s="180">
        <f t="shared" si="1"/>
        <v>0</v>
      </c>
      <c r="I20" s="180">
        <f t="shared" si="1"/>
        <v>0</v>
      </c>
    </row>
    <row r="21" spans="1:9" s="146" customFormat="1" ht="15">
      <c r="A21" s="148"/>
    </row>
    <row r="22" spans="1:9" s="146" customFormat="1" ht="15">
      <c r="A22" s="361" t="s">
        <v>142</v>
      </c>
      <c r="B22" s="362"/>
      <c r="C22" s="181">
        <f t="shared" ref="C22:I22" si="2">+C13-C20</f>
        <v>0</v>
      </c>
      <c r="D22" s="181">
        <f>+D13-D20</f>
        <v>0</v>
      </c>
      <c r="E22" s="181">
        <f t="shared" si="2"/>
        <v>0</v>
      </c>
      <c r="F22" s="181">
        <f t="shared" si="2"/>
        <v>0</v>
      </c>
      <c r="G22" s="181">
        <f t="shared" si="2"/>
        <v>0</v>
      </c>
      <c r="H22" s="181">
        <f t="shared" si="2"/>
        <v>0</v>
      </c>
      <c r="I22" s="181">
        <f t="shared" si="2"/>
        <v>0</v>
      </c>
    </row>
    <row r="23" spans="1:9" s="146" customFormat="1" ht="15">
      <c r="A23" s="148"/>
    </row>
    <row r="24" spans="1:9" s="146" customFormat="1" ht="15">
      <c r="A24" s="146" t="s">
        <v>143</v>
      </c>
      <c r="B24" s="147"/>
      <c r="G24" s="147"/>
    </row>
    <row r="25" spans="1:9" s="146" customFormat="1" ht="15">
      <c r="B25" s="147"/>
      <c r="C25" s="357" t="s">
        <v>144</v>
      </c>
      <c r="D25" s="357"/>
      <c r="E25" s="357" t="s">
        <v>145</v>
      </c>
      <c r="F25" s="357"/>
      <c r="G25" s="358" t="s">
        <v>146</v>
      </c>
      <c r="H25" s="358"/>
    </row>
    <row r="26" spans="1:9" s="146" customFormat="1" ht="15">
      <c r="A26" s="148" t="s">
        <v>3</v>
      </c>
      <c r="B26" s="146" t="s">
        <v>147</v>
      </c>
      <c r="C26" s="146" t="s">
        <v>128</v>
      </c>
      <c r="D26" s="146" t="s">
        <v>129</v>
      </c>
      <c r="E26" s="146" t="s">
        <v>128</v>
      </c>
      <c r="F26" s="146" t="s">
        <v>129</v>
      </c>
      <c r="G26" s="146" t="s">
        <v>128</v>
      </c>
      <c r="H26" s="146" t="s">
        <v>129</v>
      </c>
    </row>
    <row r="27" spans="1:9" s="146" customFormat="1" ht="15">
      <c r="A27" s="149"/>
      <c r="C27" s="150"/>
      <c r="D27" s="150"/>
      <c r="E27" s="150"/>
      <c r="F27" s="150"/>
      <c r="G27" s="150"/>
      <c r="H27" s="150">
        <f>D27-F27</f>
        <v>0</v>
      </c>
    </row>
    <row r="28" spans="1:9" s="146" customFormat="1" ht="15">
      <c r="A28" s="151"/>
      <c r="C28" s="150"/>
      <c r="D28" s="150"/>
      <c r="E28" s="150"/>
      <c r="F28" s="150"/>
      <c r="G28" s="150"/>
      <c r="H28" s="150">
        <f t="shared" ref="H28:H40" si="3">D28-F28</f>
        <v>0</v>
      </c>
    </row>
    <row r="29" spans="1:9" s="146" customFormat="1" ht="15">
      <c r="A29" s="149"/>
      <c r="B29" s="152"/>
      <c r="C29" s="150"/>
      <c r="D29" s="150"/>
      <c r="E29" s="150"/>
      <c r="F29" s="150"/>
      <c r="G29" s="150"/>
      <c r="H29" s="150">
        <f t="shared" si="3"/>
        <v>0</v>
      </c>
    </row>
    <row r="30" spans="1:9" s="146" customFormat="1" ht="15">
      <c r="A30" s="151"/>
      <c r="C30" s="150"/>
      <c r="D30" s="150"/>
      <c r="E30" s="150"/>
      <c r="F30" s="150"/>
      <c r="G30" s="150"/>
      <c r="H30" s="150">
        <f t="shared" si="3"/>
        <v>0</v>
      </c>
    </row>
    <row r="31" spans="1:9" s="146" customFormat="1" ht="15">
      <c r="A31" s="149"/>
      <c r="B31" s="152"/>
      <c r="C31" s="150"/>
      <c r="D31" s="150"/>
      <c r="E31" s="150"/>
      <c r="F31" s="150"/>
      <c r="G31" s="150"/>
      <c r="H31" s="150">
        <f t="shared" si="3"/>
        <v>0</v>
      </c>
    </row>
    <row r="32" spans="1:9" s="146" customFormat="1" ht="15">
      <c r="A32" s="151"/>
      <c r="B32" s="152"/>
      <c r="C32" s="150"/>
      <c r="D32" s="150"/>
      <c r="E32" s="150"/>
      <c r="F32" s="150"/>
      <c r="G32" s="150"/>
      <c r="H32" s="150">
        <f t="shared" si="3"/>
        <v>0</v>
      </c>
    </row>
    <row r="33" spans="1:8" s="146" customFormat="1" ht="15">
      <c r="A33" s="149"/>
      <c r="B33" s="152"/>
      <c r="C33" s="150"/>
      <c r="D33" s="150"/>
      <c r="E33" s="150"/>
      <c r="F33" s="150"/>
      <c r="G33" s="150"/>
      <c r="H33" s="150">
        <f t="shared" si="3"/>
        <v>0</v>
      </c>
    </row>
    <row r="34" spans="1:8" s="146" customFormat="1" ht="15">
      <c r="A34" s="148"/>
      <c r="B34" s="152"/>
      <c r="C34" s="150"/>
      <c r="D34" s="150"/>
      <c r="E34" s="150"/>
      <c r="F34" s="150"/>
      <c r="G34" s="150"/>
      <c r="H34" s="150">
        <f t="shared" si="3"/>
        <v>0</v>
      </c>
    </row>
    <row r="35" spans="1:8" s="146" customFormat="1" ht="15">
      <c r="A35" s="149"/>
      <c r="C35" s="150"/>
      <c r="D35" s="150"/>
      <c r="E35" s="150"/>
      <c r="F35" s="150"/>
      <c r="G35" s="150"/>
      <c r="H35" s="150">
        <f t="shared" si="3"/>
        <v>0</v>
      </c>
    </row>
    <row r="36" spans="1:8" s="146" customFormat="1" ht="15">
      <c r="A36" s="148"/>
      <c r="C36" s="150"/>
      <c r="D36" s="150"/>
      <c r="E36" s="150"/>
      <c r="F36" s="150"/>
      <c r="G36" s="150"/>
      <c r="H36" s="150">
        <f t="shared" si="3"/>
        <v>0</v>
      </c>
    </row>
    <row r="37" spans="1:8" s="146" customFormat="1" ht="15">
      <c r="A37" s="148"/>
      <c r="B37" s="152"/>
      <c r="C37" s="150"/>
      <c r="D37" s="150"/>
      <c r="E37" s="150"/>
      <c r="F37" s="150"/>
      <c r="G37" s="150"/>
      <c r="H37" s="150">
        <f>E37-C37</f>
        <v>0</v>
      </c>
    </row>
    <row r="38" spans="1:8" s="146" customFormat="1" ht="15">
      <c r="A38" s="148"/>
      <c r="C38" s="150"/>
      <c r="D38" s="150"/>
      <c r="E38" s="150"/>
      <c r="F38" s="150"/>
      <c r="G38" s="150"/>
      <c r="H38" s="150">
        <f t="shared" si="3"/>
        <v>0</v>
      </c>
    </row>
    <row r="39" spans="1:8" s="146" customFormat="1" ht="15">
      <c r="A39" s="148"/>
      <c r="B39" s="153" t="s">
        <v>87</v>
      </c>
      <c r="H39" s="154">
        <f>SUM(H27:H38)</f>
        <v>0</v>
      </c>
    </row>
    <row r="40" spans="1:8" s="146" customFormat="1" ht="15">
      <c r="A40" s="148"/>
      <c r="H40" s="146">
        <f t="shared" si="3"/>
        <v>0</v>
      </c>
    </row>
    <row r="41" spans="1:8" s="146" customFormat="1" ht="15.75" thickBot="1">
      <c r="A41" s="148"/>
      <c r="G41" s="146" t="s">
        <v>148</v>
      </c>
      <c r="H41" s="155">
        <f>I22+H39</f>
        <v>0</v>
      </c>
    </row>
    <row r="42" spans="1:8" s="146" customFormat="1" ht="15">
      <c r="A42" s="148"/>
      <c r="B42" s="156" t="s">
        <v>149</v>
      </c>
      <c r="C42" s="157">
        <f>I13</f>
        <v>0</v>
      </c>
      <c r="D42" s="158"/>
    </row>
    <row r="43" spans="1:8" s="146" customFormat="1" ht="15">
      <c r="A43" s="148"/>
      <c r="B43" s="159" t="s">
        <v>150</v>
      </c>
      <c r="C43" s="154">
        <f>I20</f>
        <v>0</v>
      </c>
      <c r="D43" s="160"/>
    </row>
    <row r="44" spans="1:8" s="146" customFormat="1" ht="15">
      <c r="A44" s="148"/>
      <c r="B44" s="161" t="s">
        <v>146</v>
      </c>
      <c r="C44" s="155">
        <f>C42-C43</f>
        <v>0</v>
      </c>
      <c r="D44" s="160"/>
    </row>
    <row r="45" spans="1:8" s="146" customFormat="1" ht="15">
      <c r="A45" s="148"/>
      <c r="B45" s="159"/>
      <c r="D45" s="160"/>
    </row>
    <row r="46" spans="1:8" s="146" customFormat="1" ht="15">
      <c r="A46" s="148"/>
      <c r="B46" s="159" t="s">
        <v>151</v>
      </c>
      <c r="C46" s="155">
        <v>0</v>
      </c>
      <c r="D46" s="160"/>
    </row>
    <row r="47" spans="1:8" s="146" customFormat="1" ht="15.75" thickBot="1">
      <c r="A47" s="148"/>
      <c r="B47" s="162" t="s">
        <v>152</v>
      </c>
      <c r="C47" s="163">
        <f>C46-C44</f>
        <v>0</v>
      </c>
      <c r="D47" s="164" t="s">
        <v>153</v>
      </c>
    </row>
    <row r="48" spans="1:8" s="146" customFormat="1" ht="15">
      <c r="A48" s="148"/>
    </row>
    <row r="49" spans="1:1" s="146" customFormat="1" ht="15">
      <c r="A49" s="148"/>
    </row>
    <row r="50" spans="1:1" s="146" customFormat="1" ht="15">
      <c r="A50" s="148"/>
    </row>
    <row r="51" spans="1:1" s="146" customFormat="1" ht="15">
      <c r="A51" s="148"/>
    </row>
    <row r="52" spans="1:1" s="146" customFormat="1" ht="15">
      <c r="A52" s="148"/>
    </row>
    <row r="53" spans="1:1" s="146" customFormat="1" ht="15">
      <c r="A53" s="148"/>
    </row>
    <row r="54" spans="1:1" s="146" customFormat="1" ht="15">
      <c r="A54" s="14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154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105</v>
      </c>
      <c r="B8" s="354" t="s">
        <v>106</v>
      </c>
      <c r="C8" s="355"/>
      <c r="D8" s="356"/>
      <c r="E8" s="139" t="s">
        <v>107</v>
      </c>
      <c r="F8" s="139" t="s">
        <v>107</v>
      </c>
      <c r="G8" s="139" t="s">
        <v>107</v>
      </c>
      <c r="H8" s="354" t="s">
        <v>155</v>
      </c>
      <c r="I8" s="356"/>
    </row>
    <row r="11" spans="1:10">
      <c r="A11" s="77">
        <v>60400</v>
      </c>
      <c r="B11" s="77"/>
      <c r="C11" s="77" t="s">
        <v>156</v>
      </c>
      <c r="E11" s="47" t="s">
        <v>157</v>
      </c>
      <c r="F11" s="85" t="s">
        <v>158</v>
      </c>
      <c r="G11" s="85" t="s">
        <v>159</v>
      </c>
    </row>
    <row r="12" spans="1:10">
      <c r="A12" t="s">
        <v>160</v>
      </c>
      <c r="C12" t="s">
        <v>161</v>
      </c>
      <c r="E12" s="93">
        <v>3357.5</v>
      </c>
      <c r="F12" s="93">
        <v>3357.5</v>
      </c>
      <c r="G12" s="93">
        <f>+E12-F12</f>
        <v>0</v>
      </c>
      <c r="H12" s="93"/>
    </row>
    <row r="13" spans="1:10">
      <c r="A13" t="s">
        <v>162</v>
      </c>
      <c r="C13" t="s">
        <v>163</v>
      </c>
      <c r="E13" s="93">
        <v>10683.03</v>
      </c>
      <c r="F13" s="93">
        <v>10683.03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K48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6.85546875" style="58" customWidth="1"/>
    <col min="8" max="8" width="14.28515625" customWidth="1"/>
    <col min="9" max="10" width="15.7109375" customWidth="1"/>
    <col min="11" max="11" width="14.42578125" customWidth="1"/>
  </cols>
  <sheetData>
    <row r="1" spans="1:11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G1" s="54"/>
      <c r="I1" s="56" t="s">
        <v>2</v>
      </c>
      <c r="J1" s="56" t="s">
        <v>3</v>
      </c>
    </row>
    <row r="2" spans="1:11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5"/>
      <c r="H2" s="59" t="s">
        <v>6</v>
      </c>
      <c r="I2" s="60" t="str">
        <f>Index!$H$2</f>
        <v>Nehal.A</v>
      </c>
      <c r="J2" s="61">
        <f>Index!$I$2</f>
        <v>44785</v>
      </c>
    </row>
    <row r="3" spans="1:11" ht="18">
      <c r="A3" s="124" t="s">
        <v>8</v>
      </c>
      <c r="B3" s="53"/>
      <c r="C3" s="353">
        <f>Index!$C$3</f>
        <v>44742</v>
      </c>
      <c r="D3" s="352"/>
      <c r="E3" s="352"/>
      <c r="F3" s="55"/>
      <c r="G3" s="55"/>
      <c r="H3" s="59" t="s">
        <v>9</v>
      </c>
      <c r="I3" s="60" t="str">
        <f>Index!$H$3</f>
        <v>DB</v>
      </c>
      <c r="J3" s="61">
        <f>Index!$I$3</f>
        <v>44914</v>
      </c>
    </row>
    <row r="4" spans="1:11" ht="18">
      <c r="A4" s="124"/>
      <c r="B4" s="53"/>
      <c r="D4" s="53"/>
      <c r="E4" s="53"/>
      <c r="F4" s="55"/>
      <c r="G4" s="55"/>
      <c r="H4" s="125"/>
      <c r="I4" s="65"/>
      <c r="J4" s="66"/>
    </row>
    <row r="5" spans="1:11" ht="18">
      <c r="A5" s="53" t="s">
        <v>164</v>
      </c>
      <c r="C5" s="57"/>
      <c r="H5" s="58"/>
      <c r="I5" s="65"/>
      <c r="K5" s="66"/>
    </row>
    <row r="6" spans="1:11" ht="18">
      <c r="D6" s="53"/>
      <c r="E6" s="53"/>
      <c r="F6" s="64"/>
      <c r="G6" s="64"/>
      <c r="H6" s="64"/>
    </row>
    <row r="7" spans="1:11">
      <c r="D7" s="71"/>
      <c r="E7" s="71"/>
      <c r="F7" s="145"/>
      <c r="G7" s="145"/>
      <c r="H7" s="145"/>
    </row>
    <row r="8" spans="1:11" s="69" customFormat="1" ht="30.75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143"/>
      <c r="H8" s="354" t="s">
        <v>155</v>
      </c>
      <c r="I8" s="363"/>
      <c r="J8" s="364"/>
    </row>
    <row r="10" spans="1:11">
      <c r="F10" s="70"/>
      <c r="G10" s="70"/>
    </row>
    <row r="11" spans="1:11">
      <c r="C11" t="s">
        <v>165</v>
      </c>
      <c r="F11" s="58">
        <v>473474.55</v>
      </c>
      <c r="H11" s="42"/>
    </row>
    <row r="12" spans="1:11">
      <c r="C12" t="s">
        <v>166</v>
      </c>
      <c r="F12" s="321">
        <v>11081.49</v>
      </c>
      <c r="G12" s="70"/>
      <c r="H12" s="42"/>
    </row>
    <row r="13" spans="1:11">
      <c r="C13" t="s">
        <v>167</v>
      </c>
      <c r="F13" s="88">
        <f>E45</f>
        <v>483984.89</v>
      </c>
      <c r="G13" s="70"/>
    </row>
    <row r="14" spans="1:11">
      <c r="C14" t="s">
        <v>168</v>
      </c>
      <c r="F14" s="58">
        <f>+F11+F12-F13</f>
        <v>571.14999999996508</v>
      </c>
      <c r="I14" t="s">
        <v>169</v>
      </c>
      <c r="J14" s="96">
        <f>+F14/F13</f>
        <v>1.1800988249859724E-3</v>
      </c>
    </row>
    <row r="15" spans="1:11">
      <c r="C15" t="s">
        <v>170</v>
      </c>
      <c r="F15" s="58">
        <f>H45</f>
        <v>-571.15000000000146</v>
      </c>
      <c r="J15" s="96"/>
    </row>
    <row r="16" spans="1:11">
      <c r="F16" s="95">
        <f>SUM(F14:F15)</f>
        <v>-3.637978807091713E-11</v>
      </c>
      <c r="G16" s="95"/>
      <c r="I16" s="42" t="s">
        <v>171</v>
      </c>
      <c r="J16" s="97">
        <f>+F16/F13</f>
        <v>-7.5167198031568974E-17</v>
      </c>
      <c r="K16" s="42" t="s">
        <v>172</v>
      </c>
    </row>
    <row r="17" spans="1:10">
      <c r="F17" s="95"/>
      <c r="G17" s="95"/>
      <c r="I17" s="42"/>
      <c r="J17" s="97"/>
    </row>
    <row r="18" spans="1:10">
      <c r="F18" s="95"/>
      <c r="G18" s="95"/>
      <c r="I18" s="42"/>
      <c r="J18" s="97"/>
    </row>
    <row r="19" spans="1:10">
      <c r="C19" t="s">
        <v>173</v>
      </c>
      <c r="F19"/>
      <c r="G19"/>
    </row>
    <row r="20" spans="1:10">
      <c r="C20" t="s">
        <v>174</v>
      </c>
    </row>
    <row r="21" spans="1:10">
      <c r="C21" t="s">
        <v>175</v>
      </c>
    </row>
    <row r="24" spans="1:10">
      <c r="C24" s="98" t="s">
        <v>176</v>
      </c>
      <c r="E24" s="47" t="s">
        <v>177</v>
      </c>
      <c r="F24" s="47" t="s">
        <v>178</v>
      </c>
      <c r="G24" s="47"/>
      <c r="H24" s="99" t="s">
        <v>179</v>
      </c>
    </row>
    <row r="25" spans="1:10">
      <c r="C25" s="98"/>
      <c r="E25" s="47"/>
      <c r="F25" s="47"/>
      <c r="G25" s="47"/>
      <c r="H25" s="99"/>
    </row>
    <row r="26" spans="1:10">
      <c r="C26" t="s">
        <v>180</v>
      </c>
      <c r="E26" s="320">
        <v>12782.95</v>
      </c>
      <c r="F26" s="100">
        <v>12783.37</v>
      </c>
      <c r="G26" s="100"/>
      <c r="H26" s="91">
        <f t="shared" ref="H26:H43" si="0">+E26-F26</f>
        <v>-0.42000000000007276</v>
      </c>
    </row>
    <row r="27" spans="1:10">
      <c r="C27" t="s">
        <v>181</v>
      </c>
      <c r="E27" s="320">
        <v>34097.03</v>
      </c>
      <c r="F27" s="100">
        <v>34092.379999999997</v>
      </c>
      <c r="G27" s="100"/>
      <c r="H27" s="91">
        <f t="shared" si="0"/>
        <v>4.6500000000014552</v>
      </c>
    </row>
    <row r="28" spans="1:10">
      <c r="C28" t="s">
        <v>182</v>
      </c>
      <c r="E28" s="320">
        <v>22552.66</v>
      </c>
      <c r="F28" s="100">
        <v>22545.08</v>
      </c>
      <c r="G28" s="100"/>
      <c r="H28" s="91">
        <f t="shared" si="0"/>
        <v>7.5799999999981083</v>
      </c>
    </row>
    <row r="29" spans="1:10">
      <c r="C29" t="s">
        <v>183</v>
      </c>
      <c r="E29" s="320">
        <v>31624.18</v>
      </c>
      <c r="F29" s="100">
        <v>31623.69</v>
      </c>
      <c r="G29" s="100"/>
      <c r="H29" s="91">
        <f t="shared" si="0"/>
        <v>0.49000000000160071</v>
      </c>
    </row>
    <row r="30" spans="1:10">
      <c r="A30" s="90" t="s">
        <v>184</v>
      </c>
      <c r="C30" t="s">
        <v>185</v>
      </c>
      <c r="E30" s="320">
        <v>18919.02</v>
      </c>
      <c r="F30" s="100">
        <f>7838.05</f>
        <v>7838.05</v>
      </c>
      <c r="G30" s="100"/>
      <c r="H30" s="91">
        <f t="shared" si="0"/>
        <v>11080.970000000001</v>
      </c>
    </row>
    <row r="31" spans="1:10">
      <c r="A31" s="90" t="s">
        <v>186</v>
      </c>
      <c r="C31" t="s">
        <v>185</v>
      </c>
      <c r="E31" s="320">
        <v>0</v>
      </c>
      <c r="F31" s="100">
        <v>0</v>
      </c>
      <c r="G31" s="100">
        <f>+F12</f>
        <v>11081.49</v>
      </c>
      <c r="H31" s="91">
        <f>+E31-G31</f>
        <v>-11081.49</v>
      </c>
    </row>
    <row r="32" spans="1:10">
      <c r="C32" t="s">
        <v>187</v>
      </c>
      <c r="E32" s="320">
        <v>47699.86</v>
      </c>
      <c r="F32" s="100">
        <v>47692.57</v>
      </c>
      <c r="G32" s="100"/>
      <c r="H32" s="91">
        <f t="shared" si="0"/>
        <v>7.2900000000008731</v>
      </c>
    </row>
    <row r="33" spans="3:8">
      <c r="C33" t="s">
        <v>188</v>
      </c>
      <c r="E33" s="320">
        <v>17732.919999999998</v>
      </c>
      <c r="F33" s="100">
        <v>17731.400000000001</v>
      </c>
      <c r="G33" s="100"/>
      <c r="H33" s="91">
        <f t="shared" si="0"/>
        <v>1.5199999999967986</v>
      </c>
    </row>
    <row r="34" spans="3:8">
      <c r="C34" t="s">
        <v>189</v>
      </c>
      <c r="E34" s="320">
        <v>46989.43</v>
      </c>
      <c r="F34" s="100">
        <v>46982.18</v>
      </c>
      <c r="G34" s="100"/>
      <c r="H34" s="91">
        <f t="shared" si="0"/>
        <v>7.25</v>
      </c>
    </row>
    <row r="35" spans="3:8">
      <c r="C35" t="s">
        <v>190</v>
      </c>
      <c r="E35" s="320">
        <v>14328.71</v>
      </c>
      <c r="F35" s="100">
        <v>14328.71</v>
      </c>
      <c r="G35" s="100"/>
      <c r="H35" s="91">
        <f t="shared" si="0"/>
        <v>0</v>
      </c>
    </row>
    <row r="36" spans="3:8">
      <c r="C36" t="s">
        <v>191</v>
      </c>
      <c r="E36" s="320">
        <v>37407.14</v>
      </c>
      <c r="F36" s="100">
        <v>37407.14</v>
      </c>
      <c r="G36" s="100"/>
      <c r="H36" s="91">
        <f t="shared" si="0"/>
        <v>0</v>
      </c>
    </row>
    <row r="37" spans="3:8">
      <c r="C37" t="s">
        <v>192</v>
      </c>
      <c r="E37" s="320">
        <v>47967.75</v>
      </c>
      <c r="F37" s="100">
        <v>47967.75</v>
      </c>
      <c r="G37" s="100"/>
      <c r="H37" s="91">
        <f t="shared" si="0"/>
        <v>0</v>
      </c>
    </row>
    <row r="38" spans="3:8">
      <c r="C38" t="s">
        <v>193</v>
      </c>
      <c r="E38" s="320">
        <v>32087.57</v>
      </c>
      <c r="F38" s="100">
        <v>32087.57</v>
      </c>
      <c r="G38" s="100"/>
      <c r="H38" s="91">
        <f t="shared" si="0"/>
        <v>0</v>
      </c>
    </row>
    <row r="39" spans="3:8">
      <c r="C39" t="s">
        <v>194</v>
      </c>
      <c r="E39" s="320">
        <v>9489.27</v>
      </c>
      <c r="F39" s="100">
        <v>9488.64</v>
      </c>
      <c r="G39" s="100"/>
      <c r="H39" s="91">
        <f t="shared" si="0"/>
        <v>0.63000000000101863</v>
      </c>
    </row>
    <row r="40" spans="3:8">
      <c r="C40" t="s">
        <v>195</v>
      </c>
      <c r="E40" s="320">
        <v>31652.35</v>
      </c>
      <c r="F40" s="100">
        <v>31643.13</v>
      </c>
      <c r="G40" s="100"/>
      <c r="H40" s="91">
        <f t="shared" si="0"/>
        <v>9.2199999999975262</v>
      </c>
    </row>
    <row r="41" spans="3:8">
      <c r="C41" t="s">
        <v>196</v>
      </c>
      <c r="E41" s="320">
        <v>18982.330000000002</v>
      </c>
      <c r="F41" s="100">
        <v>18982.310000000001</v>
      </c>
      <c r="G41" s="100"/>
      <c r="H41" s="91">
        <f t="shared" si="0"/>
        <v>2.0000000000436557E-2</v>
      </c>
    </row>
    <row r="42" spans="3:8">
      <c r="C42" t="s">
        <v>197</v>
      </c>
      <c r="E42" s="320">
        <v>30885.15</v>
      </c>
      <c r="F42" s="100">
        <v>30875.77</v>
      </c>
      <c r="G42" s="100"/>
      <c r="H42" s="91">
        <f t="shared" si="0"/>
        <v>9.3800000000010186</v>
      </c>
    </row>
    <row r="43" spans="3:8">
      <c r="C43" t="s">
        <v>198</v>
      </c>
      <c r="E43" s="322">
        <v>28786.57</v>
      </c>
      <c r="F43" s="266">
        <v>29404.81</v>
      </c>
      <c r="G43" s="266"/>
      <c r="H43" s="91">
        <f t="shared" si="0"/>
        <v>-618.2400000000016</v>
      </c>
    </row>
    <row r="44" spans="3:8">
      <c r="E44" s="101"/>
      <c r="F44" s="101"/>
      <c r="G44" s="331"/>
      <c r="H44" s="91"/>
    </row>
    <row r="45" spans="3:8">
      <c r="E45" s="144">
        <f>SUM(E26:E44)</f>
        <v>483984.89</v>
      </c>
      <c r="F45" s="144">
        <f>SUM(F26:F44)</f>
        <v>473474.55000000005</v>
      </c>
      <c r="G45" s="144"/>
      <c r="H45" s="144">
        <f>SUM(H26:H44)</f>
        <v>-571.15000000000146</v>
      </c>
    </row>
    <row r="48" spans="3:8">
      <c r="E48" s="141"/>
    </row>
  </sheetData>
  <mergeCells count="5">
    <mergeCell ref="B8:E8"/>
    <mergeCell ref="H8:J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topLeftCell="A8" workbookViewId="0">
      <selection activeCell="G10" sqref="G1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0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199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105</v>
      </c>
      <c r="B8" s="354" t="s">
        <v>106</v>
      </c>
      <c r="C8" s="355"/>
      <c r="D8" s="355"/>
      <c r="E8" s="356"/>
      <c r="F8" s="139" t="s">
        <v>107</v>
      </c>
      <c r="G8" s="354" t="s">
        <v>155</v>
      </c>
      <c r="H8" s="363"/>
      <c r="I8" s="364"/>
    </row>
    <row r="10" spans="1:10">
      <c r="A10" s="273" t="s">
        <v>200</v>
      </c>
      <c r="F10" s="70"/>
    </row>
    <row r="11" spans="1:10">
      <c r="C11" s="77" t="s">
        <v>201</v>
      </c>
      <c r="F11" s="70"/>
    </row>
    <row r="12" spans="1:10">
      <c r="C12" t="s">
        <v>45</v>
      </c>
      <c r="F12" s="70"/>
    </row>
    <row r="13" spans="1:10">
      <c r="C13" t="s">
        <v>202</v>
      </c>
      <c r="F13" s="70"/>
    </row>
    <row r="14" spans="1:10">
      <c r="C14" t="s">
        <v>203</v>
      </c>
      <c r="F14" s="70"/>
    </row>
    <row r="15" spans="1:10">
      <c r="C15" t="s">
        <v>204</v>
      </c>
      <c r="F15" s="70"/>
    </row>
    <row r="16" spans="1:10">
      <c r="F16" s="272">
        <f>SUM(F12:F15)</f>
        <v>0</v>
      </c>
    </row>
    <row r="17" spans="3:10">
      <c r="F17" s="70"/>
    </row>
    <row r="18" spans="3:10">
      <c r="C18" s="77" t="s">
        <v>205</v>
      </c>
      <c r="F18" s="70"/>
    </row>
    <row r="19" spans="3:10">
      <c r="C19" t="s">
        <v>206</v>
      </c>
      <c r="F19" s="70"/>
    </row>
    <row r="20" spans="3:10">
      <c r="C20" t="s">
        <v>207</v>
      </c>
      <c r="F20" s="70"/>
    </row>
    <row r="21" spans="3:10">
      <c r="C21" t="s">
        <v>208</v>
      </c>
      <c r="F21" s="70"/>
    </row>
    <row r="22" spans="3:10">
      <c r="F22" s="272">
        <f>SUM(F19:F21)</f>
        <v>0</v>
      </c>
    </row>
    <row r="23" spans="3:10">
      <c r="F23" s="70"/>
    </row>
    <row r="24" spans="3:10">
      <c r="C24" t="s">
        <v>168</v>
      </c>
      <c r="F24" s="70">
        <f>+F16-F22</f>
        <v>0</v>
      </c>
      <c r="H24" s="42" t="s">
        <v>171</v>
      </c>
      <c r="I24" s="97" t="e">
        <f>F24/F16</f>
        <v>#DIV/0!</v>
      </c>
      <c r="J24" s="42" t="s">
        <v>172</v>
      </c>
    </row>
    <row r="25" spans="3:10">
      <c r="F25" s="70"/>
    </row>
    <row r="26" spans="3:10">
      <c r="F26" s="70"/>
    </row>
    <row r="27" spans="3:10">
      <c r="C27" s="42" t="s">
        <v>209</v>
      </c>
      <c r="F27" s="70"/>
    </row>
    <row r="28" spans="3:10" ht="30">
      <c r="C28" s="268" t="s">
        <v>176</v>
      </c>
      <c r="D28" s="269"/>
      <c r="E28" s="270" t="s">
        <v>210</v>
      </c>
      <c r="F28" s="270" t="s">
        <v>211</v>
      </c>
      <c r="G28" s="271" t="s">
        <v>179</v>
      </c>
    </row>
    <row r="29" spans="3:10">
      <c r="C29" t="s">
        <v>212</v>
      </c>
      <c r="E29" s="100"/>
      <c r="F29" s="100"/>
      <c r="G29" s="91">
        <f t="shared" ref="G29:G32" si="0">+E29-F29</f>
        <v>0</v>
      </c>
    </row>
    <row r="30" spans="3:10">
      <c r="C30" t="s">
        <v>213</v>
      </c>
      <c r="E30" s="100"/>
      <c r="F30" s="100"/>
      <c r="G30" s="91">
        <f t="shared" si="0"/>
        <v>0</v>
      </c>
    </row>
    <row r="31" spans="3:10">
      <c r="C31" t="s">
        <v>214</v>
      </c>
      <c r="E31" s="100"/>
      <c r="F31" s="100"/>
      <c r="G31" s="91">
        <f t="shared" si="0"/>
        <v>0</v>
      </c>
    </row>
    <row r="32" spans="3:10">
      <c r="C32" t="s">
        <v>215</v>
      </c>
      <c r="E32" s="100"/>
      <c r="F32" s="100"/>
      <c r="G32" s="91">
        <f t="shared" si="0"/>
        <v>0</v>
      </c>
    </row>
    <row r="33" spans="5:7" ht="15.75" thickBot="1">
      <c r="E33" s="144">
        <f>SUM(E29:E32)</f>
        <v>0</v>
      </c>
      <c r="F33" s="144">
        <f>SUM(F29:F32)</f>
        <v>0</v>
      </c>
      <c r="G33" s="144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2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2" ht="18">
      <c r="A4" s="124"/>
      <c r="B4" s="53"/>
      <c r="D4" s="55"/>
      <c r="G4" s="125"/>
      <c r="H4" s="65"/>
      <c r="I4" s="66"/>
    </row>
    <row r="5" spans="1:12" ht="18">
      <c r="A5" s="53" t="s">
        <v>199</v>
      </c>
      <c r="C5" s="57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7" spans="1:12" ht="20.100000000000001" customHeight="1" thickBot="1">
      <c r="A7" s="184"/>
      <c r="H7" s="382"/>
      <c r="I7" s="382"/>
      <c r="J7" s="382"/>
      <c r="K7" s="382"/>
      <c r="L7" s="382"/>
    </row>
    <row r="8" spans="1:12" ht="42.75" customHeight="1" thickBot="1">
      <c r="A8" s="185" t="s">
        <v>105</v>
      </c>
      <c r="B8" s="383" t="s">
        <v>216</v>
      </c>
      <c r="C8" s="384"/>
      <c r="D8" s="385"/>
      <c r="E8" s="187" t="s">
        <v>217</v>
      </c>
      <c r="F8" s="187" t="s">
        <v>218</v>
      </c>
      <c r="G8" s="188" t="s">
        <v>219</v>
      </c>
      <c r="H8" s="189"/>
      <c r="I8" s="189"/>
      <c r="J8" s="189"/>
      <c r="K8" s="190"/>
      <c r="L8" s="190"/>
    </row>
    <row r="9" spans="1:12" ht="15.95" customHeight="1">
      <c r="A9" s="191"/>
      <c r="B9" s="372"/>
      <c r="C9" s="372"/>
      <c r="D9" s="372"/>
      <c r="E9" s="192"/>
      <c r="F9" s="193"/>
      <c r="G9" s="194" t="str">
        <f t="shared" ref="G9:G20" si="0">IF(E9=0,IF(F9=0,"",F9),F9*E9)</f>
        <v/>
      </c>
      <c r="H9" s="195"/>
      <c r="I9" s="195"/>
      <c r="J9" s="195"/>
      <c r="K9" s="195"/>
      <c r="L9" s="195"/>
    </row>
    <row r="10" spans="1:12" ht="15.95" customHeight="1">
      <c r="A10" s="191"/>
      <c r="B10" s="386" t="s">
        <v>220</v>
      </c>
      <c r="C10" s="386"/>
      <c r="D10" s="386"/>
      <c r="E10" s="192"/>
      <c r="F10" s="193"/>
      <c r="G10" s="196" t="str">
        <f t="shared" si="0"/>
        <v/>
      </c>
      <c r="H10" s="195"/>
      <c r="I10" s="195"/>
      <c r="J10" s="195"/>
      <c r="K10" s="195"/>
      <c r="L10" s="195"/>
    </row>
    <row r="11" spans="1:12" ht="15.95" customHeight="1">
      <c r="A11" s="191"/>
      <c r="B11" s="379"/>
      <c r="C11" s="380"/>
      <c r="D11" s="381"/>
      <c r="E11" s="198"/>
      <c r="F11" s="193">
        <v>1</v>
      </c>
      <c r="G11" s="199">
        <f t="shared" si="0"/>
        <v>1</v>
      </c>
      <c r="H11" s="195"/>
      <c r="I11" s="195"/>
      <c r="J11" s="195"/>
      <c r="K11" s="195"/>
      <c r="L11" s="195"/>
    </row>
    <row r="12" spans="1:12" ht="15.95" customHeight="1">
      <c r="A12" s="191"/>
      <c r="B12" s="379"/>
      <c r="C12" s="380"/>
      <c r="D12" s="381"/>
      <c r="E12" s="198">
        <v>0</v>
      </c>
      <c r="F12" s="193">
        <v>1</v>
      </c>
      <c r="G12" s="199">
        <v>0</v>
      </c>
      <c r="H12" s="195"/>
      <c r="I12" s="195"/>
      <c r="J12" s="195"/>
      <c r="K12" s="195"/>
      <c r="L12" s="195"/>
    </row>
    <row r="13" spans="1:12" ht="15.95" customHeight="1">
      <c r="A13" s="191"/>
      <c r="B13" s="379"/>
      <c r="C13" s="380"/>
      <c r="D13" s="381"/>
      <c r="E13" s="198">
        <v>1</v>
      </c>
      <c r="F13" s="193"/>
      <c r="G13" s="199">
        <f t="shared" si="0"/>
        <v>0</v>
      </c>
      <c r="H13" s="195"/>
      <c r="I13" s="195"/>
      <c r="J13" s="195"/>
      <c r="K13" s="195"/>
      <c r="L13" s="195"/>
    </row>
    <row r="14" spans="1:12" ht="15.95" customHeight="1">
      <c r="A14" s="191"/>
      <c r="B14" s="387" t="s">
        <v>221</v>
      </c>
      <c r="C14" s="388"/>
      <c r="D14" s="389"/>
      <c r="E14" s="200"/>
      <c r="F14" s="201"/>
      <c r="G14" s="202">
        <f>SUM(G11:G13)</f>
        <v>1</v>
      </c>
      <c r="H14" s="195"/>
      <c r="I14" s="195"/>
      <c r="J14" s="195"/>
      <c r="K14" s="195"/>
      <c r="L14" s="195"/>
    </row>
    <row r="15" spans="1:12" ht="15.95" customHeight="1">
      <c r="A15" s="191"/>
      <c r="B15" s="369"/>
      <c r="C15" s="370"/>
      <c r="D15" s="371"/>
      <c r="E15" s="192"/>
      <c r="F15" s="193"/>
      <c r="G15" s="199" t="str">
        <f t="shared" si="0"/>
        <v/>
      </c>
      <c r="H15" s="195"/>
      <c r="I15" s="195"/>
      <c r="J15" s="195"/>
      <c r="K15" s="195"/>
      <c r="L15" s="195"/>
    </row>
    <row r="16" spans="1:12" ht="15.95" customHeight="1">
      <c r="A16" s="191"/>
      <c r="B16" s="386" t="s">
        <v>59</v>
      </c>
      <c r="C16" s="386"/>
      <c r="D16" s="386"/>
      <c r="E16" s="192"/>
      <c r="F16" s="193"/>
      <c r="G16" s="199" t="str">
        <f t="shared" si="0"/>
        <v/>
      </c>
      <c r="H16" s="195"/>
      <c r="I16" s="195"/>
      <c r="J16" s="195"/>
      <c r="K16" s="195"/>
      <c r="L16" s="195"/>
    </row>
    <row r="17" spans="1:12" ht="15.95" customHeight="1">
      <c r="A17" s="191"/>
      <c r="B17" s="390"/>
      <c r="C17" s="390"/>
      <c r="D17" s="390"/>
      <c r="E17" s="192"/>
      <c r="F17" s="193">
        <v>1</v>
      </c>
      <c r="G17" s="199">
        <f t="shared" si="0"/>
        <v>1</v>
      </c>
      <c r="H17" s="195"/>
      <c r="I17" s="195"/>
      <c r="J17" s="195"/>
      <c r="K17" s="195"/>
      <c r="L17" s="195"/>
    </row>
    <row r="18" spans="1:12" ht="15.95" customHeight="1">
      <c r="A18" s="191"/>
      <c r="B18" s="379"/>
      <c r="C18" s="380"/>
      <c r="D18" s="381"/>
      <c r="E18" s="192"/>
      <c r="F18" s="193">
        <v>1</v>
      </c>
      <c r="G18" s="199">
        <f t="shared" si="0"/>
        <v>1</v>
      </c>
      <c r="H18" s="195"/>
      <c r="I18" s="195"/>
      <c r="J18" s="195"/>
      <c r="K18" s="195"/>
      <c r="L18" s="195"/>
    </row>
    <row r="19" spans="1:12" ht="15.95" customHeight="1">
      <c r="A19" s="191"/>
      <c r="B19" s="373" t="s">
        <v>222</v>
      </c>
      <c r="C19" s="373"/>
      <c r="D19" s="373"/>
      <c r="E19" s="200"/>
      <c r="F19" s="201"/>
      <c r="G19" s="205">
        <f>SUM(G17:G18)</f>
        <v>2</v>
      </c>
      <c r="H19" s="195"/>
      <c r="I19" s="195"/>
      <c r="J19" s="195"/>
      <c r="K19" s="195"/>
      <c r="L19" s="195"/>
    </row>
    <row r="20" spans="1:12" ht="15.95" customHeight="1">
      <c r="A20" s="191"/>
      <c r="B20" s="369"/>
      <c r="C20" s="370"/>
      <c r="D20" s="371"/>
      <c r="E20" s="192"/>
      <c r="F20" s="193"/>
      <c r="G20" s="206" t="str">
        <f t="shared" si="0"/>
        <v/>
      </c>
      <c r="H20" s="195"/>
      <c r="I20" s="195"/>
      <c r="J20" s="195"/>
      <c r="K20" s="195"/>
      <c r="L20" s="195"/>
    </row>
    <row r="21" spans="1:12" ht="15.95" customHeight="1">
      <c r="A21" s="191"/>
      <c r="B21" s="374" t="s">
        <v>223</v>
      </c>
      <c r="C21" s="375"/>
      <c r="D21" s="376"/>
      <c r="E21" s="200"/>
      <c r="F21" s="201"/>
      <c r="G21" s="205">
        <f>G14-G19</f>
        <v>-1</v>
      </c>
      <c r="H21" s="195"/>
      <c r="I21" s="195"/>
      <c r="J21" s="195"/>
      <c r="K21" s="195"/>
      <c r="L21" s="195"/>
    </row>
    <row r="22" spans="1:12" ht="15.95" customHeight="1" thickBot="1">
      <c r="A22" s="191"/>
      <c r="B22" s="377"/>
      <c r="C22" s="377"/>
      <c r="D22" s="377"/>
      <c r="E22" s="192"/>
      <c r="F22" s="193"/>
      <c r="G22" s="207" t="str">
        <f t="shared" ref="G22:G32" si="1">IF(E22=0,IF(F22=0,"",F22),F22*E22)</f>
        <v/>
      </c>
      <c r="H22" s="195"/>
      <c r="I22" s="195"/>
      <c r="J22" s="195"/>
      <c r="K22" s="195"/>
      <c r="L22" s="195"/>
    </row>
    <row r="23" spans="1:12" ht="15.95" customHeight="1">
      <c r="A23" s="208"/>
      <c r="B23" s="366" t="s">
        <v>224</v>
      </c>
      <c r="C23" s="367"/>
      <c r="D23" s="368"/>
      <c r="E23" s="209"/>
      <c r="F23" s="193"/>
      <c r="G23" s="207" t="str">
        <f t="shared" si="1"/>
        <v/>
      </c>
      <c r="H23" s="195"/>
      <c r="I23" s="195"/>
      <c r="J23" s="195"/>
      <c r="K23" s="195"/>
      <c r="L23" s="195"/>
    </row>
    <row r="24" spans="1:12" ht="15.95" customHeight="1">
      <c r="A24" s="208"/>
      <c r="B24" s="191" t="s">
        <v>225</v>
      </c>
      <c r="C24" s="210"/>
      <c r="D24" s="211"/>
      <c r="E24" s="209"/>
      <c r="F24" s="193"/>
      <c r="G24" s="207" t="str">
        <f t="shared" si="1"/>
        <v/>
      </c>
      <c r="H24" s="195"/>
      <c r="I24" s="195"/>
      <c r="J24" s="195"/>
      <c r="K24" s="195"/>
      <c r="L24" s="195"/>
    </row>
    <row r="25" spans="1:12" ht="15.95" customHeight="1" thickBot="1">
      <c r="A25" s="208"/>
      <c r="B25" s="212" t="s">
        <v>226</v>
      </c>
      <c r="C25" s="213"/>
      <c r="D25" s="214" t="e">
        <f>G21/D24</f>
        <v>#DIV/0!</v>
      </c>
      <c r="E25" s="209"/>
      <c r="F25" s="193"/>
      <c r="G25" s="207" t="str">
        <f t="shared" si="1"/>
        <v/>
      </c>
      <c r="H25" s="195"/>
      <c r="I25" s="195"/>
      <c r="J25" s="195"/>
      <c r="K25" s="195"/>
      <c r="L25" s="195"/>
    </row>
    <row r="26" spans="1:12" ht="15.95" customHeight="1" thickBot="1">
      <c r="A26" s="191"/>
      <c r="B26" s="378"/>
      <c r="C26" s="378"/>
      <c r="D26" s="378"/>
      <c r="E26" s="192"/>
      <c r="F26" s="193"/>
      <c r="G26" s="207" t="str">
        <f t="shared" si="1"/>
        <v/>
      </c>
      <c r="H26" s="195"/>
      <c r="I26" s="195"/>
      <c r="J26" s="195"/>
      <c r="K26" s="195"/>
      <c r="L26" s="195"/>
    </row>
    <row r="27" spans="1:12" ht="15.95" customHeight="1">
      <c r="A27" s="208"/>
      <c r="B27" s="366" t="s">
        <v>227</v>
      </c>
      <c r="C27" s="367"/>
      <c r="D27" s="368"/>
      <c r="E27" s="209"/>
      <c r="F27" s="193"/>
      <c r="G27" s="207" t="str">
        <f t="shared" si="1"/>
        <v/>
      </c>
      <c r="H27" s="195"/>
      <c r="I27" s="195"/>
      <c r="J27" s="195"/>
      <c r="K27" s="195"/>
      <c r="L27" s="195"/>
    </row>
    <row r="28" spans="1:12" ht="15.95" customHeight="1">
      <c r="A28" s="208"/>
      <c r="B28" s="215" t="s">
        <v>35</v>
      </c>
      <c r="C28" s="197"/>
      <c r="D28" s="216">
        <f>(SUM(G11:G12))/G14</f>
        <v>1</v>
      </c>
      <c r="E28" s="209"/>
      <c r="F28" s="193"/>
      <c r="G28" s="207" t="str">
        <f t="shared" si="1"/>
        <v/>
      </c>
      <c r="H28" s="195"/>
      <c r="I28" s="195"/>
      <c r="J28" s="195"/>
      <c r="K28" s="195"/>
      <c r="L28" s="195"/>
    </row>
    <row r="29" spans="1:12" ht="15.95" customHeight="1" thickBot="1">
      <c r="A29" s="208"/>
      <c r="B29" s="217" t="s">
        <v>50</v>
      </c>
      <c r="C29" s="218"/>
      <c r="D29" s="219">
        <f>G13/G14</f>
        <v>0</v>
      </c>
      <c r="E29" s="209"/>
      <c r="F29" s="193"/>
      <c r="G29" s="207" t="str">
        <f t="shared" si="1"/>
        <v/>
      </c>
      <c r="H29" s="195"/>
      <c r="I29" s="195"/>
      <c r="J29" s="195"/>
      <c r="K29" s="195"/>
      <c r="L29" s="195"/>
    </row>
    <row r="30" spans="1:12" ht="15.95" customHeight="1">
      <c r="A30" s="191"/>
      <c r="B30" s="369"/>
      <c r="C30" s="370"/>
      <c r="D30" s="371"/>
      <c r="E30" s="192"/>
      <c r="F30" s="193"/>
      <c r="G30" s="207" t="str">
        <f t="shared" si="1"/>
        <v/>
      </c>
      <c r="H30" s="195"/>
      <c r="I30" s="195"/>
      <c r="J30" s="195"/>
      <c r="K30" s="195"/>
      <c r="L30" s="195"/>
    </row>
    <row r="31" spans="1:12" ht="15.95" customHeight="1">
      <c r="A31" s="191"/>
      <c r="B31" s="369"/>
      <c r="C31" s="370"/>
      <c r="D31" s="371"/>
      <c r="E31" s="192"/>
      <c r="F31" s="193"/>
      <c r="G31" s="207" t="str">
        <f t="shared" si="1"/>
        <v/>
      </c>
      <c r="H31" s="195"/>
      <c r="I31" s="195"/>
      <c r="J31" s="195"/>
      <c r="K31" s="195"/>
      <c r="L31" s="195"/>
    </row>
    <row r="32" spans="1:12" ht="15.95" customHeight="1">
      <c r="A32" s="191"/>
      <c r="B32" s="372"/>
      <c r="C32" s="372"/>
      <c r="D32" s="372"/>
      <c r="E32" s="192"/>
      <c r="F32" s="193"/>
      <c r="G32" s="207" t="str">
        <f t="shared" si="1"/>
        <v/>
      </c>
      <c r="H32" s="195"/>
      <c r="I32" s="195"/>
      <c r="J32" s="195"/>
      <c r="K32" s="195"/>
      <c r="L32" s="195"/>
    </row>
    <row r="33" spans="1:12">
      <c r="A33" s="191"/>
      <c r="B33" s="372"/>
      <c r="C33" s="372"/>
      <c r="D33" s="372"/>
      <c r="E33" s="192"/>
      <c r="F33" s="193"/>
      <c r="G33" s="207"/>
      <c r="H33" s="195"/>
      <c r="I33" s="195"/>
      <c r="J33" s="195"/>
      <c r="K33" s="195"/>
      <c r="L33" s="195"/>
    </row>
    <row r="34" spans="1:12">
      <c r="A34" s="191"/>
      <c r="B34" s="372"/>
      <c r="C34" s="372"/>
      <c r="D34" s="372"/>
      <c r="E34" s="192"/>
      <c r="F34" s="193"/>
      <c r="G34" s="207"/>
      <c r="H34" s="195"/>
      <c r="I34" s="195"/>
      <c r="J34" s="195"/>
      <c r="K34" s="195"/>
      <c r="L34" s="195"/>
    </row>
    <row r="35" spans="1:12" ht="15.75" thickBot="1">
      <c r="A35" s="212"/>
      <c r="B35" s="365"/>
      <c r="C35" s="365"/>
      <c r="D35" s="365"/>
      <c r="E35" s="220"/>
      <c r="F35" s="221"/>
      <c r="G35" s="222"/>
      <c r="H35" s="195"/>
      <c r="I35" s="195"/>
      <c r="J35" s="195"/>
      <c r="K35" s="195"/>
      <c r="L35" s="195"/>
    </row>
    <row r="36" spans="1:12" ht="15.9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2" ht="15.9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ht="15.9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2" ht="15.9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2" ht="15.9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2" ht="15.9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2" ht="15.9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2" ht="15.9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2" ht="15.9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</row>
    <row r="45" spans="1:12" ht="15.9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2" ht="15.95" customHeight="1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2" ht="15.95" customHeight="1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2" ht="15.95" customHeight="1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ht="15.95" customHeight="1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5.95" customHeight="1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ht="15.95" customHeight="1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15.95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ht="15.95" customHeight="1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ht="15.95" customHeight="1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5.95" customHeight="1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ht="15.9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15.95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5.95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5.95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5.95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5.9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5.9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ht="15.95" customHeight="1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5.95" customHeight="1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ht="15.9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5.95" customHeight="1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5.95" customHeight="1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ht="15.95" customHeight="1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5.95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ht="15.95" customHeight="1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5.95" customHeight="1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ht="15.95" customHeight="1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15.95" customHeight="1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ht="15.95" customHeight="1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15.95" customHeight="1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ht="15.95" customHeight="1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ht="15.95" customHeight="1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1" ht="15.95" customHeight="1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ht="15.95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ht="15.95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ht="15.95" customHeight="1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ht="15.95" customHeight="1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ht="15.95" customHeight="1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ht="15.95" customHeight="1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5" spans="1:11" ht="15.95" customHeight="1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</row>
    <row r="86" spans="1:11" ht="15.95" customHeight="1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ht="15.95" customHeight="1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</row>
    <row r="88" spans="1:11" ht="15.9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</row>
    <row r="89" spans="1:11" ht="15.95" customHeight="1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</row>
    <row r="90" spans="1:11" ht="15.95" customHeight="1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 ht="15.95" customHeight="1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1" ht="15.95" customHeight="1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ht="15.95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ht="15.95" customHeight="1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ht="15.95" customHeigh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ht="15.95" customHeight="1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ht="15.95" customHeight="1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</row>
    <row r="98" spans="1:11" ht="15.95" customHeight="1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</row>
    <row r="99" spans="1:11" ht="15.95" customHeight="1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</row>
    <row r="100" spans="1:11" ht="15.95" customHeight="1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</row>
    <row r="101" spans="1:11" ht="15.95" customHeight="1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</row>
    <row r="102" spans="1:11" ht="15.95" customHeight="1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ht="15.95" customHeight="1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ht="15.95" customHeight="1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</row>
    <row r="105" spans="1:11" ht="15.95" customHeight="1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ht="15.95" customHeight="1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ht="15.95" customHeight="1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ht="15.95" customHeight="1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</row>
    <row r="109" spans="1:11" ht="15.95" customHeight="1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1" ht="15.95" customHeight="1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1" ht="15.95" customHeight="1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1" ht="15.95" customHeight="1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</row>
    <row r="113" spans="1:11" ht="15.95" customHeight="1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</row>
    <row r="114" spans="1:11" ht="15.95" customHeight="1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1:11" ht="15.95" customHeight="1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</row>
    <row r="116" spans="1:11" ht="15.95" customHeight="1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</row>
    <row r="117" spans="1:11" ht="15.95" customHeight="1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</row>
    <row r="118" spans="1:11" ht="15.95" customHeight="1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ht="15.95" customHeight="1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ht="15.95" customHeight="1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ht="15.95" customHeight="1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</row>
    <row r="122" spans="1:11" ht="15.95" customHeight="1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</row>
    <row r="123" spans="1:11" ht="15.95" customHeight="1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</row>
    <row r="124" spans="1:11" ht="15.95" customHeight="1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</row>
    <row r="125" spans="1:11" ht="15.95" customHeight="1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ht="15.9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ht="15.95" customHeight="1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ht="15.95" customHeight="1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ht="15.95" customHeight="1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5.95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ht="15.95" customHeight="1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ht="15.95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5.95" customHeight="1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</row>
    <row r="134" spans="1:11" ht="15.95" customHeight="1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</row>
    <row r="135" spans="1:11" ht="15.95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ht="15.95" customHeight="1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ht="15.95" customHeight="1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5.95" customHeight="1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5.95" customHeight="1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</row>
    <row r="140" spans="1:11" ht="15.95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</row>
    <row r="141" spans="1:1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</row>
    <row r="142" spans="1:11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</row>
    <row r="143" spans="1:11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</row>
    <row r="144" spans="1:11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</row>
    <row r="145" spans="1:11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</row>
    <row r="146" spans="1:11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</row>
    <row r="150" spans="1:11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</row>
    <row r="151" spans="1:11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</row>
    <row r="152" spans="1:11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</row>
    <row r="153" spans="1:11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</row>
    <row r="154" spans="1:11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</row>
    <row r="155" spans="1:11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</row>
    <row r="159" spans="1:11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</row>
    <row r="160" spans="1:11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</row>
    <row r="161" spans="1:11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</row>
    <row r="162" spans="1:11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</row>
    <row r="163" spans="1:11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1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</row>
    <row r="170" spans="1:11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</row>
    <row r="171" spans="1:11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</row>
    <row r="172" spans="1:11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</row>
    <row r="173" spans="1:11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</row>
    <row r="174" spans="1:11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</row>
    <row r="175" spans="1:11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</row>
    <row r="176" spans="1:11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4" t="s">
        <v>0</v>
      </c>
      <c r="B1" s="53"/>
      <c r="C1" s="352" t="str">
        <f>Index!$C$1</f>
        <v>WARDEN SUPERANNUATION FUND</v>
      </c>
      <c r="D1" s="352"/>
      <c r="E1" s="352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52" t="str">
        <f>Index!$C$2</f>
        <v>WARB</v>
      </c>
      <c r="D2" s="352"/>
      <c r="E2" s="352"/>
      <c r="F2" s="55"/>
      <c r="G2" s="59" t="s">
        <v>6</v>
      </c>
      <c r="H2" s="60" t="str">
        <f>Index!$H$2</f>
        <v>Nehal.A</v>
      </c>
      <c r="I2" s="61">
        <f>Index!$I$2</f>
        <v>44785</v>
      </c>
    </row>
    <row r="3" spans="1:12" ht="18">
      <c r="A3" s="124" t="s">
        <v>8</v>
      </c>
      <c r="B3" s="53"/>
      <c r="C3" s="353">
        <f>Index!$C$3</f>
        <v>44742</v>
      </c>
      <c r="D3" s="352"/>
      <c r="E3" s="352"/>
      <c r="F3" s="55"/>
      <c r="G3" s="59" t="s">
        <v>9</v>
      </c>
      <c r="H3" s="60" t="str">
        <f>Index!$H$3</f>
        <v>DB</v>
      </c>
      <c r="I3" s="61">
        <f>Index!$I$3</f>
        <v>44914</v>
      </c>
    </row>
    <row r="4" spans="1:12" ht="18">
      <c r="A4" s="124"/>
      <c r="B4" s="53"/>
      <c r="D4" s="55"/>
      <c r="E4"/>
      <c r="G4" s="125"/>
      <c r="H4" s="65"/>
      <c r="I4" s="66"/>
    </row>
    <row r="5" spans="1:12" ht="18">
      <c r="A5" s="53" t="s">
        <v>228</v>
      </c>
      <c r="C5" s="57"/>
      <c r="E5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2" s="69" customFormat="1" ht="30">
      <c r="A8" s="138" t="s">
        <v>105</v>
      </c>
      <c r="B8" s="354" t="s">
        <v>106</v>
      </c>
      <c r="C8" s="355"/>
      <c r="D8" s="356"/>
      <c r="E8" s="139" t="s">
        <v>107</v>
      </c>
      <c r="F8" s="354" t="s">
        <v>155</v>
      </c>
      <c r="G8" s="363"/>
      <c r="H8" s="364"/>
    </row>
    <row r="10" spans="1:12">
      <c r="D10" s="391" t="s">
        <v>145</v>
      </c>
      <c r="E10" s="391"/>
      <c r="F10" s="391"/>
    </row>
    <row r="11" spans="1:12" ht="30">
      <c r="D11" s="114" t="s">
        <v>229</v>
      </c>
      <c r="E11" s="182" t="s">
        <v>230</v>
      </c>
      <c r="F11" s="182" t="s">
        <v>87</v>
      </c>
      <c r="H11" t="s">
        <v>231</v>
      </c>
      <c r="J11" s="182" t="s">
        <v>232</v>
      </c>
      <c r="K11" s="182" t="s">
        <v>233</v>
      </c>
      <c r="L11" s="182" t="s">
        <v>234</v>
      </c>
    </row>
    <row r="12" spans="1:12">
      <c r="A12" s="71"/>
      <c r="B12" s="71"/>
      <c r="E12" s="70"/>
    </row>
    <row r="13" spans="1:12">
      <c r="A13" t="s">
        <v>235</v>
      </c>
      <c r="B13" s="71"/>
      <c r="C13" t="s">
        <v>236</v>
      </c>
      <c r="D13" s="183"/>
      <c r="E13" s="91">
        <f>+H13-D13</f>
        <v>0</v>
      </c>
      <c r="F13" s="91">
        <f>+D13+E13</f>
        <v>0</v>
      </c>
      <c r="H13" s="58">
        <f>SUM(J13:K13)/2</f>
        <v>0</v>
      </c>
      <c r="J13" s="115"/>
      <c r="K13" s="115"/>
      <c r="L13" s="115"/>
    </row>
    <row r="14" spans="1:12">
      <c r="A14" t="s">
        <v>237</v>
      </c>
      <c r="B14" s="71"/>
      <c r="C14" t="s">
        <v>238</v>
      </c>
      <c r="D14" s="183"/>
      <c r="E14" s="91">
        <f>+H14-D14</f>
        <v>0</v>
      </c>
      <c r="F14" s="91">
        <f>+D14+E14</f>
        <v>0</v>
      </c>
      <c r="H14" s="58">
        <f>SUM(J14:K14)/2</f>
        <v>0</v>
      </c>
      <c r="J14" s="115"/>
      <c r="K14" s="115"/>
      <c r="L14" s="115"/>
    </row>
    <row r="15" spans="1:12">
      <c r="A15" t="s">
        <v>239</v>
      </c>
      <c r="B15" s="71"/>
      <c r="C15" t="s">
        <v>240</v>
      </c>
      <c r="D15" s="183"/>
      <c r="E15" s="91">
        <f>+H15-D15</f>
        <v>0</v>
      </c>
      <c r="F15" s="91">
        <f>+D15+E15</f>
        <v>0</v>
      </c>
      <c r="H15" s="58">
        <f>SUM(J15:K15)/2</f>
        <v>0</v>
      </c>
      <c r="J15" s="115"/>
      <c r="K15" s="115"/>
      <c r="L15" s="115"/>
    </row>
    <row r="17" spans="1:8" ht="15.75" thickBot="1">
      <c r="D17" s="113">
        <f>SUM(D13:D16)</f>
        <v>0</v>
      </c>
      <c r="E17" s="113">
        <f>SUM(E13:E16)</f>
        <v>0</v>
      </c>
      <c r="F17" s="113">
        <f>SUM(F13:F16)</f>
        <v>0</v>
      </c>
      <c r="H17" s="113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2022-12-19T00:25:49Z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