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L\LEWE\2021\Workpapers\5. Investments\Managed funds &amp; UT's\"/>
    </mc:Choice>
  </mc:AlternateContent>
  <xr:revisionPtr revIDLastSave="0" documentId="13_ncr:1_{54887F9A-310A-47D1-984F-C4CBE30073C8}" xr6:coauthVersionLast="46" xr6:coauthVersionMax="47" xr10:uidLastSave="{00000000-0000-0000-0000-000000000000}"/>
  <bookViews>
    <workbookView xWindow="31140" yWindow="0" windowWidth="21600" windowHeight="11385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7" i="1" l="1"/>
  <c r="F37" i="1"/>
  <c r="E37" i="1"/>
  <c r="D37" i="1"/>
  <c r="H28" i="1"/>
  <c r="H27" i="1"/>
  <c r="H26" i="1"/>
  <c r="H25" i="1"/>
  <c r="H24" i="1"/>
  <c r="H23" i="1"/>
  <c r="H22" i="1"/>
  <c r="G29" i="1"/>
  <c r="E15" i="1" s="1"/>
  <c r="H37" i="1" l="1"/>
  <c r="H40" i="1" s="1"/>
  <c r="E29" i="1"/>
  <c r="F29" i="1"/>
  <c r="E11" i="1" s="1"/>
  <c r="E12" i="1" s="1"/>
  <c r="D29" i="1"/>
  <c r="H29" i="1" l="1"/>
  <c r="E14" i="1"/>
  <c r="H14" i="1" l="1"/>
  <c r="E16" i="1"/>
  <c r="H16" i="1" s="1"/>
</calcChain>
</file>

<file path=xl/sharedStrings.xml><?xml version="1.0" encoding="utf-8"?>
<sst xmlns="http://schemas.openxmlformats.org/spreadsheetml/2006/main" count="55" uniqueCount="49">
  <si>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</si>
  <si>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</si>
  <si>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</si>
  <si>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</si>
  <si>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</si>
  <si>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</si>
  <si>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</si>
  <si>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</si>
  <si>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</si>
  <si>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</si>
  <si>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</si>
  <si>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Market value per accounts</t>
  </si>
  <si>
    <t>Variance - not material</t>
  </si>
  <si>
    <t>valued by BT using pre-distbn prices</t>
  </si>
  <si>
    <t>Variance % =</t>
  </si>
  <si>
    <t>BT WRAP INVESTMENT RECONCILIATION</t>
  </si>
  <si>
    <t>Total Variance % =</t>
  </si>
  <si>
    <t>BGL - Market Value</t>
  </si>
  <si>
    <t>BT - Market Value</t>
  </si>
  <si>
    <t>Dist Rec</t>
  </si>
  <si>
    <t>Variance</t>
  </si>
  <si>
    <t>MGE0002 - Magellan Infrastructure</t>
  </si>
  <si>
    <t>SCH0028 - Schroder</t>
  </si>
  <si>
    <t>(per BT)</t>
  </si>
  <si>
    <t>Non-cash</t>
  </si>
  <si>
    <t>attribution</t>
  </si>
  <si>
    <r>
      <rPr>
        <i/>
        <sz val="11"/>
        <color theme="1"/>
        <rFont val="Calibri"/>
        <family val="2"/>
        <scheme val="minor"/>
      </rPr>
      <t xml:space="preserve">Less: </t>
    </r>
    <r>
      <rPr>
        <sz val="11"/>
        <color theme="1"/>
        <rFont val="Calibri"/>
        <family val="2"/>
        <scheme val="minor"/>
      </rPr>
      <t>distributions receivable</t>
    </r>
  </si>
  <si>
    <r>
      <rPr>
        <i/>
        <sz val="11"/>
        <color theme="1"/>
        <rFont val="Calibri"/>
        <family val="2"/>
        <scheme val="minor"/>
      </rPr>
      <t xml:space="preserve">Add back: </t>
    </r>
    <r>
      <rPr>
        <sz val="11"/>
        <color theme="1"/>
        <rFont val="Calibri"/>
        <family val="2"/>
        <scheme val="minor"/>
      </rPr>
      <t>non-cash attributions</t>
    </r>
  </si>
  <si>
    <t>Lewis Superannuation Fund</t>
  </si>
  <si>
    <t>ETL015 PIMCO</t>
  </si>
  <si>
    <t>ETL0398 T Rowe Price</t>
  </si>
  <si>
    <t>RFA0813 Pendal Fixed Interest</t>
  </si>
  <si>
    <t xml:space="preserve">ZUR0064 Zurich Investment </t>
  </si>
  <si>
    <t>BGL - Fixed Interest</t>
  </si>
  <si>
    <t>BGL - Units Listed UT</t>
  </si>
  <si>
    <t>Listed Shares Rec</t>
  </si>
  <si>
    <t>Balance Per BT Report</t>
  </si>
  <si>
    <t>Managed Fund Reconciliation</t>
  </si>
  <si>
    <t xml:space="preserve">Market value per BT Managed Funds </t>
  </si>
  <si>
    <t>MAQ0277 Macquarie Income Opp</t>
  </si>
  <si>
    <t>CM</t>
  </si>
  <si>
    <t xml:space="preserve">Consists of </t>
  </si>
  <si>
    <t>Notes</t>
  </si>
  <si>
    <t>(see ATO attachment in file)</t>
  </si>
  <si>
    <t>DB</t>
  </si>
  <si>
    <t>We have not taken up the WOW/EDV demerger up in BGL, as per the ATO Guide on the WOW Demerger and other client documents</t>
  </si>
  <si>
    <t>We believe it is inaccurate to record the shares that have not been alloted by the share registry until 1 July 2021</t>
  </si>
  <si>
    <t>EDV Not taken up in BGL/the fund's accounts</t>
  </si>
  <si>
    <t>Because the Fund's investments are held through BT Panorama, this means that they are held under custodianship by BT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</si>
</sst>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  <numFmt numFmtId="165" formatCode="0.000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4" fontId="0" fillId="0" borderId="6" xfId="1" applyFont="1" applyBorder="1"/>
    <xf numFmtId="0" fontId="0" fillId="0" borderId="0" xfId="0"/>
    <xf numFmtId="165" fontId="0" fillId="0" borderId="0" xfId="4" applyNumberFormat="1" applyFont="1"/>
    <xf numFmtId="0" fontId="4" fillId="0" borderId="0" xfId="0" applyFont="1" applyAlignment="1">
      <alignment vertical="center"/>
    </xf>
    <xf numFmtId="44" fontId="0" fillId="0" borderId="0" xfId="0" applyNumberFormat="1"/>
    <xf numFmtId="0" fontId="0" fillId="0" borderId="0" xfId="0"/>
    <xf numFmtId="43" fontId="0" fillId="0" borderId="0" xfId="12" applyFont="1"/>
    <xf numFmtId="0" fontId="8" fillId="0" borderId="0" xfId="0" applyFont="1"/>
    <xf numFmtId="165" fontId="8" fillId="0" borderId="0" xfId="0" applyNumberFormat="1" applyFont="1"/>
    <xf numFmtId="43" fontId="0" fillId="0" borderId="7" xfId="0" applyNumberFormat="1" applyBorder="1"/>
    <xf numFmtId="0" fontId="9" fillId="0" borderId="0" xfId="0" applyFont="1" applyAlignment="1">
      <alignment horizontal="center"/>
    </xf>
    <xf numFmtId="44" fontId="9" fillId="0" borderId="0" xfId="11" applyFont="1" applyAlignment="1">
      <alignment horizontal="center"/>
    </xf>
    <xf numFmtId="0" fontId="9" fillId="0" borderId="0" xfId="0" applyFont="1" applyAlignment="1">
      <alignment horizontal="left"/>
    </xf>
    <xf numFmtId="0" fontId="0" fillId="0" borderId="0" xfId="0"/>
    <xf numFmtId="0" fontId="0" fillId="0" borderId="0" xfId="0"/>
    <xf numFmtId="0" fontId="0" fillId="0" borderId="0" xfId="0"/>
    <xf numFmtId="44" fontId="10" fillId="0" borderId="6" xfId="7" applyFont="1" applyBorder="1"/>
    <xf numFmtId="44" fontId="8" fillId="0" borderId="0" xfId="1" applyFont="1"/>
    <xf numFmtId="0" fontId="9" fillId="0" borderId="0" xfId="0" applyFont="1"/>
    <xf numFmtId="0" fontId="12" fillId="0" borderId="0" xfId="0" applyFont="1"/>
    <xf numFmtId="0" fontId="9" fillId="2" borderId="0" xfId="0" applyFont="1" applyFill="1"/>
    <xf numFmtId="44" fontId="8" fillId="0" borderId="7" xfId="1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15">
    <cellStyle name="Comma" xfId="3" builtinId="3"/>
    <cellStyle name="Comma 2" xfId="6" xr:uid="{FD115B7C-449A-4FC7-B1E3-26C0BD1155FD}"/>
    <cellStyle name="Comma 2 2" xfId="14" xr:uid="{3A3D9476-DA2A-4528-9BBC-B831FC3244E7}"/>
    <cellStyle name="Comma 2 3" xfId="10" xr:uid="{6063D869-5126-4836-8D39-039CF684A96E}"/>
    <cellStyle name="Comma 3" xfId="12" xr:uid="{80C2E91E-9427-475F-AD34-BE551A74BA5A}"/>
    <cellStyle name="Comma 4" xfId="8" xr:uid="{3D224D0A-2952-4D06-9413-41398A4FF764}"/>
    <cellStyle name="Currency" xfId="1" builtinId="4"/>
    <cellStyle name="Currency 2" xfId="5" xr:uid="{D427E668-1144-496A-9CC2-5D42A273631B}"/>
    <cellStyle name="Currency 2 2" xfId="13" xr:uid="{AC37ABD8-D46E-45F1-AA9C-ED9ACD5A5B9F}"/>
    <cellStyle name="Currency 2 3" xfId="9" xr:uid="{A69B4B63-4F50-4A32-B460-70E9EC023BAA}"/>
    <cellStyle name="Currency 3" xfId="11" xr:uid="{83F57A29-F396-4369-B940-5A1BA9DA900D}"/>
    <cellStyle name="Currency 4" xfId="7" xr:uid="{325E5EB2-3E96-454C-B274-49CA01C5F87F}"/>
    <cellStyle name="Hyperlink" xfId="2" builtinId="8"/>
    <cellStyle name="Normal" xfId="0" builtinId="0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I47"/>
  <sheetViews>
    <sheetView tabSelected="1" topLeftCell="A31" workbookViewId="0">
      <selection activeCell="C48" sqref="C48"/>
    </sheetView>
  </sheetViews>
  <sheetFormatPr defaultRowHeight="15" x14ac:dyDescent="0.25"/>
  <cols>
    <col min="1" max="1" width="11.85546875" customWidth="1"/>
    <col min="2" max="2" width="3" customWidth="1"/>
    <col min="3" max="3" width="33.7109375" customWidth="1"/>
    <col min="4" max="4" width="18.28515625" bestFit="1" customWidth="1"/>
    <col min="5" max="5" width="16.85546875" style="12" bestFit="1" customWidth="1"/>
    <col min="6" max="6" width="14.28515625" customWidth="1"/>
    <col min="7" max="8" width="15.7109375" customWidth="1"/>
    <col min="9" max="9" width="14.42578125" customWidth="1"/>
  </cols>
  <sheetData>
    <row r="1" spans="1:9" ht="18" x14ac:dyDescent="0.25">
      <c r="A1" s="31" t="s">
        <v>0</v>
      </c>
      <c r="B1" s="1"/>
      <c r="C1" s="2" t="s">
        <v>28</v>
      </c>
      <c r="D1" s="3"/>
      <c r="E1" s="4"/>
      <c r="G1" s="5" t="s">
        <v>1</v>
      </c>
      <c r="H1" s="5"/>
    </row>
    <row r="2" spans="1:9" ht="18" x14ac:dyDescent="0.25">
      <c r="A2" s="6"/>
      <c r="B2" s="7"/>
      <c r="C2" s="7"/>
      <c r="D2" s="7"/>
      <c r="E2" s="8"/>
      <c r="G2" s="9" t="s">
        <v>2</v>
      </c>
      <c r="H2" s="9" t="s">
        <v>3</v>
      </c>
    </row>
    <row r="3" spans="1:9" ht="18" x14ac:dyDescent="0.25">
      <c r="A3" s="10" t="s">
        <v>15</v>
      </c>
      <c r="C3" s="11"/>
      <c r="F3" s="13" t="s">
        <v>4</v>
      </c>
      <c r="G3" s="14" t="s">
        <v>40</v>
      </c>
      <c r="H3" s="15">
        <v>44489</v>
      </c>
    </row>
    <row r="4" spans="1:9" ht="18" x14ac:dyDescent="0.25">
      <c r="A4" s="16" t="s">
        <v>5</v>
      </c>
      <c r="C4" s="17">
        <v>44377</v>
      </c>
      <c r="D4" s="10"/>
      <c r="E4" s="18"/>
      <c r="F4" s="13" t="s">
        <v>6</v>
      </c>
      <c r="G4" s="14" t="s">
        <v>44</v>
      </c>
      <c r="H4" s="15">
        <v>44490</v>
      </c>
    </row>
    <row r="5" spans="1:9" ht="18" x14ac:dyDescent="0.25">
      <c r="D5" s="10"/>
      <c r="E5" s="18"/>
      <c r="F5" s="19"/>
      <c r="G5" s="20"/>
      <c r="H5" s="21"/>
    </row>
    <row r="7" spans="1:9" s="24" customFormat="1" ht="25.5" x14ac:dyDescent="0.25">
      <c r="A7" s="22" t="s">
        <v>7</v>
      </c>
      <c r="B7" s="50" t="s">
        <v>8</v>
      </c>
      <c r="C7" s="51"/>
      <c r="D7" s="52"/>
      <c r="E7" s="23" t="s">
        <v>9</v>
      </c>
      <c r="F7" s="50" t="s">
        <v>10</v>
      </c>
      <c r="G7" s="53"/>
      <c r="H7" s="54"/>
    </row>
    <row r="8" spans="1:9" x14ac:dyDescent="0.25">
      <c r="A8" s="25"/>
    </row>
    <row r="9" spans="1:9" x14ac:dyDescent="0.25">
      <c r="A9" s="25"/>
      <c r="E9" s="26"/>
      <c r="F9" s="25"/>
      <c r="G9" s="25"/>
      <c r="H9" s="25"/>
      <c r="I9" s="25"/>
    </row>
    <row r="10" spans="1:9" x14ac:dyDescent="0.25">
      <c r="C10" t="s">
        <v>38</v>
      </c>
      <c r="E10" s="12">
        <v>552032.74</v>
      </c>
      <c r="G10" t="s">
        <v>13</v>
      </c>
    </row>
    <row r="11" spans="1:9" x14ac:dyDescent="0.25">
      <c r="C11" t="s">
        <v>26</v>
      </c>
      <c r="E11" s="28">
        <f>+F29</f>
        <v>14442.179999999998</v>
      </c>
    </row>
    <row r="12" spans="1:9" x14ac:dyDescent="0.25">
      <c r="C12" s="25"/>
      <c r="D12" s="25"/>
      <c r="E12" s="26">
        <f>+E10-E11</f>
        <v>537590.55999999994</v>
      </c>
    </row>
    <row r="13" spans="1:9" x14ac:dyDescent="0.25">
      <c r="C13" s="25" t="s">
        <v>11</v>
      </c>
      <c r="D13" s="25"/>
      <c r="E13" s="28">
        <v>540550</v>
      </c>
    </row>
    <row r="14" spans="1:9" x14ac:dyDescent="0.25">
      <c r="C14" s="20" t="s">
        <v>12</v>
      </c>
      <c r="E14" s="12">
        <f>+E12-E13</f>
        <v>-2959.4400000000605</v>
      </c>
      <c r="G14" s="29" t="s">
        <v>14</v>
      </c>
      <c r="H14" s="30">
        <f>+E14/E13</f>
        <v>-5.47486818980679E-3</v>
      </c>
    </row>
    <row r="15" spans="1:9" x14ac:dyDescent="0.25">
      <c r="C15" s="33" t="s">
        <v>27</v>
      </c>
      <c r="D15" s="35"/>
      <c r="E15" s="44">
        <f>+G29</f>
        <v>2941.1600000000003</v>
      </c>
      <c r="F15" s="33"/>
    </row>
    <row r="16" spans="1:9" x14ac:dyDescent="0.25">
      <c r="C16" s="29"/>
      <c r="D16" s="29"/>
      <c r="E16" s="45">
        <f>SUM(E14:E15)</f>
        <v>-18.280000000060227</v>
      </c>
      <c r="F16" s="29"/>
      <c r="G16" s="35" t="s">
        <v>16</v>
      </c>
      <c r="H16" s="36">
        <f>+E16/E13</f>
        <v>-3.3817408195467999E-5</v>
      </c>
    </row>
    <row r="17" spans="3:9" s="43" customFormat="1" x14ac:dyDescent="0.25">
      <c r="E17" s="45"/>
      <c r="G17" s="35"/>
      <c r="H17" s="36"/>
    </row>
    <row r="18" spans="3:9" s="43" customFormat="1" x14ac:dyDescent="0.25">
      <c r="E18" s="45"/>
      <c r="G18" s="35"/>
      <c r="H18" s="36"/>
      <c r="I18" s="32"/>
    </row>
    <row r="19" spans="3:9" s="43" customFormat="1" x14ac:dyDescent="0.25">
      <c r="C19" s="46"/>
      <c r="E19" s="12"/>
    </row>
    <row r="20" spans="3:9" x14ac:dyDescent="0.25">
      <c r="C20" s="48" t="s">
        <v>37</v>
      </c>
      <c r="D20" s="38" t="s">
        <v>17</v>
      </c>
      <c r="E20" s="38" t="s">
        <v>18</v>
      </c>
      <c r="F20" s="39" t="s">
        <v>19</v>
      </c>
      <c r="G20" s="38" t="s">
        <v>24</v>
      </c>
      <c r="H20" s="39" t="s">
        <v>20</v>
      </c>
    </row>
    <row r="21" spans="3:9" s="43" customFormat="1" x14ac:dyDescent="0.25">
      <c r="C21" s="40"/>
      <c r="D21" s="38"/>
      <c r="E21" s="38"/>
      <c r="F21" s="39" t="s">
        <v>23</v>
      </c>
      <c r="G21" s="38" t="s">
        <v>25</v>
      </c>
      <c r="H21" s="39"/>
    </row>
    <row r="22" spans="3:9" s="43" customFormat="1" x14ac:dyDescent="0.25">
      <c r="C22" s="42" t="s">
        <v>29</v>
      </c>
      <c r="D22" s="34">
        <v>83867.899999999994</v>
      </c>
      <c r="E22" s="34">
        <v>83910.09</v>
      </c>
      <c r="F22" s="34">
        <v>42.24</v>
      </c>
      <c r="G22" s="27"/>
      <c r="H22" s="32">
        <f t="shared" ref="H22:H28" si="0">+D22-E22+F22-G22</f>
        <v>4.9999999997673683E-2</v>
      </c>
    </row>
    <row r="23" spans="3:9" s="43" customFormat="1" x14ac:dyDescent="0.25">
      <c r="C23" s="43" t="s">
        <v>30</v>
      </c>
      <c r="D23" s="34">
        <v>83284.990000000005</v>
      </c>
      <c r="E23" s="34">
        <v>89944.55</v>
      </c>
      <c r="F23" s="34">
        <v>6669.84</v>
      </c>
      <c r="G23" s="27"/>
      <c r="H23" s="32">
        <f t="shared" si="0"/>
        <v>10.280000000002474</v>
      </c>
    </row>
    <row r="24" spans="3:9" x14ac:dyDescent="0.25">
      <c r="C24" s="33" t="s">
        <v>39</v>
      </c>
      <c r="D24" s="34">
        <v>90113.71</v>
      </c>
      <c r="E24" s="34">
        <v>91223.34</v>
      </c>
      <c r="F24" s="34">
        <v>1110.48</v>
      </c>
      <c r="G24" s="27"/>
      <c r="H24" s="32">
        <f t="shared" si="0"/>
        <v>0.85000000000991349</v>
      </c>
    </row>
    <row r="25" spans="3:9" x14ac:dyDescent="0.25">
      <c r="C25" s="33" t="s">
        <v>21</v>
      </c>
      <c r="D25" s="34">
        <v>51220.92</v>
      </c>
      <c r="E25" s="34">
        <v>52289.919999999998</v>
      </c>
      <c r="F25" s="34">
        <v>1618.84</v>
      </c>
      <c r="G25" s="27">
        <v>545.88</v>
      </c>
      <c r="H25" s="32">
        <f t="shared" si="0"/>
        <v>3.9599999999999227</v>
      </c>
    </row>
    <row r="26" spans="3:9" s="43" customFormat="1" x14ac:dyDescent="0.25">
      <c r="C26" s="43" t="s">
        <v>31</v>
      </c>
      <c r="D26" s="34">
        <v>81689.86</v>
      </c>
      <c r="E26" s="34">
        <v>83015.48</v>
      </c>
      <c r="F26" s="34">
        <v>1328.97</v>
      </c>
      <c r="G26" s="27"/>
      <c r="H26" s="32">
        <f t="shared" si="0"/>
        <v>3.3500000000046839</v>
      </c>
    </row>
    <row r="27" spans="3:9" s="43" customFormat="1" x14ac:dyDescent="0.25">
      <c r="C27" s="41" t="s">
        <v>22</v>
      </c>
      <c r="D27" s="34">
        <v>97109.39</v>
      </c>
      <c r="E27" s="34">
        <v>97554.2</v>
      </c>
      <c r="F27" s="34">
        <v>2834.91</v>
      </c>
      <c r="G27" s="27">
        <v>2395.2800000000002</v>
      </c>
      <c r="H27" s="32">
        <f t="shared" si="0"/>
        <v>-5.1799999999980173</v>
      </c>
    </row>
    <row r="28" spans="3:9" s="43" customFormat="1" x14ac:dyDescent="0.25">
      <c r="C28" s="33" t="s">
        <v>32</v>
      </c>
      <c r="D28" s="34">
        <v>53263.23</v>
      </c>
      <c r="E28" s="34">
        <v>54095.16</v>
      </c>
      <c r="F28" s="34">
        <v>836.9</v>
      </c>
      <c r="G28" s="27"/>
      <c r="H28" s="32">
        <f t="shared" si="0"/>
        <v>4.9699999999996862</v>
      </c>
    </row>
    <row r="29" spans="3:9" ht="15.75" thickBot="1" x14ac:dyDescent="0.3">
      <c r="C29" s="33"/>
      <c r="D29" s="37">
        <f>SUM(D22:D28)</f>
        <v>540550</v>
      </c>
      <c r="E29" s="37">
        <f>SUM(E22:E28)</f>
        <v>552032.74</v>
      </c>
      <c r="F29" s="37">
        <f>SUM(F22:F28)</f>
        <v>14442.179999999998</v>
      </c>
      <c r="G29" s="37">
        <f>SUM(G22:G28)</f>
        <v>2941.1600000000003</v>
      </c>
      <c r="H29" s="37">
        <f>SUM(H22:H28)</f>
        <v>18.280000000016337</v>
      </c>
    </row>
    <row r="30" spans="3:9" ht="15.75" thickTop="1" x14ac:dyDescent="0.25"/>
    <row r="33" spans="3:8" x14ac:dyDescent="0.25">
      <c r="C33" s="48" t="s">
        <v>35</v>
      </c>
      <c r="D33" s="38" t="s">
        <v>17</v>
      </c>
      <c r="E33" s="38" t="s">
        <v>18</v>
      </c>
      <c r="F33" s="39" t="s">
        <v>19</v>
      </c>
      <c r="G33" s="38" t="s">
        <v>24</v>
      </c>
      <c r="H33" s="39" t="s">
        <v>20</v>
      </c>
    </row>
    <row r="34" spans="3:8" x14ac:dyDescent="0.25">
      <c r="C34" t="s">
        <v>36</v>
      </c>
      <c r="E34" s="27">
        <v>1244750.83</v>
      </c>
    </row>
    <row r="35" spans="3:8" x14ac:dyDescent="0.25">
      <c r="C35" s="43" t="s">
        <v>33</v>
      </c>
      <c r="D35" s="34">
        <v>1072040.3400000001</v>
      </c>
    </row>
    <row r="36" spans="3:8" x14ac:dyDescent="0.25">
      <c r="C36" s="43" t="s">
        <v>34</v>
      </c>
      <c r="D36" s="34">
        <v>164351.07999999999</v>
      </c>
    </row>
    <row r="37" spans="3:8" ht="15.75" thickBot="1" x14ac:dyDescent="0.3">
      <c r="C37" s="47" t="s">
        <v>20</v>
      </c>
      <c r="D37" s="37">
        <f>SUM(D30:D36)</f>
        <v>1236391.4200000002</v>
      </c>
      <c r="E37" s="37">
        <f>SUM(E30:E36)</f>
        <v>1244750.83</v>
      </c>
      <c r="F37" s="37">
        <f>SUM(F30:F36)</f>
        <v>0</v>
      </c>
      <c r="G37" s="37">
        <f>SUM(G30:G36)</f>
        <v>0</v>
      </c>
      <c r="H37" s="37">
        <f>D37-E37</f>
        <v>-8359.4099999999162</v>
      </c>
    </row>
    <row r="38" spans="3:8" ht="15.75" thickTop="1" x14ac:dyDescent="0.25"/>
    <row r="39" spans="3:8" x14ac:dyDescent="0.25">
      <c r="C39" s="46" t="s">
        <v>41</v>
      </c>
    </row>
    <row r="40" spans="3:8" ht="15.75" thickBot="1" x14ac:dyDescent="0.3">
      <c r="C40" t="s">
        <v>47</v>
      </c>
      <c r="E40" s="12">
        <v>8359.41</v>
      </c>
      <c r="H40" s="49">
        <f>+H37+E40</f>
        <v>8.3673512563109398E-11</v>
      </c>
    </row>
    <row r="41" spans="3:8" ht="15.75" thickTop="1" x14ac:dyDescent="0.25"/>
    <row r="42" spans="3:8" x14ac:dyDescent="0.25">
      <c r="C42" s="47" t="s">
        <v>42</v>
      </c>
    </row>
    <row r="43" spans="3:8" x14ac:dyDescent="0.25">
      <c r="C43" s="35" t="s">
        <v>45</v>
      </c>
    </row>
    <row r="44" spans="3:8" x14ac:dyDescent="0.25">
      <c r="C44" s="35" t="s">
        <v>43</v>
      </c>
    </row>
    <row r="45" spans="3:8" x14ac:dyDescent="0.25">
      <c r="C45" s="35" t="s">
        <v>46</v>
      </c>
    </row>
    <row r="47" spans="3:8" x14ac:dyDescent="0.25">
      <c r="C47" s="35" t="s">
        <v>48</v>
      </c>
    </row>
  </sheetData>
  <mergeCells count="2">
    <mergeCell ref="B7:D7"/>
    <mergeCell ref="F7:H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2021-10-20T23:34:43Z</dcterms:modified>
</cp:coreProperties>
</file>