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30" windowWidth="22995" windowHeight="11580" activeTab="1"/>
  </bookViews>
  <sheets>
    <sheet name="Business Transaction Account" sheetId="2" r:id="rId1"/>
    <sheet name="FCA Pounds Stirling" sheetId="3" r:id="rId2"/>
    <sheet name="AFE on transfer 2018" sheetId="1" r:id="rId3"/>
    <sheet name="AFE on transfer 2019" sheetId="5" r:id="rId4"/>
  </sheets>
  <definedNames>
    <definedName name="_xlnm.Print_Area" localSheetId="2">'AFE on transfer 2018'!$A$1:$D$27</definedName>
  </definedNames>
  <calcPr calcId="125725"/>
</workbook>
</file>

<file path=xl/calcChain.xml><?xml version="1.0" encoding="utf-8"?>
<calcChain xmlns="http://schemas.openxmlformats.org/spreadsheetml/2006/main">
  <c r="D22" i="3"/>
  <c r="D20"/>
  <c r="D21" s="1"/>
  <c r="G22"/>
  <c r="G21"/>
  <c r="G20"/>
  <c r="G18"/>
  <c r="G17"/>
  <c r="I20"/>
  <c r="I21"/>
  <c r="I22"/>
  <c r="I9"/>
  <c r="I7"/>
  <c r="I6"/>
  <c r="I8"/>
  <c r="I10"/>
  <c r="I11"/>
  <c r="I12"/>
  <c r="I13"/>
  <c r="I14"/>
  <c r="I15"/>
  <c r="I16"/>
  <c r="I17"/>
  <c r="I18"/>
  <c r="I19"/>
  <c r="I5"/>
  <c r="E31" i="5"/>
  <c r="G19" i="3"/>
  <c r="H22" i="5"/>
  <c r="H19"/>
  <c r="B18"/>
  <c r="B32"/>
  <c r="B16"/>
  <c r="B23" s="1"/>
  <c r="B19" i="1"/>
  <c r="B17"/>
  <c r="B15"/>
  <c r="E10" i="5"/>
  <c r="B14"/>
  <c r="E33"/>
  <c r="D19" l="1"/>
  <c r="E18"/>
  <c r="E22" s="1"/>
  <c r="B20" i="1"/>
  <c r="D20" s="1"/>
  <c r="D19" l="1"/>
  <c r="D26" s="1"/>
  <c r="C7" i="5"/>
  <c r="C8" s="1"/>
  <c r="D26" i="2"/>
  <c r="D4" i="3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4" i="2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9" i="1" l="1"/>
  <c r="C7"/>
  <c r="C6"/>
  <c r="D25" l="1"/>
  <c r="D27"/>
  <c r="E23" i="5"/>
  <c r="E24" s="1"/>
</calcChain>
</file>

<file path=xl/sharedStrings.xml><?xml version="1.0" encoding="utf-8"?>
<sst xmlns="http://schemas.openxmlformats.org/spreadsheetml/2006/main" count="118" uniqueCount="56">
  <si>
    <t>Value at 15-07-2008</t>
  </si>
  <si>
    <t>Amount transferred to AJ Bell SIPP 21-08-2017</t>
  </si>
  <si>
    <t>Transferred to James Hay SIPP 23-05-2018</t>
  </si>
  <si>
    <t>Transferred to James Hay SIPP 07-06-2018</t>
  </si>
  <si>
    <t>Value in AJ Bell SIPP</t>
  </si>
  <si>
    <t>Transferred to SMSF from AJBell June 2018</t>
  </si>
  <si>
    <t>Value of James Hay SIPP June 2018</t>
  </si>
  <si>
    <t>Total value of funds June 2018 - SMSF + James Hay</t>
  </si>
  <si>
    <t>AFE from 2008-2018 - B15-B2</t>
  </si>
  <si>
    <t>proportion of AFE transferred to SMSF June 2018</t>
  </si>
  <si>
    <t>proportion of AFE remaining in James Hay SIPP June 2018</t>
  </si>
  <si>
    <t>Values in UK Pounds</t>
  </si>
  <si>
    <t>Value in Aust dollars at 02-07-2018 by ATO rates (0.5859)</t>
  </si>
  <si>
    <t xml:space="preserve"> </t>
  </si>
  <si>
    <t xml:space="preserve">Non-concessional contribution - line 9 minus line 19 </t>
  </si>
  <si>
    <t>Values of transfers into SMSF June 2018</t>
  </si>
  <si>
    <t>15% tax on AFE</t>
  </si>
  <si>
    <t>AFE - Applicable Fund Earnings</t>
  </si>
  <si>
    <t>Date</t>
  </si>
  <si>
    <t>Debit</t>
  </si>
  <si>
    <t>Credit</t>
  </si>
  <si>
    <t>Comment</t>
  </si>
  <si>
    <t>Balance</t>
  </si>
  <si>
    <t>Opening balance</t>
  </si>
  <si>
    <t>Account Fee</t>
  </si>
  <si>
    <t>transferred from UK pension fund - note this was included in 2017-8 tax return</t>
  </si>
  <si>
    <t>$Aus dollar value from ATO web site</t>
  </si>
  <si>
    <t>pension payment to C Hoyland</t>
  </si>
  <si>
    <t>transferred from UK pension fund</t>
  </si>
  <si>
    <t>paid from personal account to pay Clear Accounting invoice and ATO</t>
  </si>
  <si>
    <t>Paid Clear Accounting Audit Fee</t>
  </si>
  <si>
    <t>Payment to ATO</t>
  </si>
  <si>
    <t>Paid Clear Accounting invoice</t>
  </si>
  <si>
    <t>Tranfered from GBP FCA - 7,000 pounds</t>
  </si>
  <si>
    <t>Tranfered from GBP FCA - 1,600 pounds</t>
  </si>
  <si>
    <t>Tranfered from GBP FCA - 1781.34 pounds</t>
  </si>
  <si>
    <t>Balance as at 23 June 2019 - expecting Super contribution from New Age Comms</t>
  </si>
  <si>
    <t>Transferred to Business Transaction Account to pay ATO $12,754.14</t>
  </si>
  <si>
    <t>Transferred to Business Transaction Account to pay ATO $2,847.99</t>
  </si>
  <si>
    <t>Transferred to Business Transaction Account to pay ATO $3,091.00</t>
  </si>
  <si>
    <t xml:space="preserve">Non-concessional contribution - line 10 minus line 18 </t>
  </si>
  <si>
    <t>Transferred to SMSF from James Hay 6th November 2018</t>
  </si>
  <si>
    <t>Value in Aust dollars at 06-11-2018 by ATO rates (0.5784)</t>
  </si>
  <si>
    <t>Values of transfers into SMSF November 2018</t>
  </si>
  <si>
    <t>Value in AJ Bell SIPP (portion)</t>
  </si>
  <si>
    <t>Value in James Hay SIPP (portion)</t>
  </si>
  <si>
    <t>portions worked out as % of 198,081.10 GBP @ June 2018</t>
  </si>
  <si>
    <t xml:space="preserve">Non-concessional contribution - line 28 minus line 31 </t>
  </si>
  <si>
    <t>ATO Rate sighted by Taf</t>
  </si>
  <si>
    <t xml:space="preserve">Taf Check Calculations </t>
  </si>
  <si>
    <t>RBA Rates</t>
  </si>
  <si>
    <t>Variance ok as this is a direct transfer - bank exchnage rate in use</t>
  </si>
  <si>
    <t>Transferred to Business Transaction Account to pay ATO $2,100</t>
  </si>
  <si>
    <t>27/062019</t>
  </si>
  <si>
    <t>Transferred to Business Transaction Account to pay CAS $2,167</t>
  </si>
  <si>
    <t>Bank Rate on 27/06/2019</t>
  </si>
</sst>
</file>

<file path=xl/styles.xml><?xml version="1.0" encoding="utf-8"?>
<styleSheet xmlns="http://schemas.openxmlformats.org/spreadsheetml/2006/main">
  <numFmts count="3">
    <numFmt numFmtId="164" formatCode="&quot;£&quot;#,##0.00"/>
    <numFmt numFmtId="165" formatCode="[$$-C09]#,##0.00"/>
    <numFmt numFmtId="166" formatCode="#,##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2" fillId="0" borderId="0" xfId="0" applyFont="1"/>
    <xf numFmtId="166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C19" sqref="C19"/>
    </sheetView>
  </sheetViews>
  <sheetFormatPr defaultRowHeight="15"/>
  <cols>
    <col min="1" max="1" width="19.140625" style="5" customWidth="1"/>
    <col min="2" max="3" width="10.140625" bestFit="1" customWidth="1"/>
    <col min="4" max="4" width="13.42578125" customWidth="1"/>
    <col min="5" max="5" width="74.7109375" customWidth="1"/>
  </cols>
  <sheetData>
    <row r="1" spans="1:5">
      <c r="A1" s="5" t="s">
        <v>18</v>
      </c>
      <c r="B1" t="s">
        <v>19</v>
      </c>
      <c r="C1" t="s">
        <v>20</v>
      </c>
      <c r="D1" t="s">
        <v>22</v>
      </c>
      <c r="E1" t="s">
        <v>21</v>
      </c>
    </row>
    <row r="3" spans="1:5">
      <c r="A3" s="6">
        <v>43282</v>
      </c>
      <c r="B3" s="3"/>
      <c r="C3" s="3"/>
      <c r="D3" s="3">
        <v>888</v>
      </c>
      <c r="E3" t="s">
        <v>23</v>
      </c>
    </row>
    <row r="4" spans="1:5">
      <c r="A4" s="6">
        <v>43282</v>
      </c>
      <c r="B4" s="3">
        <v>10</v>
      </c>
      <c r="C4" s="3"/>
      <c r="D4" s="3">
        <f>SUM(D3-B4+C4)</f>
        <v>878</v>
      </c>
      <c r="E4" t="s">
        <v>24</v>
      </c>
    </row>
    <row r="5" spans="1:5">
      <c r="A5" s="6">
        <v>43313</v>
      </c>
      <c r="B5" s="3">
        <v>10</v>
      </c>
      <c r="C5" s="3"/>
      <c r="D5" s="3">
        <f t="shared" ref="D5:D26" si="0">SUM(D4-B5+C5)</f>
        <v>868</v>
      </c>
      <c r="E5" t="s">
        <v>24</v>
      </c>
    </row>
    <row r="6" spans="1:5">
      <c r="A6" s="6">
        <v>43344</v>
      </c>
      <c r="B6" s="3">
        <v>10</v>
      </c>
      <c r="C6" s="3"/>
      <c r="D6" s="3">
        <f t="shared" si="0"/>
        <v>858</v>
      </c>
      <c r="E6" t="s">
        <v>24</v>
      </c>
    </row>
    <row r="7" spans="1:5">
      <c r="A7" s="6">
        <v>43374</v>
      </c>
      <c r="B7" s="3">
        <v>10</v>
      </c>
      <c r="C7" s="3"/>
      <c r="D7" s="3">
        <f t="shared" si="0"/>
        <v>848</v>
      </c>
      <c r="E7" t="s">
        <v>24</v>
      </c>
    </row>
    <row r="8" spans="1:5">
      <c r="A8" s="6">
        <v>43398</v>
      </c>
      <c r="B8" s="3"/>
      <c r="C8" s="3">
        <v>4000</v>
      </c>
      <c r="D8" s="3">
        <f t="shared" si="0"/>
        <v>4848</v>
      </c>
      <c r="E8" t="s">
        <v>29</v>
      </c>
    </row>
    <row r="9" spans="1:5">
      <c r="A9" s="6">
        <v>43398</v>
      </c>
      <c r="B9" s="3">
        <v>1980</v>
      </c>
      <c r="C9" s="3"/>
      <c r="D9" s="3">
        <f t="shared" si="0"/>
        <v>2868</v>
      </c>
      <c r="E9" t="s">
        <v>30</v>
      </c>
    </row>
    <row r="10" spans="1:5">
      <c r="A10" s="6">
        <v>43398</v>
      </c>
      <c r="B10" s="3">
        <v>1396</v>
      </c>
      <c r="C10" s="3"/>
      <c r="D10" s="3">
        <f t="shared" si="0"/>
        <v>1472</v>
      </c>
      <c r="E10" t="s">
        <v>31</v>
      </c>
    </row>
    <row r="11" spans="1:5">
      <c r="A11" s="6">
        <v>43405</v>
      </c>
      <c r="B11" s="3">
        <v>10</v>
      </c>
      <c r="C11" s="3"/>
      <c r="D11" s="3">
        <f t="shared" si="0"/>
        <v>1462</v>
      </c>
      <c r="E11" t="s">
        <v>24</v>
      </c>
    </row>
    <row r="12" spans="1:5">
      <c r="A12" s="6">
        <v>43416</v>
      </c>
      <c r="B12" s="3">
        <v>176</v>
      </c>
      <c r="C12" s="3"/>
      <c r="D12" s="3">
        <f t="shared" si="0"/>
        <v>1286</v>
      </c>
      <c r="E12" t="s">
        <v>32</v>
      </c>
    </row>
    <row r="13" spans="1:5">
      <c r="A13" s="6">
        <v>43435</v>
      </c>
      <c r="B13" s="3">
        <v>10</v>
      </c>
      <c r="C13" s="3"/>
      <c r="D13" s="3">
        <f t="shared" si="0"/>
        <v>1276</v>
      </c>
      <c r="E13" t="s">
        <v>24</v>
      </c>
    </row>
    <row r="14" spans="1:5">
      <c r="A14" s="6">
        <v>43466</v>
      </c>
      <c r="B14" s="3">
        <v>10</v>
      </c>
      <c r="C14" s="3"/>
      <c r="D14" s="3">
        <f t="shared" si="0"/>
        <v>1266</v>
      </c>
      <c r="E14" t="s">
        <v>24</v>
      </c>
    </row>
    <row r="15" spans="1:5">
      <c r="A15" s="6">
        <v>43497</v>
      </c>
      <c r="B15" s="3">
        <v>10</v>
      </c>
      <c r="C15" s="3"/>
      <c r="D15" s="3">
        <f t="shared" si="0"/>
        <v>1256</v>
      </c>
      <c r="E15" t="s">
        <v>24</v>
      </c>
    </row>
    <row r="16" spans="1:5">
      <c r="A16" s="6">
        <v>43522</v>
      </c>
      <c r="B16" s="3"/>
      <c r="C16" s="3">
        <v>12754.14</v>
      </c>
      <c r="D16" s="3">
        <f t="shared" si="0"/>
        <v>14010.14</v>
      </c>
      <c r="E16" t="s">
        <v>33</v>
      </c>
    </row>
    <row r="17" spans="1:5">
      <c r="A17" s="6">
        <v>43522</v>
      </c>
      <c r="B17" s="3">
        <v>11926.75</v>
      </c>
      <c r="C17" s="3"/>
      <c r="D17" s="3">
        <f t="shared" si="0"/>
        <v>2083.3899999999994</v>
      </c>
      <c r="E17" t="s">
        <v>31</v>
      </c>
    </row>
    <row r="18" spans="1:5">
      <c r="A18" s="6">
        <v>43525</v>
      </c>
      <c r="B18" s="3">
        <v>10</v>
      </c>
      <c r="C18" s="3"/>
      <c r="D18" s="3">
        <f t="shared" si="0"/>
        <v>2073.3899999999994</v>
      </c>
      <c r="E18" t="s">
        <v>24</v>
      </c>
    </row>
    <row r="19" spans="1:5">
      <c r="A19" s="6">
        <v>43549</v>
      </c>
      <c r="B19" s="3"/>
      <c r="C19" s="3">
        <v>2847.99</v>
      </c>
      <c r="D19" s="3">
        <f t="shared" si="0"/>
        <v>4921.3799999999992</v>
      </c>
      <c r="E19" t="s">
        <v>34</v>
      </c>
    </row>
    <row r="20" spans="1:5">
      <c r="A20" s="6">
        <v>43549</v>
      </c>
      <c r="B20" s="3">
        <v>4787</v>
      </c>
      <c r="C20" s="3"/>
      <c r="D20" s="3">
        <f t="shared" si="0"/>
        <v>134.3799999999992</v>
      </c>
      <c r="E20" t="s">
        <v>31</v>
      </c>
    </row>
    <row r="21" spans="1:5">
      <c r="A21" s="6">
        <v>43556</v>
      </c>
      <c r="B21" s="3">
        <v>10</v>
      </c>
      <c r="C21" s="3"/>
      <c r="D21" s="3">
        <f t="shared" si="0"/>
        <v>124.3799999999992</v>
      </c>
      <c r="E21" t="s">
        <v>24</v>
      </c>
    </row>
    <row r="22" spans="1:5">
      <c r="A22" s="6">
        <v>43568</v>
      </c>
      <c r="B22" s="3"/>
      <c r="C22" s="3">
        <v>3091</v>
      </c>
      <c r="D22" s="3">
        <f t="shared" si="0"/>
        <v>3215.3799999999992</v>
      </c>
      <c r="E22" t="s">
        <v>35</v>
      </c>
    </row>
    <row r="23" spans="1:5">
      <c r="A23" s="6">
        <v>43580</v>
      </c>
      <c r="B23" s="3">
        <v>3091</v>
      </c>
      <c r="C23" s="3"/>
      <c r="D23" s="3">
        <f t="shared" si="0"/>
        <v>124.3799999999992</v>
      </c>
      <c r="E23" t="s">
        <v>31</v>
      </c>
    </row>
    <row r="24" spans="1:5">
      <c r="A24" s="6">
        <v>43586</v>
      </c>
      <c r="B24" s="3">
        <v>10</v>
      </c>
      <c r="C24" s="3"/>
      <c r="D24" s="3">
        <f t="shared" si="0"/>
        <v>114.3799999999992</v>
      </c>
      <c r="E24" t="s">
        <v>24</v>
      </c>
    </row>
    <row r="25" spans="1:5">
      <c r="A25" s="6">
        <v>43617</v>
      </c>
      <c r="B25" s="3">
        <v>10</v>
      </c>
      <c r="C25" s="3"/>
      <c r="D25" s="3">
        <f t="shared" si="0"/>
        <v>104.3799999999992</v>
      </c>
      <c r="E25" t="s">
        <v>24</v>
      </c>
    </row>
    <row r="26" spans="1:5">
      <c r="A26" s="6">
        <v>43639</v>
      </c>
      <c r="B26" s="3"/>
      <c r="C26" s="3"/>
      <c r="D26" s="3">
        <f t="shared" si="0"/>
        <v>104.3799999999992</v>
      </c>
      <c r="E26" t="s">
        <v>36</v>
      </c>
    </row>
    <row r="27" spans="1:5">
      <c r="B27" s="3"/>
      <c r="C27" s="3"/>
      <c r="D27" s="3" t="s">
        <v>13</v>
      </c>
    </row>
    <row r="28" spans="1:5">
      <c r="B28" s="3"/>
      <c r="C28" s="3"/>
      <c r="D28" s="3" t="s">
        <v>13</v>
      </c>
    </row>
    <row r="29" spans="1:5">
      <c r="B29" s="3"/>
      <c r="C29" s="3"/>
      <c r="D29" s="3" t="s">
        <v>13</v>
      </c>
    </row>
    <row r="30" spans="1:5">
      <c r="B30" s="3"/>
      <c r="C30" s="3"/>
      <c r="D30" s="3" t="s">
        <v>13</v>
      </c>
    </row>
    <row r="31" spans="1:5">
      <c r="B31" s="3"/>
      <c r="C31" s="3"/>
      <c r="D31" s="3"/>
    </row>
    <row r="32" spans="1:5">
      <c r="B32" s="3"/>
      <c r="C32" s="3"/>
      <c r="D32" s="3"/>
    </row>
    <row r="33" spans="2:4">
      <c r="B33" s="3"/>
      <c r="C33" s="3"/>
      <c r="D33" s="3"/>
    </row>
    <row r="34" spans="2:4">
      <c r="B34" s="3"/>
      <c r="C34" s="3"/>
      <c r="D34" s="3"/>
    </row>
    <row r="35" spans="2:4">
      <c r="B35" s="3"/>
      <c r="C35" s="3"/>
      <c r="D35" s="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F21" sqref="F21"/>
    </sheetView>
  </sheetViews>
  <sheetFormatPr defaultRowHeight="15"/>
  <cols>
    <col min="1" max="1" width="18.85546875" style="5" customWidth="1"/>
    <col min="2" max="3" width="10.140625" bestFit="1" customWidth="1"/>
    <col min="4" max="4" width="11.140625" bestFit="1" customWidth="1"/>
    <col min="5" max="5" width="75.28515625" customWidth="1"/>
    <col min="6" max="6" width="22.28515625" bestFit="1" customWidth="1"/>
    <col min="7" max="7" width="34.7109375" customWidth="1"/>
    <col min="9" max="9" width="21.42578125" bestFit="1" customWidth="1"/>
  </cols>
  <sheetData>
    <row r="1" spans="1:10">
      <c r="A1" s="5" t="s">
        <v>18</v>
      </c>
      <c r="B1" t="s">
        <v>19</v>
      </c>
      <c r="C1" t="s">
        <v>20</v>
      </c>
      <c r="D1" t="s">
        <v>22</v>
      </c>
      <c r="E1" t="s">
        <v>21</v>
      </c>
      <c r="G1" t="s">
        <v>26</v>
      </c>
    </row>
    <row r="3" spans="1:10">
      <c r="A3" s="6">
        <v>43282</v>
      </c>
      <c r="B3" s="1"/>
      <c r="C3" s="1"/>
      <c r="D3" s="1">
        <v>6255.33</v>
      </c>
      <c r="E3" t="s">
        <v>23</v>
      </c>
      <c r="I3" t="s">
        <v>49</v>
      </c>
    </row>
    <row r="4" spans="1:10">
      <c r="A4" s="6">
        <v>43283</v>
      </c>
      <c r="B4" s="1"/>
      <c r="C4" s="1">
        <v>98606.22</v>
      </c>
      <c r="D4" s="1">
        <f>SUM(D3-B4+C4)</f>
        <v>104861.55</v>
      </c>
      <c r="E4" s="7" t="s">
        <v>25</v>
      </c>
      <c r="F4" t="s">
        <v>48</v>
      </c>
      <c r="G4" s="3"/>
    </row>
    <row r="5" spans="1:10">
      <c r="A5" s="6">
        <v>43355</v>
      </c>
      <c r="B5" s="1">
        <v>20000</v>
      </c>
      <c r="C5" s="1"/>
      <c r="D5" s="1">
        <f t="shared" ref="D5:D22" si="0">SUM(D4-B5+C5)</f>
        <v>84861.55</v>
      </c>
      <c r="E5" t="s">
        <v>27</v>
      </c>
      <c r="F5">
        <v>0.57289999999999996</v>
      </c>
      <c r="G5" s="3">
        <v>34910.11</v>
      </c>
      <c r="I5" s="10">
        <f>B5/F5</f>
        <v>34910.106475824752</v>
      </c>
    </row>
    <row r="6" spans="1:10">
      <c r="A6" s="6">
        <v>43378</v>
      </c>
      <c r="B6" s="1">
        <v>10000</v>
      </c>
      <c r="C6" s="1"/>
      <c r="D6" s="1">
        <f t="shared" si="0"/>
        <v>74861.55</v>
      </c>
      <c r="E6" t="s">
        <v>27</v>
      </c>
      <c r="F6">
        <v>0.56950000000000001</v>
      </c>
      <c r="G6" s="3">
        <v>17559.259999999998</v>
      </c>
      <c r="I6" s="10">
        <f>B6/F6</f>
        <v>17559.262510974539</v>
      </c>
    </row>
    <row r="7" spans="1:10">
      <c r="A7" s="6">
        <v>43384</v>
      </c>
      <c r="B7" s="1">
        <v>10000</v>
      </c>
      <c r="C7" s="1"/>
      <c r="D7" s="1">
        <f t="shared" si="0"/>
        <v>64861.55</v>
      </c>
      <c r="E7" t="s">
        <v>27</v>
      </c>
      <c r="F7">
        <v>0.5615</v>
      </c>
      <c r="G7" s="3">
        <v>17809.439999999999</v>
      </c>
      <c r="I7" s="10">
        <f>B7/F7</f>
        <v>17809.439002671417</v>
      </c>
    </row>
    <row r="8" spans="1:10">
      <c r="A8" s="6">
        <v>43398</v>
      </c>
      <c r="B8" s="1">
        <v>10000</v>
      </c>
      <c r="C8" s="1"/>
      <c r="D8" s="1">
        <f t="shared" si="0"/>
        <v>54861.55</v>
      </c>
      <c r="E8" t="s">
        <v>27</v>
      </c>
      <c r="F8">
        <v>0.57330000000000003</v>
      </c>
      <c r="G8" s="3">
        <v>17442.87</v>
      </c>
      <c r="I8" s="10">
        <f t="shared" ref="I8:I22" si="1">B8/F8</f>
        <v>17442.874585731726</v>
      </c>
    </row>
    <row r="9" spans="1:10">
      <c r="A9" s="6">
        <v>43410</v>
      </c>
      <c r="B9" s="1"/>
      <c r="C9" s="1">
        <v>98322.51</v>
      </c>
      <c r="D9" s="1">
        <f t="shared" si="0"/>
        <v>153184.06</v>
      </c>
      <c r="E9" t="s">
        <v>28</v>
      </c>
      <c r="F9">
        <v>0.57840000000000003</v>
      </c>
      <c r="G9" s="3">
        <v>169990.51</v>
      </c>
      <c r="I9" s="10">
        <f>C9/F9</f>
        <v>169990.50829875516</v>
      </c>
    </row>
    <row r="10" spans="1:10">
      <c r="A10" s="6">
        <v>43490</v>
      </c>
      <c r="B10" s="1">
        <v>20000</v>
      </c>
      <c r="C10" s="1"/>
      <c r="D10" s="1">
        <f t="shared" si="0"/>
        <v>133184.06</v>
      </c>
      <c r="E10" t="s">
        <v>27</v>
      </c>
      <c r="F10">
        <v>0.56840000000000002</v>
      </c>
      <c r="G10" s="3">
        <v>35186.49</v>
      </c>
      <c r="I10" s="10">
        <f t="shared" si="1"/>
        <v>35186.488388458834</v>
      </c>
    </row>
    <row r="11" spans="1:10">
      <c r="A11" s="6">
        <v>43507</v>
      </c>
      <c r="B11" s="1">
        <v>10000</v>
      </c>
      <c r="C11" s="1"/>
      <c r="D11" s="1">
        <f t="shared" si="0"/>
        <v>123184.06</v>
      </c>
      <c r="E11" t="s">
        <v>27</v>
      </c>
      <c r="F11">
        <v>0.5726</v>
      </c>
      <c r="G11" s="3">
        <v>17464.2</v>
      </c>
      <c r="I11" s="10">
        <f t="shared" si="1"/>
        <v>17464.198393293747</v>
      </c>
    </row>
    <row r="12" spans="1:10">
      <c r="A12" s="6">
        <v>43521</v>
      </c>
      <c r="B12" s="1">
        <v>7000</v>
      </c>
      <c r="C12" s="1"/>
      <c r="D12" s="1">
        <f t="shared" si="0"/>
        <v>116184.06</v>
      </c>
      <c r="E12" t="s">
        <v>37</v>
      </c>
      <c r="F12">
        <v>0.5716</v>
      </c>
      <c r="G12" s="3"/>
      <c r="I12" s="10">
        <f t="shared" si="1"/>
        <v>12246.326102169349</v>
      </c>
      <c r="J12" t="s">
        <v>51</v>
      </c>
    </row>
    <row r="13" spans="1:10">
      <c r="A13" s="6">
        <v>43524</v>
      </c>
      <c r="B13" s="1">
        <v>20000</v>
      </c>
      <c r="C13" s="1"/>
      <c r="D13" s="1">
        <f t="shared" si="0"/>
        <v>96184.06</v>
      </c>
      <c r="E13" t="s">
        <v>27</v>
      </c>
      <c r="F13">
        <v>0.56189999999999996</v>
      </c>
      <c r="G13" s="3">
        <v>35593.519999999997</v>
      </c>
      <c r="I13" s="10">
        <f t="shared" si="1"/>
        <v>35593.521978999823</v>
      </c>
    </row>
    <row r="14" spans="1:10">
      <c r="A14" s="6">
        <v>43526</v>
      </c>
      <c r="B14" s="1">
        <v>20000</v>
      </c>
      <c r="C14" s="1"/>
      <c r="D14" s="1">
        <f t="shared" si="0"/>
        <v>76184.06</v>
      </c>
      <c r="E14" t="s">
        <v>27</v>
      </c>
      <c r="F14">
        <v>0.56079999999999997</v>
      </c>
      <c r="G14" s="3">
        <v>35663.339999999997</v>
      </c>
      <c r="I14" s="10">
        <f t="shared" si="1"/>
        <v>35663.338088445082</v>
      </c>
    </row>
    <row r="15" spans="1:10">
      <c r="A15" s="6">
        <v>43533</v>
      </c>
      <c r="B15" s="1">
        <v>20000</v>
      </c>
      <c r="C15" s="1"/>
      <c r="D15" s="1">
        <f t="shared" si="0"/>
        <v>56184.06</v>
      </c>
      <c r="E15" t="s">
        <v>27</v>
      </c>
      <c r="F15">
        <v>0.56769999999999998</v>
      </c>
      <c r="G15" s="3">
        <v>35229.870000000003</v>
      </c>
      <c r="I15" s="10">
        <f t="shared" si="1"/>
        <v>35229.874933943989</v>
      </c>
    </row>
    <row r="16" spans="1:10">
      <c r="A16" s="6">
        <v>43546</v>
      </c>
      <c r="B16" s="1">
        <v>20000</v>
      </c>
      <c r="C16" s="1"/>
      <c r="D16" s="1">
        <f t="shared" si="0"/>
        <v>36184.06</v>
      </c>
      <c r="E16" t="s">
        <v>27</v>
      </c>
      <c r="F16">
        <v>0.56850000000000001</v>
      </c>
      <c r="G16" s="3">
        <v>35180.300000000003</v>
      </c>
      <c r="I16" s="10">
        <f t="shared" si="1"/>
        <v>35180.299032541778</v>
      </c>
    </row>
    <row r="17" spans="1:10">
      <c r="A17" s="6">
        <v>43549</v>
      </c>
      <c r="B17" s="1">
        <v>1600</v>
      </c>
      <c r="C17" s="1"/>
      <c r="D17" s="1">
        <f t="shared" si="0"/>
        <v>34584.06</v>
      </c>
      <c r="E17" t="s">
        <v>38</v>
      </c>
      <c r="F17">
        <v>0.56179999999999997</v>
      </c>
      <c r="G17" s="3">
        <f>B17/F17</f>
        <v>2847.9886080455681</v>
      </c>
      <c r="I17" s="10">
        <f t="shared" si="1"/>
        <v>2847.9886080455681</v>
      </c>
    </row>
    <row r="18" spans="1:10">
      <c r="A18" s="6">
        <v>43568</v>
      </c>
      <c r="B18" s="1">
        <v>1781.34</v>
      </c>
      <c r="C18" s="1"/>
      <c r="D18" s="1">
        <f t="shared" si="0"/>
        <v>32802.720000000001</v>
      </c>
      <c r="E18" t="s">
        <v>39</v>
      </c>
      <c r="F18">
        <v>0.57499999999999996</v>
      </c>
      <c r="G18" s="3">
        <f>B18/F18</f>
        <v>3097.9826086956523</v>
      </c>
      <c r="I18" s="10">
        <f t="shared" si="1"/>
        <v>3097.9826086956523</v>
      </c>
      <c r="J18" t="s">
        <v>51</v>
      </c>
    </row>
    <row r="19" spans="1:10">
      <c r="A19" s="6">
        <v>43635</v>
      </c>
      <c r="B19" s="1">
        <v>10000</v>
      </c>
      <c r="C19" s="1"/>
      <c r="D19" s="1">
        <f t="shared" si="0"/>
        <v>22802.720000000001</v>
      </c>
      <c r="E19" t="s">
        <v>27</v>
      </c>
      <c r="F19">
        <v>0.54759999999999998</v>
      </c>
      <c r="G19" s="3">
        <f>10000/0.5476</f>
        <v>18261.504747991235</v>
      </c>
      <c r="I19" s="10">
        <f t="shared" si="1"/>
        <v>18261.504747991235</v>
      </c>
      <c r="J19" t="s">
        <v>50</v>
      </c>
    </row>
    <row r="20" spans="1:10">
      <c r="A20" s="11">
        <v>43642</v>
      </c>
      <c r="B20" s="1">
        <v>1204.56</v>
      </c>
      <c r="C20" s="1"/>
      <c r="D20" s="1">
        <f t="shared" si="0"/>
        <v>21598.16</v>
      </c>
      <c r="E20" t="s">
        <v>52</v>
      </c>
      <c r="F20">
        <v>0.55010000000000003</v>
      </c>
      <c r="G20" s="3">
        <f>B20/F20</f>
        <v>2189.7109616433372</v>
      </c>
      <c r="I20" s="10">
        <f t="shared" si="1"/>
        <v>2189.7109616433372</v>
      </c>
      <c r="J20" t="s">
        <v>51</v>
      </c>
    </row>
    <row r="21" spans="1:10">
      <c r="A21" s="5" t="s">
        <v>53</v>
      </c>
      <c r="B21" s="1">
        <v>1248.8399999999999</v>
      </c>
      <c r="C21" s="1"/>
      <c r="D21" s="1">
        <f t="shared" si="0"/>
        <v>20349.32</v>
      </c>
      <c r="E21" t="s">
        <v>54</v>
      </c>
      <c r="F21">
        <v>0.57630000000000003</v>
      </c>
      <c r="G21" s="3">
        <f>B21/F21</f>
        <v>2166.9963560645492</v>
      </c>
      <c r="I21" s="10">
        <f t="shared" si="1"/>
        <v>2166.9963560645492</v>
      </c>
      <c r="J21" t="s">
        <v>55</v>
      </c>
    </row>
    <row r="22" spans="1:10">
      <c r="A22" s="11">
        <v>43643</v>
      </c>
      <c r="B22" s="1">
        <v>20349.32</v>
      </c>
      <c r="C22" s="1"/>
      <c r="D22" s="1">
        <f>SUM(D21-B22+C22)</f>
        <v>0</v>
      </c>
      <c r="E22" t="s">
        <v>27</v>
      </c>
      <c r="F22">
        <v>0.57630000000000003</v>
      </c>
      <c r="G22" s="3">
        <f>B22/F22</f>
        <v>35310.289779628663</v>
      </c>
      <c r="I22" s="10">
        <f t="shared" si="1"/>
        <v>35310.289779628663</v>
      </c>
      <c r="J22" t="s">
        <v>55</v>
      </c>
    </row>
    <row r="23" spans="1:10">
      <c r="B23" s="1"/>
      <c r="C23" s="1"/>
      <c r="D23" s="1"/>
      <c r="G23" s="3"/>
      <c r="I23" s="10"/>
    </row>
    <row r="24" spans="1:10">
      <c r="B24" s="1"/>
      <c r="C24" s="1"/>
      <c r="D24" s="1"/>
      <c r="G24" s="3"/>
      <c r="I24" s="10"/>
    </row>
    <row r="25" spans="1:10">
      <c r="B25" s="1"/>
      <c r="C25" s="1"/>
      <c r="D25" s="1"/>
      <c r="G25" s="3"/>
      <c r="I25" s="10"/>
    </row>
    <row r="26" spans="1:10">
      <c r="B26" s="1"/>
      <c r="C26" s="1"/>
      <c r="D26" s="1"/>
      <c r="G26" s="3"/>
      <c r="I26" s="10"/>
    </row>
    <row r="27" spans="1:10">
      <c r="B27" s="1"/>
      <c r="C27" s="1"/>
      <c r="D27" s="1"/>
      <c r="G27" s="3"/>
      <c r="I27" s="10"/>
    </row>
    <row r="28" spans="1:10">
      <c r="B28" s="1"/>
      <c r="C28" s="1"/>
      <c r="D28" s="1"/>
      <c r="I28" s="10"/>
    </row>
    <row r="29" spans="1:10">
      <c r="B29" s="1"/>
      <c r="C29" s="1"/>
      <c r="D29" s="1"/>
      <c r="I29" s="10"/>
    </row>
    <row r="30" spans="1:10">
      <c r="B30" s="1"/>
      <c r="C30" s="1"/>
      <c r="D30" s="1"/>
      <c r="I30" s="10"/>
    </row>
    <row r="31" spans="1:10">
      <c r="B31" s="1"/>
      <c r="C31" s="1"/>
      <c r="D31" s="1"/>
      <c r="I31" s="10"/>
    </row>
    <row r="32" spans="1:10">
      <c r="B32" s="1"/>
      <c r="C32" s="1"/>
      <c r="D32" s="1"/>
      <c r="I32" s="10"/>
    </row>
    <row r="33" spans="9:9">
      <c r="I33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G30"/>
  <sheetViews>
    <sheetView workbookViewId="0">
      <selection activeCell="D25" sqref="D25"/>
    </sheetView>
  </sheetViews>
  <sheetFormatPr defaultRowHeight="15"/>
  <cols>
    <col min="1" max="1" width="56.28515625" customWidth="1"/>
    <col min="2" max="2" width="20.28515625" customWidth="1"/>
    <col min="3" max="3" width="21.42578125" customWidth="1"/>
    <col min="4" max="4" width="51.42578125" customWidth="1"/>
    <col min="6" max="6" width="14.42578125" customWidth="1"/>
    <col min="7" max="7" width="18.28515625" customWidth="1"/>
  </cols>
  <sheetData>
    <row r="1" spans="1:4">
      <c r="B1" t="s">
        <v>11</v>
      </c>
      <c r="C1" t="s">
        <v>4</v>
      </c>
      <c r="D1" t="s">
        <v>12</v>
      </c>
    </row>
    <row r="2" spans="1:4">
      <c r="A2" t="s">
        <v>0</v>
      </c>
      <c r="B2" s="1">
        <v>107200.38</v>
      </c>
      <c r="C2">
        <v>0</v>
      </c>
    </row>
    <row r="3" spans="1:4">
      <c r="B3" s="1"/>
    </row>
    <row r="4" spans="1:4">
      <c r="A4" t="s">
        <v>1</v>
      </c>
      <c r="B4" s="1">
        <v>198081.1</v>
      </c>
      <c r="C4" s="1">
        <v>198081.1</v>
      </c>
    </row>
    <row r="5" spans="1:4">
      <c r="B5" s="1"/>
    </row>
    <row r="6" spans="1:4">
      <c r="A6" t="s">
        <v>2</v>
      </c>
      <c r="B6" s="1">
        <v>50000</v>
      </c>
      <c r="C6" s="1">
        <f>SUM(C4-B6)</f>
        <v>148081.1</v>
      </c>
    </row>
    <row r="7" spans="1:4">
      <c r="A7" t="s">
        <v>3</v>
      </c>
      <c r="B7" s="1">
        <v>49000</v>
      </c>
      <c r="C7" s="1">
        <f>SUM(C6-B7)</f>
        <v>99081.1</v>
      </c>
    </row>
    <row r="8" spans="1:4">
      <c r="B8" s="1"/>
    </row>
    <row r="9" spans="1:4">
      <c r="A9" t="s">
        <v>5</v>
      </c>
      <c r="B9" s="1">
        <v>98606.22</v>
      </c>
      <c r="C9" s="1">
        <v>0</v>
      </c>
      <c r="D9" s="3">
        <f>SUM(B9/0.5859)</f>
        <v>168298.71991807476</v>
      </c>
    </row>
    <row r="10" spans="1:4">
      <c r="B10" s="1"/>
    </row>
    <row r="11" spans="1:4">
      <c r="A11" t="s">
        <v>6</v>
      </c>
      <c r="B11" s="1">
        <v>98748.86</v>
      </c>
    </row>
    <row r="12" spans="1:4">
      <c r="B12" s="1"/>
    </row>
    <row r="13" spans="1:4">
      <c r="B13" s="1"/>
    </row>
    <row r="14" spans="1:4">
      <c r="B14" s="1"/>
    </row>
    <row r="15" spans="1:4">
      <c r="A15" t="s">
        <v>7</v>
      </c>
      <c r="B15" s="1">
        <f>SUM(B9+B11)</f>
        <v>197355.08000000002</v>
      </c>
    </row>
    <row r="17" spans="1:7">
      <c r="A17" t="s">
        <v>8</v>
      </c>
      <c r="B17" s="2">
        <f>SUM(B15-B2)</f>
        <v>90154.700000000012</v>
      </c>
    </row>
    <row r="19" spans="1:7">
      <c r="A19" t="s">
        <v>9</v>
      </c>
      <c r="B19" s="1">
        <f>SUM(B9/B15)*(B17)</f>
        <v>45044.769976197218</v>
      </c>
      <c r="D19" s="3">
        <f>SUM(B19/0.5859)</f>
        <v>76881.327831024435</v>
      </c>
      <c r="E19" s="3"/>
      <c r="F19" s="3" t="s">
        <v>13</v>
      </c>
      <c r="G19" s="3" t="s">
        <v>13</v>
      </c>
    </row>
    <row r="20" spans="1:7">
      <c r="A20" t="s">
        <v>10</v>
      </c>
      <c r="B20" s="1">
        <f>SUM(B11/B15)*(B17)</f>
        <v>45109.930023802786</v>
      </c>
      <c r="D20" s="3">
        <f>SUM(B20/0.5859)</f>
        <v>76992.541429941615</v>
      </c>
      <c r="E20" s="3"/>
      <c r="F20" s="3"/>
      <c r="G20" s="3"/>
    </row>
    <row r="21" spans="1:7">
      <c r="D21" s="3"/>
      <c r="E21" s="3"/>
      <c r="F21" s="3"/>
      <c r="G21" s="3"/>
    </row>
    <row r="22" spans="1:7">
      <c r="D22" s="3"/>
      <c r="E22" s="3"/>
      <c r="F22" s="3"/>
      <c r="G22" s="3"/>
    </row>
    <row r="23" spans="1:7">
      <c r="D23" s="3"/>
      <c r="E23" s="3"/>
      <c r="F23" s="3"/>
      <c r="G23" s="3"/>
    </row>
    <row r="24" spans="1:7">
      <c r="A24" t="s">
        <v>15</v>
      </c>
      <c r="D24" s="3"/>
      <c r="E24" s="3"/>
      <c r="F24" s="3"/>
      <c r="G24" s="3"/>
    </row>
    <row r="25" spans="1:7">
      <c r="A25" t="s">
        <v>14</v>
      </c>
      <c r="D25" s="3">
        <f>SUM(D9-D19)</f>
        <v>91417.392087050321</v>
      </c>
      <c r="E25" s="3"/>
      <c r="F25" s="3"/>
      <c r="G25" s="3"/>
    </row>
    <row r="26" spans="1:7">
      <c r="A26" t="s">
        <v>17</v>
      </c>
      <c r="D26" s="3">
        <f>D19</f>
        <v>76881.327831024435</v>
      </c>
      <c r="E26" s="3"/>
      <c r="F26" s="3"/>
      <c r="G26" s="3"/>
    </row>
    <row r="27" spans="1:7">
      <c r="A27" t="s">
        <v>16</v>
      </c>
      <c r="D27" s="4">
        <f>SUM(D26*0.15)</f>
        <v>11532.199174653664</v>
      </c>
      <c r="E27" s="3"/>
      <c r="F27" s="3"/>
      <c r="G27" s="3"/>
    </row>
    <row r="28" spans="1:7">
      <c r="D28" s="3"/>
      <c r="E28" s="3"/>
      <c r="F28" s="3"/>
      <c r="G28" s="3"/>
    </row>
    <row r="29" spans="1:7">
      <c r="D29" s="3"/>
      <c r="E29" s="3"/>
      <c r="F29" s="3"/>
      <c r="G29" s="3"/>
    </row>
    <row r="30" spans="1:7">
      <c r="D30" s="3"/>
      <c r="E30" s="3"/>
      <c r="F30" s="3"/>
      <c r="G30" s="3"/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workbookViewId="0">
      <selection activeCell="E29" sqref="E29"/>
    </sheetView>
  </sheetViews>
  <sheetFormatPr defaultRowHeight="15"/>
  <cols>
    <col min="1" max="1" width="52.140625" customWidth="1"/>
    <col min="2" max="2" width="19.42578125" customWidth="1"/>
    <col min="3" max="3" width="30" customWidth="1"/>
    <col min="4" max="4" width="30.85546875" customWidth="1"/>
    <col min="5" max="5" width="58.85546875" customWidth="1"/>
    <col min="6" max="6" width="45.7109375" customWidth="1"/>
    <col min="8" max="8" width="15.7109375" bestFit="1" customWidth="1"/>
  </cols>
  <sheetData>
    <row r="1" spans="1:6">
      <c r="B1" t="s">
        <v>11</v>
      </c>
      <c r="C1" t="s">
        <v>44</v>
      </c>
      <c r="D1" t="s">
        <v>45</v>
      </c>
      <c r="E1" t="s">
        <v>12</v>
      </c>
      <c r="F1" t="s">
        <v>21</v>
      </c>
    </row>
    <row r="3" spans="1:6">
      <c r="A3" t="s">
        <v>0</v>
      </c>
      <c r="B3" s="1">
        <v>107200.38</v>
      </c>
      <c r="C3" s="1">
        <v>53622.14</v>
      </c>
      <c r="D3" s="1">
        <v>53578.239999999998</v>
      </c>
      <c r="E3" t="s">
        <v>46</v>
      </c>
    </row>
    <row r="4" spans="1:6">
      <c r="B4" s="1"/>
    </row>
    <row r="5" spans="1:6">
      <c r="A5" t="s">
        <v>1</v>
      </c>
      <c r="B5" s="1">
        <v>198081.1</v>
      </c>
      <c r="C5" s="1">
        <v>198081.1</v>
      </c>
      <c r="D5" s="1"/>
    </row>
    <row r="6" spans="1:6">
      <c r="B6" s="1"/>
    </row>
    <row r="7" spans="1:6">
      <c r="A7" t="s">
        <v>2</v>
      </c>
      <c r="B7" s="1">
        <v>50000</v>
      </c>
      <c r="C7" s="1">
        <f>SUM(C5-B7)</f>
        <v>148081.1</v>
      </c>
      <c r="D7" s="1">
        <v>50000</v>
      </c>
    </row>
    <row r="8" spans="1:6">
      <c r="A8" t="s">
        <v>3</v>
      </c>
      <c r="B8" s="1">
        <v>49000</v>
      </c>
      <c r="C8" s="1">
        <f>SUM(C7-B8)</f>
        <v>99081.1</v>
      </c>
      <c r="D8" s="1">
        <v>99000</v>
      </c>
    </row>
    <row r="9" spans="1:6">
      <c r="B9" s="1"/>
    </row>
    <row r="10" spans="1:6">
      <c r="A10" t="s">
        <v>5</v>
      </c>
      <c r="B10" s="1">
        <v>98606.22</v>
      </c>
      <c r="C10" s="1">
        <v>0</v>
      </c>
      <c r="D10" s="1">
        <v>99000</v>
      </c>
      <c r="E10" s="3">
        <f>SUM(B10/0.5859)</f>
        <v>168298.71991807476</v>
      </c>
    </row>
    <row r="11" spans="1:6">
      <c r="B11" s="1"/>
    </row>
    <row r="12" spans="1:6">
      <c r="A12" t="s">
        <v>6</v>
      </c>
      <c r="B12" s="1">
        <v>98748.86</v>
      </c>
      <c r="D12" s="1">
        <v>98748.86</v>
      </c>
    </row>
    <row r="13" spans="1:6">
      <c r="A13" t="s">
        <v>13</v>
      </c>
      <c r="B13" s="1"/>
    </row>
    <row r="14" spans="1:6">
      <c r="A14" t="s">
        <v>7</v>
      </c>
      <c r="B14" s="1">
        <f>SUM(B10+B12)</f>
        <v>197355.08000000002</v>
      </c>
    </row>
    <row r="16" spans="1:6">
      <c r="A16" t="s">
        <v>8</v>
      </c>
      <c r="B16" s="2">
        <f>SUM(B14-B3)</f>
        <v>90154.700000000012</v>
      </c>
    </row>
    <row r="18" spans="1:8">
      <c r="A18" t="s">
        <v>9</v>
      </c>
      <c r="B18" s="1">
        <f>SUM(B10/B14)*(B16)</f>
        <v>45044.769976197218</v>
      </c>
      <c r="E18" s="3">
        <f>SUM(B18/0.5859)</f>
        <v>76881.327831024435</v>
      </c>
    </row>
    <row r="19" spans="1:8">
      <c r="A19" t="s">
        <v>10</v>
      </c>
      <c r="B19" s="1" t="s">
        <v>13</v>
      </c>
      <c r="C19" s="1" t="s">
        <v>13</v>
      </c>
      <c r="D19" s="1">
        <f>SUM(B12/B14)*(B16)</f>
        <v>45109.930023802786</v>
      </c>
      <c r="E19" s="3" t="s">
        <v>13</v>
      </c>
      <c r="H19" s="8">
        <f>D19+B23</f>
        <v>90154.700000000012</v>
      </c>
    </row>
    <row r="20" spans="1:8">
      <c r="E20" s="3"/>
    </row>
    <row r="21" spans="1:8">
      <c r="A21" t="s">
        <v>15</v>
      </c>
      <c r="B21" s="1"/>
      <c r="C21" s="1"/>
      <c r="E21" s="3"/>
      <c r="H21" s="9"/>
    </row>
    <row r="22" spans="1:8">
      <c r="A22" t="s">
        <v>40</v>
      </c>
      <c r="B22" s="1"/>
      <c r="C22" s="1"/>
      <c r="E22" s="3">
        <f>SUM(E10-E18)</f>
        <v>91417.392087050321</v>
      </c>
      <c r="H22" s="9">
        <f>D19-B32</f>
        <v>365.66002380278951</v>
      </c>
    </row>
    <row r="23" spans="1:8">
      <c r="A23" t="s">
        <v>17</v>
      </c>
      <c r="B23" s="1">
        <f>B18</f>
        <v>45044.769976197218</v>
      </c>
      <c r="C23" s="1"/>
      <c r="E23" s="3">
        <f>E18</f>
        <v>76881.327831024435</v>
      </c>
      <c r="H23" s="9"/>
    </row>
    <row r="24" spans="1:8">
      <c r="A24" t="s">
        <v>16</v>
      </c>
      <c r="B24" s="1"/>
      <c r="C24" s="1"/>
      <c r="E24" s="4">
        <f>SUM(E23*0.15)</f>
        <v>11532.199174653664</v>
      </c>
      <c r="H24" s="9"/>
    </row>
    <row r="25" spans="1:8">
      <c r="B25" s="1"/>
      <c r="C25" s="1"/>
      <c r="D25" s="1"/>
      <c r="E25" s="4"/>
      <c r="H25" s="9"/>
    </row>
    <row r="26" spans="1:8">
      <c r="B26" s="1"/>
      <c r="C26" s="1"/>
      <c r="D26" s="1"/>
      <c r="E26" t="s">
        <v>42</v>
      </c>
      <c r="H26" s="9"/>
    </row>
    <row r="27" spans="1:8">
      <c r="B27" s="1"/>
      <c r="C27" s="1"/>
      <c r="D27" s="1"/>
      <c r="E27" s="3"/>
      <c r="H27" s="9"/>
    </row>
    <row r="28" spans="1:8">
      <c r="A28" t="s">
        <v>41</v>
      </c>
      <c r="B28" s="1">
        <v>98322.51</v>
      </c>
      <c r="C28" s="1" t="s">
        <v>13</v>
      </c>
      <c r="D28" s="1">
        <v>0</v>
      </c>
      <c r="E28" s="3">
        <v>170000.5</v>
      </c>
      <c r="H28" s="9"/>
    </row>
    <row r="29" spans="1:8">
      <c r="B29" s="1"/>
      <c r="C29" s="1"/>
      <c r="D29" s="1"/>
      <c r="H29" s="9"/>
    </row>
    <row r="30" spans="1:8">
      <c r="A30" t="s">
        <v>43</v>
      </c>
      <c r="B30" s="1"/>
      <c r="C30" s="1"/>
      <c r="D30" s="1"/>
      <c r="E30" s="3"/>
    </row>
    <row r="31" spans="1:8">
      <c r="A31" t="s">
        <v>47</v>
      </c>
      <c r="B31" s="1"/>
      <c r="C31" s="1"/>
      <c r="D31" s="1"/>
      <c r="E31" s="3">
        <f>SUM(E28-E32)</f>
        <v>92641.8</v>
      </c>
    </row>
    <row r="32" spans="1:8">
      <c r="A32" t="s">
        <v>17</v>
      </c>
      <c r="B32" s="1">
        <f>SUM(B28-D3)</f>
        <v>44744.27</v>
      </c>
      <c r="C32" s="1"/>
      <c r="D32" s="1"/>
      <c r="E32" s="3">
        <v>77358.7</v>
      </c>
    </row>
    <row r="33" spans="1:5">
      <c r="A33" t="s">
        <v>16</v>
      </c>
      <c r="B33" s="1"/>
      <c r="C33" s="1"/>
      <c r="D33" s="1"/>
      <c r="E33" s="4">
        <f>SUM(E32*0.15)</f>
        <v>11603.804999999998</v>
      </c>
    </row>
    <row r="34" spans="1:5">
      <c r="B34" s="1"/>
      <c r="C34" s="1"/>
      <c r="D34" s="1"/>
    </row>
    <row r="35" spans="1:5">
      <c r="B35" s="1"/>
      <c r="C35" s="1"/>
    </row>
  </sheetData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Business Transaction Account</vt:lpstr>
      <vt:lpstr>FCA Pounds Stirling</vt:lpstr>
      <vt:lpstr>AFE on transfer 2018</vt:lpstr>
      <vt:lpstr>AFE on transfer 2019</vt:lpstr>
      <vt:lpstr>'AFE on transfer 2018'!Print_Area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hoyland</dc:creator>
  <cp:lastModifiedBy>CAS</cp:lastModifiedBy>
  <cp:lastPrinted>2019-06-26T00:41:58Z</cp:lastPrinted>
  <dcterms:created xsi:type="dcterms:W3CDTF">2018-10-01T01:07:57Z</dcterms:created>
  <dcterms:modified xsi:type="dcterms:W3CDTF">2019-06-27T04:40:14Z</dcterms:modified>
</cp:coreProperties>
</file>