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66925"/>
  <mc:AlternateContent xmlns:mc="http://schemas.openxmlformats.org/markup-compatibility/2006">
    <mc:Choice Requires="x15">
      <x15ac:absPath xmlns:x15ac="http://schemas.microsoft.com/office/spreadsheetml/2010/11/ac" url="https://hfbgroup.sharepoint.com/sites/HFBSuper/Clients/T/TUCH/2023/Workpapers/"/>
    </mc:Choice>
  </mc:AlternateContent>
  <xr:revisionPtr revIDLastSave="1171" documentId="8_{7DABB9F9-DAC7-48AF-95BF-A766060AAE59}" xr6:coauthVersionLast="47" xr6:coauthVersionMax="47" xr10:uidLastSave="{CB7FC297-AB3E-46F8-A259-AA2110B01B55}"/>
  <bookViews>
    <workbookView xWindow="-28920" yWindow="-2070" windowWidth="29040" windowHeight="15720" tabRatio="781" xr2:uid="{306213DB-740E-49D0-A494-BE82EF870239}"/>
  </bookViews>
  <sheets>
    <sheet name="Index" sheetId="2" r:id="rId1"/>
    <sheet name="Queries" sheetId="20" state="hidden" r:id="rId2"/>
    <sheet name="Invoicing" sheetId="19" r:id="rId3"/>
    <sheet name="Min Pension" sheetId="3" r:id="rId4"/>
    <sheet name="PAYG &amp; GST Instal" sheetId="4" r:id="rId5"/>
    <sheet name="GST Rec" sheetId="10" state="hidden" r:id="rId6"/>
    <sheet name="Bank Balance" sheetId="17" state="hidden" r:id="rId7"/>
    <sheet name="Investment Recon - BT" sheetId="8" r:id="rId8"/>
    <sheet name="Investment Recon - Other" sheetId="16" state="hidden" r:id="rId9"/>
    <sheet name="Related UT " sheetId="14" state="hidden" r:id="rId10"/>
    <sheet name="Property Valn" sheetId="12" state="hidden" r:id="rId11"/>
    <sheet name="Debtors" sheetId="13" r:id="rId12"/>
    <sheet name="Creditors" sheetId="11" r:id="rId13"/>
    <sheet name="Distbn Income " sheetId="7" r:id="rId14"/>
    <sheet name="Dividend Income" sheetId="18" state="hidden" r:id="rId15"/>
    <sheet name="Foreign Div" sheetId="9" state="hidden" r:id="rId16"/>
    <sheet name="Rental Income" sheetId="15" state="hidden" r:id="rId17"/>
    <sheet name="Acc fees" sheetId="6" state="hidden" r:id="rId18"/>
    <sheet name="Advisor Fees" sheetId="5" r:id="rId1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8" i="7" l="1"/>
  <c r="K26" i="7" s="1"/>
  <c r="F23" i="13"/>
  <c r="F22" i="13"/>
  <c r="D27" i="7"/>
  <c r="I3" i="19"/>
  <c r="H3" i="19"/>
  <c r="C3" i="19"/>
  <c r="I2" i="19"/>
  <c r="H2" i="19"/>
  <c r="C2" i="19"/>
  <c r="C1" i="19"/>
  <c r="N16" i="15"/>
  <c r="E34" i="15"/>
  <c r="D34" i="15"/>
  <c r="F31" i="15"/>
  <c r="E30" i="15"/>
  <c r="D30" i="15"/>
  <c r="E29" i="15"/>
  <c r="D29" i="15"/>
  <c r="F29" i="13"/>
  <c r="F35" i="13"/>
  <c r="D11" i="3"/>
  <c r="I15" i="8"/>
  <c r="J103" i="15"/>
  <c r="J107" i="15" s="1"/>
  <c r="I103" i="15"/>
  <c r="I107" i="15" s="1"/>
  <c r="G103" i="15"/>
  <c r="G107" i="15" s="1"/>
  <c r="F103" i="15"/>
  <c r="F107" i="15" s="1"/>
  <c r="K101" i="15"/>
  <c r="E101" i="15"/>
  <c r="K100" i="15"/>
  <c r="E100" i="15"/>
  <c r="K99" i="15"/>
  <c r="E99" i="15"/>
  <c r="K98" i="15"/>
  <c r="E98" i="15"/>
  <c r="K97" i="15"/>
  <c r="E97" i="15"/>
  <c r="K96" i="15"/>
  <c r="E96" i="15"/>
  <c r="K95" i="15"/>
  <c r="E95" i="15"/>
  <c r="K94" i="15"/>
  <c r="E94" i="15"/>
  <c r="K93" i="15"/>
  <c r="E93" i="15"/>
  <c r="K92" i="15"/>
  <c r="E92" i="15"/>
  <c r="K91" i="15"/>
  <c r="E91" i="15"/>
  <c r="K90" i="15"/>
  <c r="K103" i="15" s="1"/>
  <c r="D103" i="15"/>
  <c r="D107" i="15" s="1"/>
  <c r="E90" i="15" l="1"/>
  <c r="H103" i="15"/>
  <c r="H107" i="15" s="1"/>
  <c r="E103" i="15" l="1"/>
  <c r="E107" i="15" s="1"/>
  <c r="H13" i="18" l="1"/>
  <c r="I3" i="18"/>
  <c r="H3" i="18"/>
  <c r="C3" i="18"/>
  <c r="I2" i="18"/>
  <c r="H2" i="18"/>
  <c r="C2" i="18"/>
  <c r="C1" i="18"/>
  <c r="G13" i="18"/>
  <c r="F13" i="18"/>
  <c r="E13" i="18"/>
  <c r="D13" i="18"/>
  <c r="F41" i="13" l="1"/>
  <c r="G13" i="17"/>
  <c r="G12" i="17"/>
  <c r="I3" i="17"/>
  <c r="H3" i="17"/>
  <c r="C3" i="17"/>
  <c r="I2" i="17"/>
  <c r="H2" i="17"/>
  <c r="C2" i="17"/>
  <c r="C1" i="17"/>
  <c r="F22" i="16"/>
  <c r="F16" i="16"/>
  <c r="F33" i="16"/>
  <c r="E33" i="16"/>
  <c r="G32" i="16"/>
  <c r="G31" i="16"/>
  <c r="G30" i="16"/>
  <c r="G29" i="16"/>
  <c r="I3" i="16"/>
  <c r="H3" i="16"/>
  <c r="C3" i="16"/>
  <c r="I2" i="16"/>
  <c r="H2" i="16"/>
  <c r="C2" i="16"/>
  <c r="C1" i="16"/>
  <c r="L16" i="5"/>
  <c r="H13" i="9"/>
  <c r="K25" i="3"/>
  <c r="J25" i="3"/>
  <c r="I25" i="3"/>
  <c r="F25" i="3"/>
  <c r="E25" i="3"/>
  <c r="D25" i="3"/>
  <c r="I11" i="3"/>
  <c r="I20" i="3" s="1"/>
  <c r="D20" i="3"/>
  <c r="K10" i="3"/>
  <c r="K11" i="3" s="1"/>
  <c r="K20" i="3" s="1"/>
  <c r="J10" i="3"/>
  <c r="J11" i="3" s="1"/>
  <c r="J20" i="3" s="1"/>
  <c r="F10" i="3"/>
  <c r="F11" i="3" s="1"/>
  <c r="F20" i="3" s="1"/>
  <c r="E10" i="3"/>
  <c r="E11" i="3" s="1"/>
  <c r="E20" i="3" s="1"/>
  <c r="F36" i="15"/>
  <c r="I3" i="15"/>
  <c r="H3" i="15"/>
  <c r="C3" i="15"/>
  <c r="I2" i="15"/>
  <c r="H2" i="15"/>
  <c r="C2" i="15"/>
  <c r="C1" i="15"/>
  <c r="F41" i="15"/>
  <c r="E40" i="15"/>
  <c r="D40" i="15" s="1"/>
  <c r="E39" i="15"/>
  <c r="D39" i="15" s="1"/>
  <c r="E38" i="15"/>
  <c r="D38" i="15" s="1"/>
  <c r="E37" i="15"/>
  <c r="D37" i="15" s="1"/>
  <c r="E35" i="15"/>
  <c r="D35" i="15" s="1"/>
  <c r="E33" i="15"/>
  <c r="D33" i="15" s="1"/>
  <c r="E32" i="15"/>
  <c r="D32" i="15" s="1"/>
  <c r="D36" i="15" s="1"/>
  <c r="E28" i="15"/>
  <c r="D28" i="15" s="1"/>
  <c r="E27" i="15"/>
  <c r="M15" i="15"/>
  <c r="M14" i="15"/>
  <c r="E21" i="15"/>
  <c r="D21" i="15" s="1"/>
  <c r="M13" i="15"/>
  <c r="E20" i="15"/>
  <c r="D20" i="15" s="1"/>
  <c r="D27" i="15" l="1"/>
  <c r="D31" i="15" s="1"/>
  <c r="E31" i="15"/>
  <c r="I22" i="3"/>
  <c r="I23" i="3" s="1"/>
  <c r="F24" i="16"/>
  <c r="I24" i="16" s="1"/>
  <c r="G33" i="16"/>
  <c r="E22" i="3"/>
  <c r="E23" i="3" s="1"/>
  <c r="J22" i="3"/>
  <c r="J23" i="3" s="1"/>
  <c r="F22" i="3"/>
  <c r="F23" i="3" s="1"/>
  <c r="K22" i="3"/>
  <c r="K23" i="3" s="1"/>
  <c r="D22" i="3"/>
  <c r="D23" i="3" s="1"/>
  <c r="F42" i="15"/>
  <c r="D41" i="15"/>
  <c r="E41" i="15"/>
  <c r="E36" i="15"/>
  <c r="D24" i="15"/>
  <c r="E24" i="15"/>
  <c r="F24" i="15"/>
  <c r="D42" i="15" l="1"/>
  <c r="G23" i="3"/>
  <c r="L23" i="3"/>
  <c r="E42" i="15"/>
  <c r="I3" i="11"/>
  <c r="H3" i="11"/>
  <c r="C3" i="11"/>
  <c r="I2" i="11"/>
  <c r="H2" i="11"/>
  <c r="C2" i="11"/>
  <c r="C1" i="11"/>
  <c r="I3" i="14"/>
  <c r="H3" i="14"/>
  <c r="C3" i="14"/>
  <c r="I2" i="14"/>
  <c r="H2" i="14"/>
  <c r="C2" i="14"/>
  <c r="C1" i="14"/>
  <c r="I3" i="8"/>
  <c r="H3" i="8"/>
  <c r="C3" i="8"/>
  <c r="I2" i="8"/>
  <c r="H2" i="8"/>
  <c r="C2" i="8"/>
  <c r="C1" i="8"/>
  <c r="I3" i="12"/>
  <c r="H3" i="12"/>
  <c r="C3" i="12"/>
  <c r="I2" i="12"/>
  <c r="H2" i="12"/>
  <c r="C2" i="12"/>
  <c r="C1" i="12"/>
  <c r="I3" i="13"/>
  <c r="H3" i="13"/>
  <c r="C3" i="13"/>
  <c r="I2" i="13"/>
  <c r="H2" i="13"/>
  <c r="C2" i="13"/>
  <c r="C1" i="13"/>
  <c r="I3" i="6"/>
  <c r="H3" i="6"/>
  <c r="C3" i="6"/>
  <c r="I2" i="6"/>
  <c r="H2" i="6"/>
  <c r="C2" i="6"/>
  <c r="C1" i="6"/>
  <c r="I3" i="5"/>
  <c r="H3" i="5"/>
  <c r="C3" i="5"/>
  <c r="I2" i="5"/>
  <c r="H2" i="5"/>
  <c r="C2" i="5"/>
  <c r="C1" i="5"/>
  <c r="I3" i="9"/>
  <c r="H3" i="9"/>
  <c r="C3" i="9"/>
  <c r="I2" i="9"/>
  <c r="H2" i="9"/>
  <c r="C2" i="9"/>
  <c r="C1" i="9"/>
  <c r="I3" i="7"/>
  <c r="H3" i="7"/>
  <c r="C3" i="7"/>
  <c r="I2" i="7"/>
  <c r="H2" i="7"/>
  <c r="C2" i="7"/>
  <c r="C1" i="7"/>
  <c r="I3" i="10"/>
  <c r="H3" i="10"/>
  <c r="B3" i="10"/>
  <c r="I2" i="10"/>
  <c r="H2" i="10"/>
  <c r="B2" i="10"/>
  <c r="B1" i="10"/>
  <c r="I3" i="4"/>
  <c r="H3" i="4"/>
  <c r="C3" i="4"/>
  <c r="I2" i="4"/>
  <c r="H2" i="4"/>
  <c r="C2" i="4"/>
  <c r="C1" i="4"/>
  <c r="K3" i="3"/>
  <c r="K2" i="3"/>
  <c r="J3" i="3"/>
  <c r="J2" i="3"/>
  <c r="C3" i="3"/>
  <c r="C2" i="3"/>
  <c r="C1" i="3"/>
  <c r="N23" i="3" l="1"/>
  <c r="G32" i="14"/>
  <c r="G31" i="14"/>
  <c r="G30" i="14"/>
  <c r="G29" i="14"/>
  <c r="G28" i="14"/>
  <c r="G27" i="14"/>
  <c r="G26" i="14"/>
  <c r="G25" i="14"/>
  <c r="G24" i="14"/>
  <c r="G23" i="14"/>
  <c r="G22" i="14"/>
  <c r="G20" i="14"/>
  <c r="G18" i="14"/>
  <c r="G19" i="14" s="1"/>
  <c r="G17" i="14"/>
  <c r="G16" i="14"/>
  <c r="G15" i="14"/>
  <c r="G13" i="14"/>
  <c r="G11" i="14"/>
  <c r="G10" i="14"/>
  <c r="G9" i="14"/>
  <c r="G14" i="14" l="1"/>
  <c r="G21" i="14" s="1"/>
  <c r="D25" i="14" s="1"/>
  <c r="D28" i="14"/>
  <c r="D29" i="14" l="1"/>
  <c r="F48" i="13"/>
  <c r="F21" i="13"/>
  <c r="E13" i="13" s="1"/>
  <c r="F13" i="13" s="1"/>
  <c r="F17" i="13" s="1"/>
  <c r="D17" i="12" l="1"/>
  <c r="H15" i="12"/>
  <c r="E15" i="12" s="1"/>
  <c r="F15" i="12" s="1"/>
  <c r="H14" i="12"/>
  <c r="E14" i="12" s="1"/>
  <c r="F14" i="12" s="1"/>
  <c r="H13" i="12"/>
  <c r="E13" i="12" s="1"/>
  <c r="E17" i="12" s="1"/>
  <c r="H17" i="12" l="1"/>
  <c r="F13" i="12"/>
  <c r="F17" i="12" s="1"/>
  <c r="F17" i="11" l="1"/>
  <c r="H40" i="10"/>
  <c r="H38" i="10"/>
  <c r="H37" i="10"/>
  <c r="H36" i="10"/>
  <c r="H35" i="10"/>
  <c r="H34" i="10"/>
  <c r="H33" i="10"/>
  <c r="H32" i="10"/>
  <c r="H31" i="10"/>
  <c r="H30" i="10"/>
  <c r="H29" i="10"/>
  <c r="H28" i="10"/>
  <c r="H27" i="10"/>
  <c r="H20" i="10"/>
  <c r="G20" i="10"/>
  <c r="F20" i="10"/>
  <c r="E20" i="10"/>
  <c r="D20" i="10"/>
  <c r="C20" i="10"/>
  <c r="I19" i="10"/>
  <c r="I18" i="10"/>
  <c r="I17" i="10"/>
  <c r="I16" i="10"/>
  <c r="H13" i="10"/>
  <c r="G13" i="10"/>
  <c r="F13" i="10"/>
  <c r="E13" i="10"/>
  <c r="D13" i="10"/>
  <c r="C13" i="10"/>
  <c r="C22" i="10" s="1"/>
  <c r="I12" i="10"/>
  <c r="I11" i="10"/>
  <c r="I10" i="10"/>
  <c r="I9" i="10"/>
  <c r="H22" i="10" l="1"/>
  <c r="E22" i="10"/>
  <c r="F22" i="10"/>
  <c r="D22" i="10"/>
  <c r="G22" i="10"/>
  <c r="H39" i="10"/>
  <c r="I13" i="10"/>
  <c r="C42" i="10" s="1"/>
  <c r="I20" i="10"/>
  <c r="C43" i="10" s="1"/>
  <c r="C44" i="10" l="1"/>
  <c r="C47" i="10" s="1"/>
  <c r="I22" i="10"/>
  <c r="H41" i="10" s="1"/>
  <c r="I21" i="9"/>
  <c r="H21" i="9"/>
  <c r="F21" i="9"/>
  <c r="J21" i="9" s="1"/>
  <c r="I20" i="9"/>
  <c r="H20" i="9"/>
  <c r="F20" i="9"/>
  <c r="J20" i="9" s="1"/>
  <c r="I19" i="9"/>
  <c r="H19" i="9"/>
  <c r="F19" i="9"/>
  <c r="J19" i="9" s="1"/>
  <c r="I18" i="9"/>
  <c r="H18" i="9"/>
  <c r="F18" i="9"/>
  <c r="J18" i="9" s="1"/>
  <c r="I14" i="9"/>
  <c r="H14" i="9"/>
  <c r="F14" i="9"/>
  <c r="J14" i="9" s="1"/>
  <c r="I13" i="9"/>
  <c r="F13" i="9"/>
  <c r="J13" i="9" s="1"/>
  <c r="J22" i="9" l="1"/>
  <c r="I22" i="9"/>
  <c r="I15" i="9"/>
  <c r="H15" i="9"/>
  <c r="J15" i="9"/>
  <c r="H22" i="9"/>
  <c r="F45" i="8"/>
  <c r="E45" i="8"/>
  <c r="G44" i="8"/>
  <c r="G43" i="8"/>
  <c r="G42" i="8"/>
  <c r="G41" i="8"/>
  <c r="G40" i="8"/>
  <c r="G39" i="8"/>
  <c r="G38" i="8"/>
  <c r="G37" i="8"/>
  <c r="G36" i="8"/>
  <c r="G35" i="8"/>
  <c r="G34" i="8"/>
  <c r="G33" i="8"/>
  <c r="G32" i="8"/>
  <c r="G31" i="8"/>
  <c r="G30" i="8"/>
  <c r="G29" i="8"/>
  <c r="G28" i="8"/>
  <c r="G27" i="8"/>
  <c r="G26" i="8"/>
  <c r="G25" i="8"/>
  <c r="G24" i="8"/>
  <c r="G23" i="8"/>
  <c r="F13" i="8"/>
  <c r="G45" i="8" l="1"/>
  <c r="F14" i="8" s="1"/>
  <c r="I13" i="8"/>
  <c r="D32" i="7" l="1"/>
  <c r="D43" i="7" s="1"/>
  <c r="G43" i="7"/>
  <c r="F43" i="7"/>
  <c r="G40" i="7"/>
  <c r="F40" i="7"/>
  <c r="D40" i="7"/>
  <c r="M26" i="7"/>
  <c r="H37" i="7"/>
  <c r="E36" i="7"/>
  <c r="H36" i="7" s="1"/>
  <c r="H35" i="7"/>
  <c r="E33" i="7"/>
  <c r="H33" i="7" s="1"/>
  <c r="K27" i="7" s="1"/>
  <c r="M27" i="7" s="1"/>
  <c r="H31" i="7"/>
  <c r="H30" i="7"/>
  <c r="L29" i="7"/>
  <c r="H29" i="7"/>
  <c r="H28" i="7"/>
  <c r="H27" i="7"/>
  <c r="K18" i="7" s="1"/>
  <c r="M18" i="7" s="1"/>
  <c r="H26" i="7"/>
  <c r="K15" i="7" s="1"/>
  <c r="M15" i="7" s="1"/>
  <c r="M25" i="7"/>
  <c r="H25" i="7"/>
  <c r="M24" i="7"/>
  <c r="H24" i="7"/>
  <c r="H23" i="7"/>
  <c r="H22" i="7"/>
  <c r="H21" i="7"/>
  <c r="H20" i="7"/>
  <c r="H19" i="7"/>
  <c r="H18" i="7"/>
  <c r="H17" i="7"/>
  <c r="H16" i="7"/>
  <c r="H15" i="7"/>
  <c r="H14" i="7"/>
  <c r="H40" i="7" l="1"/>
  <c r="K14" i="7" s="1"/>
  <c r="M14" i="7" s="1"/>
  <c r="K21" i="7"/>
  <c r="M21" i="7" s="1"/>
  <c r="G44" i="7"/>
  <c r="K17" i="7"/>
  <c r="M17" i="7" s="1"/>
  <c r="F44" i="7"/>
  <c r="E43" i="7"/>
  <c r="E44" i="7" s="1"/>
  <c r="K23" i="7"/>
  <c r="M23" i="7" s="1"/>
  <c r="K22" i="7"/>
  <c r="M22" i="7" s="1"/>
  <c r="H32" i="7"/>
  <c r="K16" i="7"/>
  <c r="M16" i="7" s="1"/>
  <c r="K20" i="7"/>
  <c r="M20" i="7" s="1"/>
  <c r="K19" i="7"/>
  <c r="M19" i="7" s="1"/>
  <c r="D44" i="7"/>
  <c r="K29" i="7" l="1"/>
  <c r="M29" i="7" s="1"/>
  <c r="G28" i="6"/>
  <c r="I28" i="6" s="1"/>
  <c r="G27" i="6"/>
  <c r="F23" i="6"/>
  <c r="G23" i="6" s="1"/>
  <c r="E23" i="6"/>
  <c r="F22" i="6"/>
  <c r="E22" i="6"/>
  <c r="G22" i="6" s="1"/>
  <c r="F21" i="6"/>
  <c r="I21" i="6" s="1"/>
  <c r="E21" i="6"/>
  <c r="I20" i="6"/>
  <c r="G20" i="6"/>
  <c r="G16" i="6"/>
  <c r="N15" i="6" s="1"/>
  <c r="N18" i="6" s="1"/>
  <c r="N17" i="6" s="1"/>
  <c r="I15" i="6"/>
  <c r="I13" i="6"/>
  <c r="I16" i="6" s="1"/>
  <c r="G20" i="5"/>
  <c r="G14" i="5"/>
  <c r="G22" i="5" l="1"/>
  <c r="I23" i="6"/>
  <c r="E24" i="6"/>
  <c r="G29" i="6" s="1"/>
  <c r="F24" i="6"/>
  <c r="G30" i="6" s="1"/>
  <c r="I30" i="6" s="1"/>
  <c r="I31" i="6" s="1"/>
  <c r="G21" i="6"/>
  <c r="G24" i="6"/>
  <c r="I22" i="6"/>
  <c r="I24" i="6" s="1"/>
  <c r="G31" i="6"/>
  <c r="F29" i="4" l="1"/>
  <c r="G26" i="4"/>
  <c r="G29" i="4" s="1"/>
  <c r="G19" i="4"/>
  <c r="G34" i="4" s="1"/>
  <c r="F19" i="4"/>
  <c r="G17" i="4"/>
  <c r="F17" i="4"/>
  <c r="H15" i="4"/>
  <c r="H14" i="4"/>
  <c r="H13" i="4"/>
  <c r="F30" i="4" l="1"/>
  <c r="F35" i="4" s="1"/>
  <c r="H17" i="4"/>
  <c r="G30" i="4"/>
  <c r="G35" i="4" s="1"/>
  <c r="F33" i="4"/>
  <c r="G33" i="4"/>
  <c r="F34" i="4"/>
  <c r="H34" i="4" s="1"/>
  <c r="H35" i="4" l="1"/>
  <c r="H33" i="4"/>
  <c r="F36" i="4"/>
  <c r="G36" i="4"/>
  <c r="G38" i="4" s="1"/>
  <c r="H36" i="4" l="1"/>
  <c r="H38" i="4" s="1"/>
  <c r="F3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BOS Tip</author>
  </authors>
  <commentList>
    <comment ref="I15" authorId="0" shapeId="0" xr:uid="{43567FF4-609E-46E3-BA25-3D8A68A0A5E1}">
      <text>
        <r>
          <rPr>
            <b/>
            <sz val="8"/>
            <color indexed="81"/>
            <rFont val="Tahoma"/>
            <family val="2"/>
          </rPr>
          <t>BOS Tip:</t>
        </r>
        <r>
          <rPr>
            <sz val="8"/>
            <color indexed="81"/>
            <rFont val="Tahoma"/>
            <family val="2"/>
          </rPr>
          <t xml:space="preserve">
Column for Luxury Car Tax (LCT) or Wine Equalisation Tax (WET) if applicable. Insert the appropriate acronym if applicable, or leave blank.</t>
        </r>
      </text>
    </comment>
  </commentList>
</comments>
</file>

<file path=xl/sharedStrings.xml><?xml version="1.0" encoding="utf-8"?>
<sst xmlns="http://schemas.openxmlformats.org/spreadsheetml/2006/main" count="799" uniqueCount="468">
  <si>
    <t>Client</t>
  </si>
  <si>
    <t>Initials</t>
  </si>
  <si>
    <t>Date</t>
  </si>
  <si>
    <t>Client Code</t>
  </si>
  <si>
    <t xml:space="preserve">Prep by: </t>
  </si>
  <si>
    <t>As at:</t>
  </si>
  <si>
    <t xml:space="preserve">Rev by: </t>
  </si>
  <si>
    <t>WORKPAPER INDEX</t>
  </si>
  <si>
    <t>Ref.</t>
  </si>
  <si>
    <t>Links</t>
  </si>
  <si>
    <t>Applies</t>
  </si>
  <si>
    <t>Comments or Notes</t>
  </si>
  <si>
    <t>1. Financial Statements &amp; Other Fund Reports</t>
  </si>
  <si>
    <t>ü</t>
  </si>
  <si>
    <t>Financial Statements</t>
  </si>
  <si>
    <t>Members Statements</t>
  </si>
  <si>
    <t>SMSF Annual Return</t>
  </si>
  <si>
    <t>Final Trial Balance &amp; General Ledger</t>
  </si>
  <si>
    <t>Investment Strategy &amp; Comparison</t>
  </si>
  <si>
    <t>Trustee Minutes</t>
  </si>
  <si>
    <t>Complying Fund Notification</t>
  </si>
  <si>
    <t>Corporate Trustee - Now Infinity Report</t>
  </si>
  <si>
    <t>N/a - indiv trustees</t>
  </si>
  <si>
    <t>ABR report showing who the associates of the Fund are</t>
  </si>
  <si>
    <t>Financial Statements Supporting Workpapers</t>
  </si>
  <si>
    <t>Income tax &amp; GST</t>
  </si>
  <si>
    <t>Statement of Taxable Income</t>
  </si>
  <si>
    <t>Actuarial, ECPI &amp; ECPE reports</t>
  </si>
  <si>
    <t>ATO reports</t>
  </si>
  <si>
    <t>GST Reconciliation</t>
  </si>
  <si>
    <t>link</t>
  </si>
  <si>
    <t>Cash</t>
  </si>
  <si>
    <t>Bank Statements</t>
  </si>
  <si>
    <t>Receivables / Sundry Debtors</t>
  </si>
  <si>
    <t>Contributions Receivable</t>
  </si>
  <si>
    <t>Distributions Receivable</t>
  </si>
  <si>
    <t>Dividends Receivable</t>
  </si>
  <si>
    <t>Rent Receivable</t>
  </si>
  <si>
    <t>Sundry Debtors</t>
  </si>
  <si>
    <t>Investments</t>
  </si>
  <si>
    <t>Fixed Interest Securities</t>
  </si>
  <si>
    <t>Listed Shares</t>
  </si>
  <si>
    <t>Unlisted Shares</t>
  </si>
  <si>
    <t>Managed Funds &amp; UT's - Public</t>
  </si>
  <si>
    <t>Managed Funds &amp; UT's - Unlisted</t>
  </si>
  <si>
    <t xml:space="preserve">Other   </t>
  </si>
  <si>
    <t>Property</t>
  </si>
  <si>
    <t>Members Balances</t>
  </si>
  <si>
    <t>Contributions Received</t>
  </si>
  <si>
    <t>Div 293 or Excess CC Payments</t>
  </si>
  <si>
    <t>Life Insurance Premiums</t>
  </si>
  <si>
    <t>Lump Sum Payments</t>
  </si>
  <si>
    <t>Rollovers</t>
  </si>
  <si>
    <t>Pension Payments</t>
  </si>
  <si>
    <t>Liabilities</t>
  </si>
  <si>
    <t>Sundry Creditors</t>
  </si>
  <si>
    <t>LRBA</t>
  </si>
  <si>
    <t xml:space="preserve">Income </t>
  </si>
  <si>
    <t>Disposals</t>
  </si>
  <si>
    <t>Distributions</t>
  </si>
  <si>
    <t>Australian Dividends</t>
  </si>
  <si>
    <t>Foreign Dividends</t>
  </si>
  <si>
    <t>Rent</t>
  </si>
  <si>
    <t>Interest</t>
  </si>
  <si>
    <t>Other</t>
  </si>
  <si>
    <t>Income &amp; Income Comparison Reports</t>
  </si>
  <si>
    <t>Expenses</t>
  </si>
  <si>
    <t>General - Accounting</t>
  </si>
  <si>
    <t>General - ASIC</t>
  </si>
  <si>
    <t>General - Other</t>
  </si>
  <si>
    <t>Matters for the Auditors Attention</t>
  </si>
  <si>
    <t>General</t>
  </si>
  <si>
    <t>There have been no changes to the Fund's permanent records during the year</t>
  </si>
  <si>
    <t>End of year workpapers</t>
  </si>
  <si>
    <t>Minimum Pension Calc</t>
  </si>
  <si>
    <t>PAYG &amp; Instalment Calculator</t>
  </si>
  <si>
    <t xml:space="preserve">Invoicing </t>
  </si>
  <si>
    <t>Audit</t>
  </si>
  <si>
    <t>Actuarial</t>
  </si>
  <si>
    <t>Financial Statement Preparation - split for GST if applic</t>
  </si>
  <si>
    <t>Annual GST return or Quarterly BAS</t>
  </si>
  <si>
    <t>Extra work</t>
  </si>
  <si>
    <t xml:space="preserve">Pensions: </t>
  </si>
  <si>
    <t>- Attend to Centrelink reporting requirements for each of your Account Based Pensions</t>
  </si>
  <si>
    <t>- Preparation of documentation to treat any withdrawals in excess of your minimum pension as a lump sum</t>
  </si>
  <si>
    <t>- Preparation of lump sum withdrawal documentation for withdrawals in excess of your minimum pension</t>
  </si>
  <si>
    <t>- Management of Transfer Balance Account reporting requirements</t>
  </si>
  <si>
    <t xml:space="preserve">Related party: </t>
  </si>
  <si>
    <t>- Review of related party lease agreement between xx and xx, calculation of annual rent increase, reconciliation of rent received, prepare a reconciliation of outgoings incurred vs reimbursed.</t>
  </si>
  <si>
    <t>- Review of related party lease agreement between the Fund and xx Pty Ltd, including reconciliation of rent and outgoings, to ensure that it is being conducted on commercial terms.</t>
  </si>
  <si>
    <t>- Review of all lease agreements between the Fund and it's tenants, including reconciliation of rent and outgoings, to ensure that they are being conducted on commercial terms.</t>
  </si>
  <si>
    <t>- Review of the Fund's unlisted investment/s in xxx to ensure compliance with the SIS Legislation and calculation of net tangible asset/market value.</t>
  </si>
  <si>
    <t>1 Property:</t>
  </si>
  <si>
    <t xml:space="preserve">- Review and update of the market value for the Fund's investment property so it is in line with the current market appraisal </t>
  </si>
  <si>
    <t>- Obtaining a current certificate of title to confirm that the property is held in the correct name and that no encumbrances have been placed over the property</t>
  </si>
  <si>
    <t xml:space="preserve">Multiple Properties: </t>
  </si>
  <si>
    <t xml:space="preserve">- Review and update of the market value for each of the Fund's property investments so they are in line with the current market appraisal </t>
  </si>
  <si>
    <t>- Obtaining a current certificate of title to confirm that each property is held in the correct name and that no encumbrances have been placed over the properties</t>
  </si>
  <si>
    <t xml:space="preserve">LRBA: </t>
  </si>
  <si>
    <t>- Obtaining a current certificate of title to confirm that the property is held in the correct name and that the encumbrances comply with the super laws</t>
  </si>
  <si>
    <t>- Review of limited recourse borrowing arrangements for compliance with the super laws</t>
  </si>
  <si>
    <t xml:space="preserve">Other: </t>
  </si>
  <si>
    <t>- Calculation of the capital gain on sale of xx</t>
  </si>
  <si>
    <t>- Preparation of Contribution Deduction Notices</t>
  </si>
  <si>
    <t>- Preparation of Special General Meeting Minutes documenting the above issues and the decisions made by the Trustees</t>
  </si>
  <si>
    <t>- Preparation of Centrelink forms for your application for a Seniors Health Care Card</t>
  </si>
  <si>
    <t>MINIMUM PENSION CALCULATION 2023/24 FINANCIAL YEAR</t>
  </si>
  <si>
    <t>Member Name:</t>
  </si>
  <si>
    <t>Fund Total Min Pension</t>
  </si>
  <si>
    <t>Date of Birth:</t>
  </si>
  <si>
    <t>Total</t>
  </si>
  <si>
    <t>Age as at 01/07/2023:</t>
  </si>
  <si>
    <t>Pension Date:</t>
  </si>
  <si>
    <t>Penion A/c No:</t>
  </si>
  <si>
    <t>Pension A/c Type:</t>
  </si>
  <si>
    <t>ABP</t>
  </si>
  <si>
    <t>Member Balance:</t>
  </si>
  <si>
    <t>Percentage Factor:</t>
  </si>
  <si>
    <t>Minimum Pension:</t>
  </si>
  <si>
    <t>Rounded to nearest $10</t>
  </si>
  <si>
    <t>Maximum Pension:</t>
  </si>
  <si>
    <t>Age Min</t>
  </si>
  <si>
    <t>Age Max</t>
  </si>
  <si>
    <t>Percentage</t>
  </si>
  <si>
    <t>PAYG AND GST INSTALMENT CALC</t>
  </si>
  <si>
    <t>Ledger
A/c No.</t>
  </si>
  <si>
    <t>Detail</t>
  </si>
  <si>
    <t>$</t>
  </si>
  <si>
    <t xml:space="preserve">Instalments Raised by the ATO for the 2024FY to date: </t>
  </si>
  <si>
    <t>GST</t>
  </si>
  <si>
    <t>PAYG</t>
  </si>
  <si>
    <t>Enter amts from ATO or activity stmts - also look for ATO letter 'your PAYGI have changed'</t>
  </si>
  <si>
    <t xml:space="preserve">If the Fund wont' be lodging it's tax return until May 2024, use the 3 instalments calculator and enter in </t>
  </si>
  <si>
    <t>estimated instalments</t>
  </si>
  <si>
    <t>For new funds est in the 2023FY, enter in nil for Sept and Dec</t>
  </si>
  <si>
    <t>Number of instalments raised by the ATO for the 2023FY</t>
  </si>
  <si>
    <t>Net GST payable (1A - 1B)</t>
  </si>
  <si>
    <t>This is the net GST payable per the 2023 annual GST Return (ignoring the instalments)</t>
  </si>
  <si>
    <t>Income tax payable on taxable income</t>
  </si>
  <si>
    <t>These are from the 2023FY stmt of taxable income</t>
  </si>
  <si>
    <t>Less: Franking Credits</t>
  </si>
  <si>
    <t>Less: FTC</t>
  </si>
  <si>
    <t>Estimated tax for 2024FY</t>
  </si>
  <si>
    <t>Estimated quarterly instalments</t>
  </si>
  <si>
    <t>Shortfall/catchup amt</t>
  </si>
  <si>
    <t>Estimated Instalments for the remainder of the 2024FY:</t>
  </si>
  <si>
    <t>GST RECONCILIATION</t>
  </si>
  <si>
    <t>ON BAS</t>
  </si>
  <si>
    <t>GST Collected</t>
  </si>
  <si>
    <t>GST Paid</t>
  </si>
  <si>
    <t>PAYG W</t>
  </si>
  <si>
    <t>PAYG I</t>
  </si>
  <si>
    <t>FBT</t>
  </si>
  <si>
    <t>Deferred Instalments</t>
  </si>
  <si>
    <t>Net</t>
  </si>
  <si>
    <t>SEPTEMBER QUARTER</t>
  </si>
  <si>
    <t>DECEMBER QUARTER</t>
  </si>
  <si>
    <t>MARCH QUARTER</t>
  </si>
  <si>
    <t>JUNE QUARTER</t>
  </si>
  <si>
    <t>Totals</t>
  </si>
  <si>
    <t>IN ACCOUNTS</t>
  </si>
  <si>
    <t>JUNE QUARTER - ANNUAL AMTS</t>
  </si>
  <si>
    <t>VARIANCE = Reported minus paid</t>
  </si>
  <si>
    <t>Reconciliation</t>
  </si>
  <si>
    <t>Per Client</t>
  </si>
  <si>
    <t>Per Accounts</t>
  </si>
  <si>
    <t>Difference</t>
  </si>
  <si>
    <t>Transaction/Explaination</t>
  </si>
  <si>
    <t>Check:</t>
  </si>
  <si>
    <t>GST Instalments 2023</t>
  </si>
  <si>
    <t>Annual GST Report 2023</t>
  </si>
  <si>
    <t>840 Balance</t>
  </si>
  <si>
    <t>Check</t>
  </si>
  <si>
    <t>Rounding</t>
  </si>
  <si>
    <t>Bank Balance Confirm</t>
  </si>
  <si>
    <t>Notes or Comments</t>
  </si>
  <si>
    <t>Bank Accounts</t>
  </si>
  <si>
    <t>PER BGL</t>
  </si>
  <si>
    <t>PER SUPPORT DOC</t>
  </si>
  <si>
    <t>VARIANCE</t>
  </si>
  <si>
    <t>Bank Account 1</t>
  </si>
  <si>
    <t>Bank Account 2</t>
  </si>
  <si>
    <t>*save down BGL bank statement report</t>
  </si>
  <si>
    <t>*need 30 June confirms to show account name and balance</t>
  </si>
  <si>
    <t>*if client does not have a feed you will need bank statements for the full financial year</t>
  </si>
  <si>
    <t>INVESTMENT RECONCILIATION - BT</t>
  </si>
  <si>
    <t>Market value per BT Portfolio Valuation report</t>
  </si>
  <si>
    <t>This is the managed funds total - not the full protfolio val'n total</t>
  </si>
  <si>
    <t>Market value per accounts</t>
  </si>
  <si>
    <t xml:space="preserve">Variance </t>
  </si>
  <si>
    <t>Variance % =</t>
  </si>
  <si>
    <r>
      <t>Add back</t>
    </r>
    <r>
      <rPr>
        <sz val="11"/>
        <color theme="1"/>
        <rFont val="Calibri"/>
        <family val="2"/>
        <scheme val="minor"/>
      </rPr>
      <t xml:space="preserve"> WHT Variance</t>
    </r>
  </si>
  <si>
    <t>Variance - not material</t>
  </si>
  <si>
    <t>Total Variance % =</t>
  </si>
  <si>
    <t xml:space="preserve">immaterial </t>
  </si>
  <si>
    <t>This variation is mainly due to a variance in the unit price for investment WHT8435AU.  The market value in BGL is lower than</t>
  </si>
  <si>
    <t>the price reported by BT.  We are unable to explain this variance as the managed fund hasn't paid any distributions, so there</t>
  </si>
  <si>
    <t xml:space="preserve">shouldn't be much of a buy/sell spread.  </t>
  </si>
  <si>
    <t>Investment variance</t>
  </si>
  <si>
    <t>BGL - Market Value</t>
  </si>
  <si>
    <t>BT - Market Value</t>
  </si>
  <si>
    <t>Variance</t>
  </si>
  <si>
    <t>AMP0557 - AMP Cap</t>
  </si>
  <si>
    <t>BFL0002 - Bennelong</t>
  </si>
  <si>
    <t>BNT0101 - Hyperion Sm Growth</t>
  </si>
  <si>
    <t>CRM0008 - Cromwell Phoenix</t>
  </si>
  <si>
    <t>CRM0018 - Cromwell Direct Prop</t>
  </si>
  <si>
    <t>ETL0018 - PIMCO</t>
  </si>
  <si>
    <t>ETL0060 - Allan Gray</t>
  </si>
  <si>
    <t>FID0008 - Fidelity Aust</t>
  </si>
  <si>
    <t>FID0015 - Fidelity India</t>
  </si>
  <si>
    <t>IML0004 - Inv Mutal Industrial</t>
  </si>
  <si>
    <t>IOF0046 - Janus Henderson</t>
  </si>
  <si>
    <t>MGE0001 - Magellan Global</t>
  </si>
  <si>
    <t>MGE0002 - Magellan Infrastructure</t>
  </si>
  <si>
    <t>MIA0001 - MFS Global Equity</t>
  </si>
  <si>
    <t>OPS0002 - OC Premium Small</t>
  </si>
  <si>
    <t>PER0116 - Perpetual Wsale Ethical</t>
  </si>
  <si>
    <t>PER0260 - Perpetual Wsale Diversified</t>
  </si>
  <si>
    <t>PLA0001 - Platinum European</t>
  </si>
  <si>
    <t>PLA0002 - Platinum International</t>
  </si>
  <si>
    <t>SCH0028 - Schroder</t>
  </si>
  <si>
    <t>VAN0004 - Vanguard Aust Prop Sec</t>
  </si>
  <si>
    <t>WHT8435 - Hyperion Global</t>
  </si>
  <si>
    <t>INVESTMENT RECONCILIATION</t>
  </si>
  <si>
    <t>Market Value per BGL Investment Summary</t>
  </si>
  <si>
    <t>Managed Funds</t>
  </si>
  <si>
    <t>Units in Listed UT</t>
  </si>
  <si>
    <t>Units in Unlisted UT</t>
  </si>
  <si>
    <t>Market Value per Supporting Docs</t>
  </si>
  <si>
    <t>External Holding</t>
  </si>
  <si>
    <t>Commsec Portfolio</t>
  </si>
  <si>
    <t>NAB Portfolio</t>
  </si>
  <si>
    <t xml:space="preserve">If the variance is material - please fill out below investments that have an issue </t>
  </si>
  <si>
    <t>BGL - 
Market Value</t>
  </si>
  <si>
    <t>Support Doc - Market Value</t>
  </si>
  <si>
    <t>Investment Name 1</t>
  </si>
  <si>
    <t>Investment Name 2</t>
  </si>
  <si>
    <t>Investment Name 3</t>
  </si>
  <si>
    <t>Investment Name 4</t>
  </si>
  <si>
    <t>SEE PRIOR YEAR WORKPAPER TO HELP COMPLETE THIS</t>
  </si>
  <si>
    <t>Name of Investment</t>
  </si>
  <si>
    <t>No of Units EOY</t>
  </si>
  <si>
    <t>Market Value $ / Unit</t>
  </si>
  <si>
    <t>Total Value EOY</t>
  </si>
  <si>
    <t>Assets</t>
  </si>
  <si>
    <t>Total Assets</t>
  </si>
  <si>
    <t>Total Liabilities</t>
  </si>
  <si>
    <t>Net Assets</t>
  </si>
  <si>
    <t>Unit Price</t>
  </si>
  <si>
    <t>Units Issued</t>
  </si>
  <si>
    <t>Price</t>
  </si>
  <si>
    <t>Asset Allocation</t>
  </si>
  <si>
    <t>PROPERTY VALUATION</t>
  </si>
  <si>
    <t>Fixtures &amp; Fittings</t>
  </si>
  <si>
    <t>Real Estate Property</t>
  </si>
  <si>
    <t>Median Valuation</t>
  </si>
  <si>
    <t>Valuation
Minimum</t>
  </si>
  <si>
    <t>Valuation
Maximum</t>
  </si>
  <si>
    <t>Valuation
Date</t>
  </si>
  <si>
    <t>Property Address 1</t>
  </si>
  <si>
    <t>Property Address 2</t>
  </si>
  <si>
    <t>Property Address 3</t>
  </si>
  <si>
    <t>RECEIVABLES &amp; DEBTORS</t>
  </si>
  <si>
    <t>BT Panorama A/c</t>
  </si>
  <si>
    <r>
      <rPr>
        <i/>
        <sz val="11"/>
        <rFont val="Calibri"/>
        <family val="2"/>
        <scheme val="minor"/>
      </rPr>
      <t xml:space="preserve">Less: </t>
    </r>
    <r>
      <rPr>
        <sz val="11"/>
        <rFont val="Calibri"/>
        <family val="2"/>
        <scheme val="minor"/>
      </rPr>
      <t>non-cash attribution amts</t>
    </r>
  </si>
  <si>
    <t>External Holding 2</t>
  </si>
  <si>
    <t>This should match the finanical statements</t>
  </si>
  <si>
    <t>Non-Cash Attribution</t>
  </si>
  <si>
    <t>BT Report</t>
  </si>
  <si>
    <t>Fund Rec</t>
  </si>
  <si>
    <t>MGE0001</t>
  </si>
  <si>
    <t xml:space="preserve">DRP Residual </t>
  </si>
  <si>
    <t>CREDITORS</t>
  </si>
  <si>
    <t>ACCOUNTING FEES</t>
  </si>
  <si>
    <t>BT Panorama</t>
  </si>
  <si>
    <t>External Hold</t>
  </si>
  <si>
    <t>BNT0101 adj</t>
  </si>
  <si>
    <t>CRM00018</t>
  </si>
  <si>
    <t>Per calc</t>
  </si>
  <si>
    <t>Per BGL</t>
  </si>
  <si>
    <t>variance</t>
  </si>
  <si>
    <t>Total distribution</t>
  </si>
  <si>
    <t>Total payment</t>
  </si>
  <si>
    <t>Interest - Aust</t>
  </si>
  <si>
    <t>Franked</t>
  </si>
  <si>
    <t>Other CGs</t>
  </si>
  <si>
    <t>Unfranked</t>
  </si>
  <si>
    <t>- TARP</t>
  </si>
  <si>
    <t>Interest/other</t>
  </si>
  <si>
    <t>- NTARP</t>
  </si>
  <si>
    <t>Franking credits</t>
  </si>
  <si>
    <t>Disc CG's</t>
  </si>
  <si>
    <t>Disc CG</t>
  </si>
  <si>
    <t>CGT concession</t>
  </si>
  <si>
    <t>Other CG</t>
  </si>
  <si>
    <t>Foreign income</t>
  </si>
  <si>
    <t>Net foreign inc</t>
  </si>
  <si>
    <t>Australian dividends</t>
  </si>
  <si>
    <t>FTC</t>
  </si>
  <si>
    <t>- unfranked</t>
  </si>
  <si>
    <t>Tax exempt</t>
  </si>
  <si>
    <t>- unfranked CFI</t>
  </si>
  <si>
    <t>Tax free</t>
  </si>
  <si>
    <t>- franked</t>
  </si>
  <si>
    <t>TD/AMIT</t>
  </si>
  <si>
    <t>- franking credits</t>
  </si>
  <si>
    <t>Other Aust income</t>
  </si>
  <si>
    <t>check</t>
  </si>
  <si>
    <t>Tax deferred</t>
  </si>
  <si>
    <t>FTC - CG</t>
  </si>
  <si>
    <t>Non cash attributions</t>
  </si>
  <si>
    <t>AMIT cost base adj</t>
  </si>
  <si>
    <t>Total cash distribution</t>
  </si>
  <si>
    <t>CHECK</t>
  </si>
  <si>
    <t>DIVIDEND RECONCILIATION</t>
  </si>
  <si>
    <t>FC</t>
  </si>
  <si>
    <t>Foreign Income</t>
  </si>
  <si>
    <t>FITO</t>
  </si>
  <si>
    <t>Portfolio - Dividend Income</t>
  </si>
  <si>
    <t>BGL</t>
  </si>
  <si>
    <t>*download dividend reconciliation report from BGL to obtain this information</t>
  </si>
  <si>
    <t>FOREIGN DIVIDENDS - CALC OF WHT</t>
  </si>
  <si>
    <t>Foreign Code</t>
  </si>
  <si>
    <t>Payment Date</t>
  </si>
  <si>
    <t>$FOREIGN</t>
  </si>
  <si>
    <t>FX Rate</t>
  </si>
  <si>
    <t>$AUD</t>
  </si>
  <si>
    <t xml:space="preserve">Total div </t>
  </si>
  <si>
    <t>WHT</t>
  </si>
  <si>
    <t>Net div</t>
  </si>
  <si>
    <t>RENTAL INCOME</t>
  </si>
  <si>
    <t>OPTION 1</t>
  </si>
  <si>
    <t>Gross</t>
  </si>
  <si>
    <t>Property Address</t>
  </si>
  <si>
    <t xml:space="preserve">Tenant: </t>
  </si>
  <si>
    <t>Insert tenant name (related/unrelated party)</t>
  </si>
  <si>
    <t>Where there is a related party and we have a rent appraisal to check the client is paying commercial rent:</t>
  </si>
  <si>
    <t>Lease term:</t>
  </si>
  <si>
    <t>Annual ex GST</t>
  </si>
  <si>
    <t>Monthly ex GST</t>
  </si>
  <si>
    <t>Monthly inc GST</t>
  </si>
  <si>
    <t xml:space="preserve">Option to renew: </t>
  </si>
  <si>
    <t xml:space="preserve">Lower rent </t>
  </si>
  <si>
    <t xml:space="preserve">Rent: </t>
  </si>
  <si>
    <t xml:space="preserve">Median rent </t>
  </si>
  <si>
    <t xml:space="preserve">Rent review: </t>
  </si>
  <si>
    <t>ie when reviews are due and how they are to be indexed</t>
  </si>
  <si>
    <t xml:space="preserve">Upper rent </t>
  </si>
  <si>
    <t>Outgoings:</t>
  </si>
  <si>
    <t xml:space="preserve">Actual rent being paid </t>
  </si>
  <si>
    <t xml:space="preserve">Bond: </t>
  </si>
  <si>
    <t>Expected Rent for 2023FY</t>
  </si>
  <si>
    <t>Rent calculations:</t>
  </si>
  <si>
    <t>Date Range 1</t>
  </si>
  <si>
    <t>$xx/mth ex GST</t>
  </si>
  <si>
    <t>Particulars</t>
  </si>
  <si>
    <t>Annual inc GST</t>
  </si>
  <si>
    <t>Date Range 2</t>
  </si>
  <si>
    <t>Original rent</t>
  </si>
  <si>
    <t>Increase</t>
  </si>
  <si>
    <t>Outgoings</t>
  </si>
  <si>
    <t>Council rates</t>
  </si>
  <si>
    <t>Total - council rates</t>
  </si>
  <si>
    <t>Strata levy</t>
  </si>
  <si>
    <t>Total - strata levy</t>
  </si>
  <si>
    <t>Water rates</t>
  </si>
  <si>
    <t>Total - water rates</t>
  </si>
  <si>
    <t>Total Outgoings</t>
  </si>
  <si>
    <t>Total rent per accounts</t>
  </si>
  <si>
    <t xml:space="preserve">Notes: </t>
  </si>
  <si>
    <t>OPTION 2</t>
  </si>
  <si>
    <t>Property agent has issued two annual statements - there appears to have been a change in software</t>
  </si>
  <si>
    <t>Date Period</t>
  </si>
  <si>
    <t>Gross Rent</t>
  </si>
  <si>
    <t>Water Usage</t>
  </si>
  <si>
    <t xml:space="preserve">Tenant Pay Outgoing </t>
  </si>
  <si>
    <t>Admin Fees</t>
  </si>
  <si>
    <t>Mgt Fees</t>
  </si>
  <si>
    <t>Relet Fee</t>
  </si>
  <si>
    <t>Body Corporate (Strata)</t>
  </si>
  <si>
    <t>Insurance</t>
  </si>
  <si>
    <t>R&amp;M</t>
  </si>
  <si>
    <t>Funds w/held</t>
  </si>
  <si>
    <t>Net Rent</t>
  </si>
  <si>
    <t>LJ Hooker</t>
  </si>
  <si>
    <t>xx/xx/xx - xx/xx/xx</t>
  </si>
  <si>
    <t>RentFresh</t>
  </si>
  <si>
    <t>Notes</t>
  </si>
  <si>
    <t>Stmt number</t>
  </si>
  <si>
    <t>Gross Rent (incl GST)</t>
  </si>
  <si>
    <t>Water Usage (ex GST)</t>
  </si>
  <si>
    <t>Tenant Pay Outgoing (ex GST)</t>
  </si>
  <si>
    <t>Admin Fees (incl GST)</t>
  </si>
  <si>
    <t>Mgt Fees (incl GST)</t>
  </si>
  <si>
    <t>Insurance (incl GST)</t>
  </si>
  <si>
    <t xml:space="preserve">$-   </t>
  </si>
  <si>
    <t xml:space="preserve"> $-   </t>
  </si>
  <si>
    <t>OPTION 3</t>
  </si>
  <si>
    <t>Income</t>
  </si>
  <si>
    <t>Rent Received</t>
  </si>
  <si>
    <t>Body Corporate</t>
  </si>
  <si>
    <t>Council Rates</t>
  </si>
  <si>
    <t>Agent Fees</t>
  </si>
  <si>
    <t xml:space="preserve">Water </t>
  </si>
  <si>
    <t>Gross Exp</t>
  </si>
  <si>
    <t>July</t>
  </si>
  <si>
    <t>August</t>
  </si>
  <si>
    <t>September</t>
  </si>
  <si>
    <t>October</t>
  </si>
  <si>
    <t>November</t>
  </si>
  <si>
    <t>December</t>
  </si>
  <si>
    <t>January</t>
  </si>
  <si>
    <t>February</t>
  </si>
  <si>
    <t>March</t>
  </si>
  <si>
    <t>April</t>
  </si>
  <si>
    <t>May</t>
  </si>
  <si>
    <t>June</t>
  </si>
  <si>
    <t xml:space="preserve">   Acc Code</t>
  </si>
  <si>
    <t>2022FY FINAL FEE BREAKDOWN</t>
  </si>
  <si>
    <t>GST claimable</t>
  </si>
  <si>
    <t>Audit - no GST claim</t>
  </si>
  <si>
    <t>Admin fees - GST claim</t>
  </si>
  <si>
    <t>Accouting fees - no GST claim</t>
  </si>
  <si>
    <t>Accouting fees - GST claim</t>
  </si>
  <si>
    <t>RITC % for 2023FY</t>
  </si>
  <si>
    <t>Qtrly fee</t>
  </si>
  <si>
    <t>Acc - no GST</t>
  </si>
  <si>
    <t>Acc - GST</t>
  </si>
  <si>
    <t>Amounts reported in accounts</t>
  </si>
  <si>
    <t>GST claimed</t>
  </si>
  <si>
    <t>Adjustment entry:</t>
  </si>
  <si>
    <t>Admin</t>
  </si>
  <si>
    <t>ADVISOR FEE RECONCILIATION</t>
  </si>
  <si>
    <t>Adviser Fees</t>
  </si>
  <si>
    <t>BT Panorama advice fees per fee summary report</t>
  </si>
  <si>
    <t>BT Panorama Fees - check</t>
  </si>
  <si>
    <t>Less: RITC</t>
  </si>
  <si>
    <t>only for funds registered for  GST</t>
  </si>
  <si>
    <t>Advice Fee</t>
  </si>
  <si>
    <t>Adviser fees per accounts</t>
  </si>
  <si>
    <t>Administration Fee</t>
  </si>
  <si>
    <t>Expense Recovery</t>
  </si>
  <si>
    <t>This needs to match total BT Fees</t>
  </si>
  <si>
    <t>Investment Expenses</t>
  </si>
  <si>
    <t>BT Panorama administration fees per fee summary report</t>
  </si>
  <si>
    <t>BT Panorama expense recovery fee per fee summary report</t>
  </si>
  <si>
    <t>Investment expenses per accounts</t>
  </si>
  <si>
    <t>TUCKER SUPERANNUATION FUND</t>
  </si>
  <si>
    <t>9TUCH</t>
  </si>
  <si>
    <t>MG</t>
  </si>
  <si>
    <t>MGE0002</t>
  </si>
  <si>
    <t>Query No</t>
  </si>
  <si>
    <t>Information Required</t>
  </si>
  <si>
    <t>Comments</t>
  </si>
  <si>
    <t>Received</t>
  </si>
  <si>
    <t>Check Cromwell Direct PF Distributions</t>
  </si>
  <si>
    <t>Check Cromwell Riverpartk Trust Distributions</t>
  </si>
  <si>
    <t>CROM.AX</t>
  </si>
  <si>
    <t>June 2023 PAYGI</t>
  </si>
  <si>
    <t>Cromwell Riverpark Trust</t>
  </si>
  <si>
    <t>Same as above - been paid into new account - all distributions coded to sundry debtors for now</t>
  </si>
  <si>
    <t>Cromwell distributions have been paid into account: 064-172 10874842. We do not have this on file. Is it in the name of the fund? Do we need statements and bank feed for it? NAB acc we had on file was closed 19 March 2023  - all distributions coded to sundry debtors for now</t>
  </si>
  <si>
    <t>DB</t>
  </si>
  <si>
    <t>Yes</t>
  </si>
  <si>
    <t>No</t>
  </si>
  <si>
    <t>- Preparation of pension commutation and re-commencement documentation for Harry effective 1 July 2022</t>
  </si>
  <si>
    <t>Harry Tucker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</si>
</sst>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quot;$&quot;#,##0.00;[Red]\-&quot;$&quot;#,##0.00"/>
    <numFmt numFmtId="44" formatCode="_-&quot;$&quot;* #,##0.00_-;\-&quot;$&quot;* #,##0.00_-;_-&quot;$&quot;* &quot;-&quot;??_-;_-@_-"/>
    <numFmt numFmtId="43" formatCode="_-* #,##0.00_-;\-* #,##0.00_-;_-* &quot;-&quot;??_-;_-@_-"/>
    <numFmt numFmtId="164" formatCode="_(&quot;$&quot;* #,##0.00_);_(&quot;$&quot;* \(#,##0.00\);_(&quot;$&quot;* &quot;-&quot;??_);_(@_)"/>
    <numFmt numFmtId="165" formatCode="_(* #,##0.00_);_(* \(#,##0.00\);_(* &quot;-&quot;??_);_(@_)"/>
    <numFmt numFmtId="166" formatCode="d\-mmm\-yyyy"/>
    <numFmt numFmtId="167" formatCode="_-* #,##0_-;\-* #,##0_-;_-* &quot;-&quot;??_-;_-@_-"/>
    <numFmt numFmtId="168" formatCode="0.0000%"/>
    <numFmt numFmtId="169" formatCode="_-* #,##0.0000_-;\-* #,##0.0000_-;_-* &quot;-&quot;??_-;_-@_-"/>
    <numFmt numFmtId="170" formatCode="_-&quot;$&quot;* #,##0.00000_-;\-&quot;$&quot;* #,##0.00000_-;_-&quot;$&quot;* &quot;-&quot;??_-;_-@_-"/>
  </numFmts>
  <fonts count="41"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0"/>
      <name val="Calibri"/>
      <family val="2"/>
      <scheme val="minor"/>
    </font>
    <font>
      <b/>
      <sz val="14"/>
      <name val="Calibri"/>
      <family val="2"/>
      <scheme val="minor"/>
    </font>
    <font>
      <sz val="10"/>
      <name val="Calibri"/>
      <family val="2"/>
      <scheme val="minor"/>
    </font>
    <font>
      <b/>
      <sz val="12"/>
      <name val="Calibri"/>
      <family val="2"/>
      <scheme val="minor"/>
    </font>
    <font>
      <b/>
      <sz val="11"/>
      <name val="Calibri"/>
      <family val="2"/>
      <scheme val="minor"/>
    </font>
    <font>
      <sz val="10"/>
      <name val="Arial"/>
      <family val="2"/>
    </font>
    <font>
      <sz val="14"/>
      <name val="Wingdings"/>
      <charset val="2"/>
    </font>
    <font>
      <sz val="8"/>
      <name val="Calibri"/>
      <family val="2"/>
      <scheme val="minor"/>
    </font>
    <font>
      <b/>
      <sz val="9"/>
      <name val="Calibri"/>
      <family val="2"/>
      <scheme val="minor"/>
    </font>
    <font>
      <sz val="14"/>
      <name val="Calibri"/>
      <family val="2"/>
      <scheme val="minor"/>
    </font>
    <font>
      <b/>
      <sz val="9"/>
      <name val="Arial"/>
      <family val="2"/>
    </font>
    <font>
      <sz val="14"/>
      <name val="Webdings"/>
      <family val="1"/>
      <charset val="2"/>
    </font>
    <font>
      <sz val="9"/>
      <name val="Calibri"/>
      <family val="2"/>
      <scheme val="minor"/>
    </font>
    <font>
      <sz val="9"/>
      <name val="Arial"/>
      <family val="2"/>
    </font>
    <font>
      <i/>
      <sz val="6"/>
      <name val="Arial"/>
      <family val="2"/>
    </font>
    <font>
      <sz val="11"/>
      <color rgb="FF0070C0"/>
      <name val="Calibri"/>
      <family val="2"/>
      <scheme val="minor"/>
    </font>
    <font>
      <sz val="11"/>
      <color theme="4" tint="-0.249977111117893"/>
      <name val="Calibri"/>
      <family val="2"/>
      <scheme val="minor"/>
    </font>
    <font>
      <u/>
      <sz val="11"/>
      <color theme="10"/>
      <name val="Calibri"/>
      <family val="2"/>
      <scheme val="minor"/>
    </font>
    <font>
      <b/>
      <sz val="14"/>
      <name val="Arial"/>
      <family val="2"/>
    </font>
    <font>
      <b/>
      <sz val="10"/>
      <name val="Arial"/>
      <family val="2"/>
    </font>
    <font>
      <sz val="12"/>
      <name val="Arial"/>
      <family val="2"/>
    </font>
    <font>
      <b/>
      <sz val="12"/>
      <name val="Arial"/>
      <family val="2"/>
    </font>
    <font>
      <sz val="13"/>
      <name val="Times New Roman"/>
      <family val="1"/>
    </font>
    <font>
      <sz val="13"/>
      <name val="Arial"/>
      <family val="2"/>
    </font>
    <font>
      <b/>
      <sz val="8"/>
      <color indexed="81"/>
      <name val="Tahoma"/>
      <family val="2"/>
    </font>
    <font>
      <sz val="8"/>
      <color indexed="81"/>
      <name val="Tahoma"/>
      <family val="2"/>
    </font>
    <font>
      <sz val="11"/>
      <name val="Calibri"/>
      <family val="2"/>
      <scheme val="minor"/>
    </font>
    <font>
      <i/>
      <sz val="11"/>
      <name val="Calibri"/>
      <family val="2"/>
      <scheme val="minor"/>
    </font>
    <font>
      <sz val="8"/>
      <name val="Calibri Light"/>
      <family val="2"/>
      <scheme val="major"/>
    </font>
    <font>
      <u/>
      <sz val="8"/>
      <color theme="10"/>
      <name val="Calibri Light"/>
      <family val="2"/>
      <scheme val="major"/>
    </font>
    <font>
      <sz val="11"/>
      <color rgb="FF000000"/>
      <name val="Calibri"/>
      <family val="2"/>
      <scheme val="minor"/>
    </font>
    <font>
      <b/>
      <sz val="11"/>
      <color rgb="FF000000"/>
      <name val="Calibri"/>
      <family val="2"/>
      <scheme val="minor"/>
    </font>
    <font>
      <b/>
      <sz val="9"/>
      <color rgb="FF000000"/>
      <name val="Calibri"/>
      <family val="2"/>
      <scheme val="minor"/>
    </font>
    <font>
      <b/>
      <sz val="11"/>
      <color rgb="FFFF0000"/>
      <name val="Calibri"/>
      <family val="2"/>
      <scheme val="minor"/>
    </font>
    <font>
      <u/>
      <sz val="8"/>
      <color theme="10"/>
      <name val="Calibri"/>
      <family val="2"/>
      <scheme val="minor"/>
    </font>
    <font>
      <i/>
      <sz val="11"/>
      <color theme="1"/>
      <name val="Calibri"/>
      <family val="2"/>
      <scheme val="minor"/>
    </font>
    <font>
      <b/>
      <sz val="12"/>
      <color rgb="FFFF0000"/>
      <name val="Arial"/>
      <family val="2"/>
    </font>
  </fonts>
  <fills count="12">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theme="7" tint="0.79998168889431442"/>
        <bgColor indexed="64"/>
      </patternFill>
    </fill>
    <fill>
      <patternFill patternType="solid">
        <fgColor rgb="FFFFF2CC"/>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rgb="FFFFFF66"/>
        <bgColor indexed="64"/>
      </patternFill>
    </fill>
    <fill>
      <patternFill patternType="solid">
        <fgColor theme="0" tint="-0.14999847407452621"/>
        <bgColor indexed="64"/>
      </patternFill>
    </fill>
    <fill>
      <patternFill patternType="solid">
        <fgColor rgb="FFFFFF00"/>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style="thin">
        <color indexed="64"/>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rgb="FF000000"/>
      </right>
      <top style="thin">
        <color indexed="64"/>
      </top>
      <bottom style="thin">
        <color indexed="64"/>
      </bottom>
      <diagonal/>
    </border>
    <border>
      <left style="medium">
        <color rgb="FF000000"/>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rgb="FF000000"/>
      </left>
      <right/>
      <top/>
      <bottom/>
      <diagonal/>
    </border>
    <border>
      <left style="medium">
        <color rgb="FF000000"/>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thin">
        <color indexed="64"/>
      </top>
      <bottom/>
      <diagonal/>
    </border>
    <border>
      <left style="thin">
        <color indexed="64"/>
      </left>
      <right/>
      <top style="thin">
        <color indexed="64"/>
      </top>
      <bottom/>
      <diagonal/>
    </border>
    <border>
      <left/>
      <right style="medium">
        <color rgb="FF000000"/>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double">
        <color indexed="64"/>
      </bottom>
      <diagonal/>
    </border>
    <border>
      <left/>
      <right/>
      <top style="thin">
        <color rgb="FF000000"/>
      </top>
      <bottom style="double">
        <color rgb="FF000000"/>
      </bottom>
      <diagonal/>
    </border>
    <border>
      <left/>
      <right/>
      <top style="thin">
        <color indexed="64"/>
      </top>
      <bottom style="medium">
        <color indexed="64"/>
      </bottom>
      <diagonal/>
    </border>
    <border>
      <left/>
      <right/>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rgb="FF000000"/>
      </left>
      <right style="thin">
        <color indexed="64"/>
      </right>
      <top/>
      <bottom style="thin">
        <color rgb="FF000000"/>
      </bottom>
      <diagonal/>
    </border>
    <border>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medium">
        <color rgb="FF000000"/>
      </right>
      <top style="thin">
        <color indexed="64"/>
      </top>
      <bottom style="thin">
        <color rgb="FF000000"/>
      </bottom>
      <diagonal/>
    </border>
  </borders>
  <cellStyleXfs count="12">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0" fontId="21" fillId="0" borderId="0" applyNumberForma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26" fillId="0" borderId="0"/>
    <xf numFmtId="165" fontId="9" fillId="0" borderId="0" applyFont="0" applyFill="0" applyBorder="0" applyAlignment="0" applyProtection="0"/>
    <xf numFmtId="0" fontId="9" fillId="0" borderId="0"/>
    <xf numFmtId="0" fontId="1" fillId="0" borderId="0"/>
  </cellStyleXfs>
  <cellXfs count="415">
    <xf numFmtId="0" fontId="0" fillId="0" borderId="0" xfId="0"/>
    <xf numFmtId="0" fontId="5" fillId="0" borderId="0" xfId="0" applyFont="1"/>
    <xf numFmtId="0" fontId="6" fillId="0" borderId="0" xfId="0" applyFont="1"/>
    <xf numFmtId="0" fontId="6" fillId="0" borderId="0" xfId="0" applyFont="1" applyAlignment="1">
      <alignment horizontal="left"/>
    </xf>
    <xf numFmtId="0" fontId="4" fillId="0" borderId="0" xfId="0" applyFont="1"/>
    <xf numFmtId="0" fontId="8" fillId="0" borderId="3" xfId="0" applyFont="1" applyBorder="1" applyAlignment="1">
      <alignment horizontal="center" vertical="center"/>
    </xf>
    <xf numFmtId="0" fontId="6" fillId="0" borderId="4" xfId="0" applyFont="1" applyBorder="1" applyAlignment="1">
      <alignment vertical="center" wrapText="1"/>
    </xf>
    <xf numFmtId="0" fontId="4" fillId="0" borderId="4" xfId="0" applyFont="1" applyBorder="1" applyAlignment="1">
      <alignment horizontal="center" vertical="center" wrapText="1"/>
    </xf>
    <xf numFmtId="0" fontId="4" fillId="0" borderId="4" xfId="0" applyFont="1" applyBorder="1" applyAlignment="1">
      <alignment horizontal="center" vertical="center" textRotation="90" wrapText="1"/>
    </xf>
    <xf numFmtId="0" fontId="9" fillId="0" borderId="0" xfId="0" applyFont="1"/>
    <xf numFmtId="0" fontId="10" fillId="0" borderId="1" xfId="0" applyFont="1" applyBorder="1" applyAlignment="1">
      <alignment horizontal="center" vertical="center"/>
    </xf>
    <xf numFmtId="0" fontId="12" fillId="0" borderId="14" xfId="0" applyFont="1" applyBorder="1" applyAlignment="1">
      <alignment horizontal="center" vertical="center"/>
    </xf>
    <xf numFmtId="0" fontId="6" fillId="0" borderId="15" xfId="0" applyFont="1" applyBorder="1" applyAlignment="1">
      <alignment horizontal="left" vertical="center"/>
    </xf>
    <xf numFmtId="0" fontId="6" fillId="0" borderId="16" xfId="0" applyFont="1" applyBorder="1" applyAlignment="1">
      <alignment vertical="center" wrapText="1"/>
    </xf>
    <xf numFmtId="0" fontId="6" fillId="0" borderId="1" xfId="0" applyFont="1" applyBorder="1" applyAlignment="1">
      <alignment vertical="center" wrapText="1"/>
    </xf>
    <xf numFmtId="0" fontId="12" fillId="0" borderId="17" xfId="0" applyFont="1" applyBorder="1" applyAlignment="1">
      <alignment horizontal="center" vertical="center"/>
    </xf>
    <xf numFmtId="0" fontId="6" fillId="0" borderId="1" xfId="0" applyFont="1" applyBorder="1" applyAlignment="1">
      <alignment horizontal="left" vertical="center"/>
    </xf>
    <xf numFmtId="0" fontId="13" fillId="0" borderId="1" xfId="0" applyFont="1" applyBorder="1" applyAlignment="1">
      <alignment horizontal="center" vertical="center"/>
    </xf>
    <xf numFmtId="0" fontId="14" fillId="0" borderId="0" xfId="0" applyFont="1" applyAlignment="1">
      <alignment vertical="center" wrapText="1"/>
    </xf>
    <xf numFmtId="0" fontId="12" fillId="0" borderId="18" xfId="0" applyFont="1" applyBorder="1" applyAlignment="1">
      <alignment horizontal="left" vertical="center"/>
    </xf>
    <xf numFmtId="0" fontId="4" fillId="3" borderId="20" xfId="0" applyFont="1" applyFill="1" applyBorder="1" applyAlignment="1">
      <alignment horizontal="left" vertical="center"/>
    </xf>
    <xf numFmtId="0" fontId="6" fillId="3" borderId="19" xfId="0" applyFont="1" applyFill="1" applyBorder="1" applyAlignment="1">
      <alignment vertical="center" wrapText="1"/>
    </xf>
    <xf numFmtId="0" fontId="12" fillId="0" borderId="17" xfId="0" applyFont="1" applyBorder="1" applyAlignment="1">
      <alignment horizontal="left" vertical="center"/>
    </xf>
    <xf numFmtId="0" fontId="6" fillId="0" borderId="21" xfId="0" applyFont="1" applyBorder="1" applyAlignment="1">
      <alignment horizontal="center" vertical="center"/>
    </xf>
    <xf numFmtId="0" fontId="6" fillId="0" borderId="19" xfId="0" applyFont="1" applyBorder="1" applyAlignment="1">
      <alignment vertical="center" wrapText="1"/>
    </xf>
    <xf numFmtId="0" fontId="6" fillId="0" borderId="15" xfId="0" applyFont="1" applyBorder="1" applyAlignment="1">
      <alignment horizontal="center" vertical="center"/>
    </xf>
    <xf numFmtId="0" fontId="6" fillId="0" borderId="19" xfId="0" applyFont="1" applyBorder="1" applyAlignment="1">
      <alignment horizontal="center" vertical="center"/>
    </xf>
    <xf numFmtId="0" fontId="4" fillId="3" borderId="16" xfId="0" applyFont="1" applyFill="1" applyBorder="1" applyAlignment="1">
      <alignment horizontal="left" vertical="center"/>
    </xf>
    <xf numFmtId="0" fontId="6" fillId="0" borderId="1" xfId="0" applyFont="1" applyBorder="1" applyAlignment="1">
      <alignment horizontal="center" vertical="center"/>
    </xf>
    <xf numFmtId="0" fontId="15" fillId="0" borderId="1" xfId="0" applyFont="1" applyBorder="1" applyAlignment="1">
      <alignment horizontal="center" vertical="center"/>
    </xf>
    <xf numFmtId="0" fontId="12" fillId="0" borderId="12" xfId="0" applyFont="1" applyBorder="1" applyAlignment="1">
      <alignment horizontal="center" vertical="center"/>
    </xf>
    <xf numFmtId="0" fontId="16" fillId="0" borderId="19" xfId="0" applyFont="1" applyBorder="1" applyAlignment="1">
      <alignment horizontal="center" vertical="center"/>
    </xf>
    <xf numFmtId="0" fontId="12" fillId="0" borderId="22" xfId="0" applyFont="1" applyBorder="1" applyAlignment="1">
      <alignment horizontal="center" vertical="center"/>
    </xf>
    <xf numFmtId="0" fontId="17" fillId="0" borderId="0" xfId="0" applyFont="1" applyAlignment="1">
      <alignment horizontal="center" vertical="center"/>
    </xf>
    <xf numFmtId="0" fontId="9" fillId="0" borderId="0" xfId="0" applyFont="1" applyAlignment="1">
      <alignment wrapText="1"/>
    </xf>
    <xf numFmtId="0" fontId="17" fillId="0" borderId="25" xfId="0" applyFont="1" applyBorder="1" applyAlignment="1">
      <alignment horizontal="center" vertical="center"/>
    </xf>
    <xf numFmtId="0" fontId="9" fillId="0" borderId="26" xfId="0" applyFont="1" applyBorder="1" applyAlignment="1">
      <alignment wrapText="1"/>
    </xf>
    <xf numFmtId="0" fontId="17" fillId="0" borderId="27" xfId="0" applyFont="1" applyBorder="1" applyAlignment="1">
      <alignment horizontal="center" vertical="center"/>
    </xf>
    <xf numFmtId="0" fontId="9" fillId="0" borderId="12" xfId="0" applyFont="1" applyBorder="1" applyAlignment="1">
      <alignment wrapText="1"/>
    </xf>
    <xf numFmtId="0" fontId="18" fillId="0" borderId="0" xfId="0" applyFont="1" applyAlignment="1">
      <alignment horizontal="right"/>
    </xf>
    <xf numFmtId="0" fontId="9" fillId="0" borderId="0" xfId="0" applyFont="1" applyAlignment="1">
      <alignment horizontal="center" vertical="center"/>
    </xf>
    <xf numFmtId="0" fontId="9" fillId="0" borderId="0" xfId="0" applyFont="1" applyAlignment="1">
      <alignment vertical="center" wrapText="1"/>
    </xf>
    <xf numFmtId="0" fontId="9" fillId="0" borderId="0" xfId="0" applyFont="1" applyAlignment="1">
      <alignment vertical="center"/>
    </xf>
    <xf numFmtId="0" fontId="2" fillId="0" borderId="0" xfId="0" applyFont="1"/>
    <xf numFmtId="0" fontId="19" fillId="0" borderId="0" xfId="0" applyFont="1"/>
    <xf numFmtId="9" fontId="0" fillId="0" borderId="0" xfId="3" applyFont="1" applyFill="1"/>
    <xf numFmtId="44" fontId="19" fillId="0" borderId="28" xfId="0" applyNumberFormat="1" applyFont="1" applyBorder="1"/>
    <xf numFmtId="0" fontId="3" fillId="0" borderId="0" xfId="0" applyFont="1" applyAlignment="1">
      <alignment horizontal="center"/>
    </xf>
    <xf numFmtId="10" fontId="0" fillId="0" borderId="0" xfId="3" applyNumberFormat="1" applyFont="1"/>
    <xf numFmtId="0" fontId="3" fillId="0" borderId="26" xfId="0" applyFont="1" applyBorder="1" applyAlignment="1">
      <alignment horizontal="center"/>
    </xf>
    <xf numFmtId="10" fontId="0" fillId="0" borderId="0" xfId="3" applyNumberFormat="1" applyFont="1" applyFill="1"/>
    <xf numFmtId="44" fontId="20" fillId="0" borderId="0" xfId="0" applyNumberFormat="1" applyFont="1"/>
    <xf numFmtId="44" fontId="19" fillId="0" borderId="29" xfId="0" applyNumberFormat="1" applyFont="1" applyBorder="1"/>
    <xf numFmtId="0" fontId="22" fillId="0" borderId="0" xfId="0" applyFont="1"/>
    <xf numFmtId="44" fontId="0" fillId="0" borderId="0" xfId="2" applyFont="1" applyFill="1" applyAlignment="1"/>
    <xf numFmtId="44" fontId="22" fillId="0" borderId="0" xfId="2" applyFont="1"/>
    <xf numFmtId="0" fontId="23" fillId="0" borderId="1" xfId="0" applyFont="1" applyBorder="1" applyAlignment="1">
      <alignment horizontal="center" vertical="center"/>
    </xf>
    <xf numFmtId="166" fontId="24" fillId="0" borderId="0" xfId="0" applyNumberFormat="1" applyFont="1" applyAlignment="1">
      <alignment horizontal="left"/>
    </xf>
    <xf numFmtId="44" fontId="0" fillId="0" borderId="0" xfId="2" applyFont="1"/>
    <xf numFmtId="0" fontId="23" fillId="0" borderId="2" xfId="0" applyFont="1" applyBorder="1" applyAlignment="1">
      <alignment horizontal="right" vertical="center"/>
    </xf>
    <xf numFmtId="0" fontId="23" fillId="0" borderId="1" xfId="0" applyFont="1" applyBorder="1"/>
    <xf numFmtId="15" fontId="0" fillId="0" borderId="1" xfId="0" applyNumberFormat="1" applyBorder="1"/>
    <xf numFmtId="0" fontId="25" fillId="0" borderId="0" xfId="0" applyFont="1"/>
    <xf numFmtId="15" fontId="25" fillId="0" borderId="0" xfId="0" applyNumberFormat="1" applyFont="1" applyAlignment="1">
      <alignment horizontal="left"/>
    </xf>
    <xf numFmtId="44" fontId="22" fillId="0" borderId="0" xfId="2" applyFont="1" applyFill="1"/>
    <xf numFmtId="0" fontId="23" fillId="0" borderId="0" xfId="0" applyFont="1"/>
    <xf numFmtId="15" fontId="0" fillId="0" borderId="0" xfId="0" applyNumberFormat="1"/>
    <xf numFmtId="0" fontId="23" fillId="0" borderId="1" xfId="0" applyFont="1" applyBorder="1" applyAlignment="1">
      <alignment horizontal="center" vertical="center" wrapText="1"/>
    </xf>
    <xf numFmtId="44" fontId="23" fillId="0" borderId="1" xfId="2" applyFont="1" applyBorder="1" applyAlignment="1">
      <alignment horizontal="center" vertical="center" wrapText="1"/>
    </xf>
    <xf numFmtId="0" fontId="0" fillId="0" borderId="0" xfId="0" applyAlignment="1">
      <alignment vertical="center"/>
    </xf>
    <xf numFmtId="44" fontId="0" fillId="0" borderId="0" xfId="2" applyFont="1" applyBorder="1"/>
    <xf numFmtId="0" fontId="8" fillId="0" borderId="0" xfId="0" applyFont="1"/>
    <xf numFmtId="44" fontId="3" fillId="0" borderId="0" xfId="2" applyFont="1" applyAlignment="1">
      <alignment horizontal="center"/>
    </xf>
    <xf numFmtId="17" fontId="0" fillId="0" borderId="0" xfId="0" applyNumberFormat="1" applyAlignment="1">
      <alignment horizontal="left"/>
    </xf>
    <xf numFmtId="167" fontId="0" fillId="5" borderId="0" xfId="2" applyNumberFormat="1" applyFont="1" applyFill="1"/>
    <xf numFmtId="167" fontId="0" fillId="0" borderId="0" xfId="2" applyNumberFormat="1" applyFont="1"/>
    <xf numFmtId="167" fontId="0" fillId="0" borderId="30" xfId="2" applyNumberFormat="1" applyFont="1" applyBorder="1"/>
    <xf numFmtId="0" fontId="3" fillId="0" borderId="0" xfId="0" applyFont="1"/>
    <xf numFmtId="43" fontId="0" fillId="0" borderId="0" xfId="2" applyNumberFormat="1" applyFont="1"/>
    <xf numFmtId="43" fontId="0" fillId="0" borderId="0" xfId="0" applyNumberFormat="1"/>
    <xf numFmtId="43" fontId="0" fillId="0" borderId="0" xfId="1" applyFont="1" applyBorder="1"/>
    <xf numFmtId="43" fontId="0" fillId="0" borderId="0" xfId="2" applyNumberFormat="1" applyFont="1" applyBorder="1"/>
    <xf numFmtId="167" fontId="0" fillId="0" borderId="0" xfId="2" applyNumberFormat="1" applyFont="1" applyFill="1"/>
    <xf numFmtId="0" fontId="0" fillId="0" borderId="19" xfId="0" applyBorder="1" applyAlignment="1">
      <alignment vertical="center"/>
    </xf>
    <xf numFmtId="44" fontId="0" fillId="0" borderId="12" xfId="2" applyFont="1" applyBorder="1"/>
    <xf numFmtId="44" fontId="3" fillId="0" borderId="0" xfId="2" applyFont="1" applyBorder="1" applyAlignment="1">
      <alignment horizontal="center"/>
    </xf>
    <xf numFmtId="44" fontId="0" fillId="5" borderId="0" xfId="2" applyFont="1" applyFill="1" applyBorder="1"/>
    <xf numFmtId="44" fontId="0" fillId="5" borderId="26" xfId="2" applyFont="1" applyFill="1" applyBorder="1"/>
    <xf numFmtId="44" fontId="0" fillId="0" borderId="26" xfId="2" applyFont="1" applyBorder="1"/>
    <xf numFmtId="9" fontId="0" fillId="0" borderId="0" xfId="3" applyFont="1"/>
    <xf numFmtId="0" fontId="0" fillId="5" borderId="0" xfId="0" applyFill="1"/>
    <xf numFmtId="44" fontId="0" fillId="0" borderId="0" xfId="0" applyNumberFormat="1"/>
    <xf numFmtId="44" fontId="0" fillId="0" borderId="26" xfId="0" applyNumberFormat="1" applyBorder="1"/>
    <xf numFmtId="43" fontId="0" fillId="0" borderId="0" xfId="1" applyFont="1"/>
    <xf numFmtId="43" fontId="2" fillId="0" borderId="0" xfId="0" applyNumberFormat="1" applyFont="1"/>
    <xf numFmtId="44" fontId="2" fillId="0" borderId="0" xfId="2" applyFont="1"/>
    <xf numFmtId="168" fontId="0" fillId="0" borderId="0" xfId="3" applyNumberFormat="1" applyFont="1"/>
    <xf numFmtId="168" fontId="2" fillId="0" borderId="0" xfId="0" applyNumberFormat="1" applyFont="1"/>
    <xf numFmtId="0" fontId="3" fillId="0" borderId="0" xfId="0" applyFont="1" applyAlignment="1">
      <alignment horizontal="left"/>
    </xf>
    <xf numFmtId="44" fontId="3" fillId="0" borderId="0" xfId="6" applyFont="1" applyAlignment="1">
      <alignment horizontal="center"/>
    </xf>
    <xf numFmtId="43" fontId="0" fillId="0" borderId="0" xfId="7" applyFont="1"/>
    <xf numFmtId="0" fontId="3" fillId="6" borderId="0" xfId="0" applyFont="1" applyFill="1" applyAlignment="1">
      <alignment horizontal="center"/>
    </xf>
    <xf numFmtId="44" fontId="3" fillId="0" borderId="0" xfId="2" applyFont="1" applyFill="1" applyBorder="1" applyAlignment="1">
      <alignment horizontal="center"/>
    </xf>
    <xf numFmtId="44" fontId="3" fillId="0" borderId="0" xfId="2" applyFont="1" applyFill="1" applyAlignment="1">
      <alignment horizontal="center"/>
    </xf>
    <xf numFmtId="169" fontId="0" fillId="0" borderId="0" xfId="1" applyNumberFormat="1" applyFont="1" applyBorder="1"/>
    <xf numFmtId="43" fontId="0" fillId="0" borderId="0" xfId="1" applyFont="1" applyFill="1"/>
    <xf numFmtId="43" fontId="0" fillId="0" borderId="30" xfId="1" applyFont="1" applyFill="1" applyBorder="1"/>
    <xf numFmtId="0" fontId="27" fillId="0" borderId="0" xfId="8" applyFont="1"/>
    <xf numFmtId="166" fontId="25" fillId="0" borderId="0" xfId="0" applyNumberFormat="1" applyFont="1" applyAlignment="1">
      <alignment horizontal="left"/>
    </xf>
    <xf numFmtId="15" fontId="9" fillId="0" borderId="0" xfId="0" applyNumberFormat="1" applyFont="1"/>
    <xf numFmtId="0" fontId="27" fillId="0" borderId="0" xfId="8" applyFont="1" applyAlignment="1">
      <alignment horizontal="left"/>
    </xf>
    <xf numFmtId="0" fontId="9" fillId="0" borderId="0" xfId="8" applyFont="1"/>
    <xf numFmtId="44" fontId="0" fillId="0" borderId="30" xfId="2" applyFont="1" applyBorder="1"/>
    <xf numFmtId="0" fontId="30" fillId="0" borderId="0" xfId="0" applyFont="1" applyAlignment="1">
      <alignment horizontal="center" wrapText="1"/>
    </xf>
    <xf numFmtId="167" fontId="0" fillId="4" borderId="0" xfId="1" applyNumberFormat="1" applyFont="1" applyFill="1"/>
    <xf numFmtId="0" fontId="30" fillId="0" borderId="0" xfId="0" applyFont="1"/>
    <xf numFmtId="43" fontId="0" fillId="0" borderId="26" xfId="1" applyFont="1" applyBorder="1"/>
    <xf numFmtId="44" fontId="0" fillId="0" borderId="28" xfId="2" applyFont="1" applyBorder="1"/>
    <xf numFmtId="0" fontId="23" fillId="0" borderId="11" xfId="0" applyFont="1" applyBorder="1" applyAlignment="1">
      <alignment vertical="center"/>
    </xf>
    <xf numFmtId="0" fontId="22" fillId="9" borderId="19" xfId="0" applyFont="1" applyFill="1" applyBorder="1" applyAlignment="1">
      <alignment horizontal="left" vertical="center"/>
    </xf>
    <xf numFmtId="15" fontId="25" fillId="9" borderId="19" xfId="0" applyNumberFormat="1" applyFont="1" applyFill="1" applyBorder="1" applyAlignment="1">
      <alignment horizontal="left"/>
    </xf>
    <xf numFmtId="0" fontId="22" fillId="0" borderId="15" xfId="0" applyFont="1" applyBorder="1"/>
    <xf numFmtId="0" fontId="22" fillId="0" borderId="19" xfId="0" applyFont="1" applyBorder="1"/>
    <xf numFmtId="0" fontId="23" fillId="0" borderId="0" xfId="0" applyFont="1" applyAlignment="1">
      <alignment vertical="center"/>
    </xf>
    <xf numFmtId="0" fontId="23" fillId="0" borderId="0" xfId="0" applyFont="1" applyAlignment="1">
      <alignment horizontal="right" vertical="center"/>
    </xf>
    <xf numFmtId="0" fontId="22" fillId="0" borderId="0" xfId="0" applyFont="1" applyAlignment="1">
      <alignment vertical="center"/>
    </xf>
    <xf numFmtId="44" fontId="5" fillId="0" borderId="0" xfId="2" applyFont="1"/>
    <xf numFmtId="14" fontId="0" fillId="4" borderId="0" xfId="0" applyNumberFormat="1" applyFill="1"/>
    <xf numFmtId="14" fontId="0" fillId="0" borderId="0" xfId="0" applyNumberFormat="1"/>
    <xf numFmtId="2" fontId="0" fillId="0" borderId="0" xfId="0" applyNumberFormat="1"/>
    <xf numFmtId="0" fontId="4" fillId="0" borderId="1" xfId="0" applyFont="1" applyBorder="1" applyAlignment="1">
      <alignment horizontal="center" vertical="center" wrapText="1"/>
    </xf>
    <xf numFmtId="44" fontId="4" fillId="0" borderId="1" xfId="2" applyFont="1" applyBorder="1" applyAlignment="1">
      <alignment horizontal="center" vertical="center" wrapText="1"/>
    </xf>
    <xf numFmtId="167" fontId="0" fillId="5" borderId="0" xfId="0" applyNumberFormat="1" applyFill="1"/>
    <xf numFmtId="167" fontId="0" fillId="0" borderId="0" xfId="0" applyNumberFormat="1"/>
    <xf numFmtId="43" fontId="0" fillId="5" borderId="0" xfId="0" applyNumberFormat="1" applyFill="1"/>
    <xf numFmtId="43" fontId="0" fillId="5" borderId="31" xfId="0" applyNumberFormat="1" applyFill="1" applyBorder="1"/>
    <xf numFmtId="44" fontId="5" fillId="0" borderId="0" xfId="2" applyFont="1" applyFill="1"/>
    <xf numFmtId="0" fontId="8" fillId="0" borderId="1" xfId="0" applyFont="1" applyBorder="1" applyAlignment="1">
      <alignment horizontal="center" vertical="center" wrapText="1"/>
    </xf>
    <xf numFmtId="44" fontId="8" fillId="0" borderId="1" xfId="2" applyFont="1" applyBorder="1" applyAlignment="1">
      <alignment horizontal="center" vertical="center" wrapText="1"/>
    </xf>
    <xf numFmtId="0" fontId="0" fillId="0" borderId="0" xfId="0" quotePrefix="1"/>
    <xf numFmtId="165" fontId="0" fillId="0" borderId="0" xfId="0" applyNumberFormat="1"/>
    <xf numFmtId="14" fontId="0" fillId="0" borderId="0" xfId="0" applyNumberFormat="1" applyAlignment="1">
      <alignment horizontal="left"/>
    </xf>
    <xf numFmtId="44" fontId="8" fillId="0" borderId="11" xfId="2" applyFont="1" applyBorder="1" applyAlignment="1">
      <alignment horizontal="center" vertical="center" wrapText="1"/>
    </xf>
    <xf numFmtId="43" fontId="0" fillId="0" borderId="28" xfId="0" applyNumberFormat="1" applyBorder="1"/>
    <xf numFmtId="44" fontId="8" fillId="0" borderId="0" xfId="2" applyFont="1" applyFill="1"/>
    <xf numFmtId="0" fontId="30" fillId="0" borderId="0" xfId="8" applyFont="1"/>
    <xf numFmtId="0" fontId="30" fillId="0" borderId="0" xfId="10" applyFont="1"/>
    <xf numFmtId="0" fontId="30" fillId="0" borderId="0" xfId="8" applyFont="1" applyAlignment="1">
      <alignment horizontal="left"/>
    </xf>
    <xf numFmtId="14" fontId="30" fillId="0" borderId="0" xfId="8" applyNumberFormat="1" applyFont="1" applyAlignment="1">
      <alignment horizontal="left"/>
    </xf>
    <xf numFmtId="165" fontId="30" fillId="0" borderId="1" xfId="9" applyFont="1" applyFill="1" applyBorder="1"/>
    <xf numFmtId="14" fontId="30" fillId="0" borderId="0" xfId="8" quotePrefix="1" applyNumberFormat="1" applyFont="1" applyAlignment="1">
      <alignment horizontal="left"/>
    </xf>
    <xf numFmtId="0" fontId="31" fillId="0" borderId="0" xfId="8" applyFont="1"/>
    <xf numFmtId="0" fontId="30" fillId="0" borderId="0" xfId="8" applyFont="1" applyAlignment="1">
      <alignment horizontal="right"/>
    </xf>
    <xf numFmtId="165" fontId="30" fillId="0" borderId="0" xfId="8" applyNumberFormat="1" applyFont="1"/>
    <xf numFmtId="43" fontId="30" fillId="0" borderId="0" xfId="8" applyNumberFormat="1" applyFont="1"/>
    <xf numFmtId="0" fontId="30" fillId="0" borderId="37" xfId="8" applyFont="1" applyBorder="1"/>
    <xf numFmtId="165" fontId="30" fillId="0" borderId="38" xfId="8" applyNumberFormat="1" applyFont="1" applyBorder="1"/>
    <xf numFmtId="0" fontId="30" fillId="0" borderId="39" xfId="8" applyFont="1" applyBorder="1"/>
    <xf numFmtId="0" fontId="30" fillId="0" borderId="40" xfId="8" applyFont="1" applyBorder="1"/>
    <xf numFmtId="0" fontId="30" fillId="0" borderId="41" xfId="8" applyFont="1" applyBorder="1"/>
    <xf numFmtId="0" fontId="30" fillId="0" borderId="40" xfId="8" applyFont="1" applyBorder="1" applyAlignment="1">
      <alignment horizontal="right"/>
    </xf>
    <xf numFmtId="0" fontId="31" fillId="0" borderId="42" xfId="8" applyFont="1" applyBorder="1" applyAlignment="1">
      <alignment horizontal="right"/>
    </xf>
    <xf numFmtId="43" fontId="31" fillId="0" borderId="43" xfId="8" applyNumberFormat="1" applyFont="1" applyBorder="1"/>
    <xf numFmtId="0" fontId="31" fillId="0" borderId="44" xfId="8" applyFont="1" applyBorder="1"/>
    <xf numFmtId="165" fontId="30" fillId="0" borderId="0" xfId="9" applyFont="1"/>
    <xf numFmtId="0" fontId="8" fillId="0" borderId="34" xfId="0" applyFont="1" applyBorder="1" applyAlignment="1">
      <alignment horizontal="center" vertical="center" wrapText="1"/>
    </xf>
    <xf numFmtId="165" fontId="8" fillId="0" borderId="35" xfId="9" applyFont="1" applyBorder="1" applyAlignment="1">
      <alignment horizontal="center"/>
    </xf>
    <xf numFmtId="165" fontId="30" fillId="0" borderId="36" xfId="9" applyFont="1" applyBorder="1" applyAlignment="1">
      <alignment vertical="center"/>
    </xf>
    <xf numFmtId="165" fontId="30" fillId="0" borderId="26" xfId="9" applyFont="1" applyBorder="1" applyAlignment="1">
      <alignment horizontal="left"/>
    </xf>
    <xf numFmtId="3" fontId="30" fillId="2" borderId="16" xfId="9" applyNumberFormat="1" applyFont="1" applyFill="1" applyBorder="1"/>
    <xf numFmtId="3" fontId="30" fillId="2" borderId="16" xfId="0" applyNumberFormat="1" applyFont="1" applyFill="1" applyBorder="1"/>
    <xf numFmtId="165" fontId="30" fillId="0" borderId="11" xfId="9" applyFont="1" applyBorder="1" applyAlignment="1">
      <alignment vertical="center"/>
    </xf>
    <xf numFmtId="165" fontId="30" fillId="0" borderId="12" xfId="9" applyFont="1" applyBorder="1" applyAlignment="1">
      <alignment horizontal="left"/>
    </xf>
    <xf numFmtId="3" fontId="30" fillId="2" borderId="1" xfId="9" applyNumberFormat="1" applyFont="1" applyFill="1" applyBorder="1"/>
    <xf numFmtId="3" fontId="30" fillId="2" borderId="1" xfId="0" applyNumberFormat="1" applyFont="1" applyFill="1" applyBorder="1"/>
    <xf numFmtId="165" fontId="30" fillId="0" borderId="0" xfId="9" applyFont="1" applyAlignment="1">
      <alignment horizontal="left"/>
    </xf>
    <xf numFmtId="3" fontId="30" fillId="0" borderId="1" xfId="9" applyNumberFormat="1" applyFont="1" applyBorder="1"/>
    <xf numFmtId="165" fontId="30" fillId="0" borderId="36" xfId="9" applyFont="1" applyBorder="1" applyAlignment="1">
      <alignment horizontal="left" vertical="center"/>
    </xf>
    <xf numFmtId="165" fontId="30" fillId="0" borderId="11" xfId="9" applyFont="1" applyBorder="1" applyAlignment="1">
      <alignment horizontal="left" vertical="center"/>
    </xf>
    <xf numFmtId="3" fontId="30" fillId="3" borderId="1" xfId="9" applyNumberFormat="1" applyFont="1" applyFill="1" applyBorder="1"/>
    <xf numFmtId="167" fontId="8" fillId="3" borderId="1" xfId="8" applyNumberFormat="1" applyFont="1" applyFill="1" applyBorder="1"/>
    <xf numFmtId="0" fontId="0" fillId="0" borderId="0" xfId="0" applyAlignment="1">
      <alignment horizontal="center" wrapText="1"/>
    </xf>
    <xf numFmtId="0" fontId="8" fillId="0" borderId="0" xfId="0" applyFont="1" applyAlignment="1">
      <alignment vertical="center"/>
    </xf>
    <xf numFmtId="0" fontId="8" fillId="0" borderId="45" xfId="0" applyFont="1" applyBorder="1" applyAlignment="1">
      <alignment horizontal="center" vertical="center" wrapText="1"/>
    </xf>
    <xf numFmtId="0" fontId="8" fillId="0" borderId="47" xfId="0" applyFont="1" applyBorder="1" applyAlignment="1">
      <alignment horizontal="center" vertical="center"/>
    </xf>
    <xf numFmtId="0" fontId="8" fillId="0" borderId="47"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vertical="center" wrapText="1"/>
    </xf>
    <xf numFmtId="0" fontId="30" fillId="0" borderId="48" xfId="0" applyFont="1" applyBorder="1"/>
    <xf numFmtId="4" fontId="30" fillId="0" borderId="1" xfId="0" applyNumberFormat="1" applyFont="1" applyBorder="1"/>
    <xf numFmtId="4" fontId="30" fillId="0" borderId="11" xfId="0" applyNumberFormat="1" applyFont="1" applyBorder="1"/>
    <xf numFmtId="43" fontId="30" fillId="0" borderId="49" xfId="1" applyFont="1" applyBorder="1"/>
    <xf numFmtId="0" fontId="30" fillId="0" borderId="0" xfId="0" applyFont="1" applyAlignment="1">
      <alignment horizontal="center"/>
    </xf>
    <xf numFmtId="43" fontId="30" fillId="0" borderId="50" xfId="1" applyFont="1" applyBorder="1"/>
    <xf numFmtId="0" fontId="30" fillId="8" borderId="12" xfId="0" applyFont="1" applyFill="1" applyBorder="1" applyAlignment="1">
      <alignment horizontal="left"/>
    </xf>
    <xf numFmtId="3" fontId="30" fillId="0" borderId="1" xfId="0" applyNumberFormat="1" applyFont="1" applyBorder="1"/>
    <xf numFmtId="167" fontId="30" fillId="0" borderId="50" xfId="1" applyNumberFormat="1" applyFont="1" applyBorder="1"/>
    <xf numFmtId="4" fontId="8" fillId="0" borderId="1" xfId="0" applyNumberFormat="1" applyFont="1" applyBorder="1"/>
    <xf numFmtId="4" fontId="8" fillId="0" borderId="11" xfId="0" applyNumberFormat="1" applyFont="1" applyBorder="1"/>
    <xf numFmtId="167" fontId="8" fillId="0" borderId="50" xfId="1" applyNumberFormat="1" applyFont="1" applyBorder="1"/>
    <xf numFmtId="0" fontId="30" fillId="0" borderId="11" xfId="0" applyFont="1" applyBorder="1" applyAlignment="1">
      <alignment horizontal="left"/>
    </xf>
    <xf numFmtId="0" fontId="30" fillId="0" borderId="19" xfId="0" applyFont="1" applyBorder="1" applyAlignment="1">
      <alignment horizontal="left"/>
    </xf>
    <xf numFmtId="167" fontId="8" fillId="0" borderId="50" xfId="0" applyNumberFormat="1" applyFont="1" applyBorder="1"/>
    <xf numFmtId="167" fontId="30" fillId="0" borderId="50" xfId="0" applyNumberFormat="1" applyFont="1" applyBorder="1"/>
    <xf numFmtId="0" fontId="30" fillId="0" borderId="50" xfId="0" applyFont="1" applyBorder="1"/>
    <xf numFmtId="0" fontId="30" fillId="0" borderId="27" xfId="0" applyFont="1" applyBorder="1"/>
    <xf numFmtId="4" fontId="30" fillId="0" borderId="19" xfId="0" applyNumberFormat="1" applyFont="1" applyBorder="1"/>
    <xf numFmtId="0" fontId="30" fillId="0" borderId="1" xfId="0" applyFont="1" applyBorder="1"/>
    <xf numFmtId="167" fontId="30" fillId="8" borderId="50" xfId="1" applyNumberFormat="1" applyFont="1" applyFill="1" applyBorder="1" applyAlignment="1"/>
    <xf numFmtId="0" fontId="30" fillId="0" borderId="55" xfId="0" applyFont="1" applyBorder="1"/>
    <xf numFmtId="0" fontId="30" fillId="0" borderId="56" xfId="0" applyFont="1" applyBorder="1"/>
    <xf numFmtId="170" fontId="30" fillId="0" borderId="57" xfId="2" applyNumberFormat="1" applyFont="1" applyBorder="1" applyAlignment="1"/>
    <xf numFmtId="0" fontId="30" fillId="8" borderId="27" xfId="0" applyFont="1" applyFill="1" applyBorder="1" applyAlignment="1">
      <alignment horizontal="left"/>
    </xf>
    <xf numFmtId="10" fontId="30" fillId="0" borderId="58" xfId="3" applyNumberFormat="1" applyFont="1" applyBorder="1" applyAlignment="1">
      <alignment horizontal="right"/>
    </xf>
    <xf numFmtId="0" fontId="30" fillId="8" borderId="59" xfId="0" applyFont="1" applyFill="1" applyBorder="1" applyAlignment="1">
      <alignment horizontal="left"/>
    </xf>
    <xf numFmtId="0" fontId="30" fillId="8" borderId="30" xfId="0" applyFont="1" applyFill="1" applyBorder="1" applyAlignment="1">
      <alignment horizontal="left"/>
    </xf>
    <xf numFmtId="10" fontId="30" fillId="0" borderId="60" xfId="3" applyNumberFormat="1" applyFont="1" applyBorder="1" applyAlignment="1">
      <alignment horizontal="right"/>
    </xf>
    <xf numFmtId="4" fontId="30" fillId="0" borderId="56" xfId="0" applyNumberFormat="1" applyFont="1" applyBorder="1"/>
    <xf numFmtId="4" fontId="30" fillId="0" borderId="61" xfId="0" applyNumberFormat="1" applyFont="1" applyBorder="1"/>
    <xf numFmtId="0" fontId="30" fillId="0" borderId="57" xfId="0" applyFont="1" applyBorder="1"/>
    <xf numFmtId="0" fontId="32" fillId="0" borderId="1" xfId="0" applyFont="1" applyBorder="1" applyAlignment="1">
      <alignment horizontal="center" vertical="center" wrapText="1"/>
    </xf>
    <xf numFmtId="0" fontId="33" fillId="0" borderId="1" xfId="5" quotePrefix="1" applyFont="1" applyBorder="1" applyAlignment="1">
      <alignment horizontal="center" vertical="center" wrapText="1"/>
    </xf>
    <xf numFmtId="0" fontId="30" fillId="0" borderId="52" xfId="0" applyFont="1" applyBorder="1"/>
    <xf numFmtId="0" fontId="30" fillId="0" borderId="64" xfId="0" applyFont="1" applyBorder="1"/>
    <xf numFmtId="0" fontId="30" fillId="0" borderId="53" xfId="0" applyFont="1" applyBorder="1"/>
    <xf numFmtId="0" fontId="30" fillId="0" borderId="19" xfId="0" applyFont="1" applyBorder="1"/>
    <xf numFmtId="44" fontId="30" fillId="0" borderId="19" xfId="2" applyFont="1" applyBorder="1" applyAlignment="1"/>
    <xf numFmtId="44" fontId="30" fillId="0" borderId="1" xfId="2" applyFont="1" applyBorder="1" applyAlignment="1"/>
    <xf numFmtId="0" fontId="8" fillId="0" borderId="11" xfId="0" applyFont="1" applyBorder="1"/>
    <xf numFmtId="44" fontId="8" fillId="0" borderId="19" xfId="2" applyFont="1" applyBorder="1" applyAlignment="1"/>
    <xf numFmtId="44" fontId="30" fillId="0" borderId="19" xfId="2" applyFont="1" applyFill="1" applyBorder="1" applyAlignment="1"/>
    <xf numFmtId="44" fontId="30" fillId="0" borderId="1" xfId="2" applyFont="1" applyFill="1" applyBorder="1" applyAlignment="1"/>
    <xf numFmtId="44" fontId="8" fillId="0" borderId="19" xfId="2" applyFont="1" applyFill="1" applyBorder="1" applyAlignment="1"/>
    <xf numFmtId="44" fontId="30" fillId="0" borderId="19" xfId="2" applyFont="1" applyFill="1" applyBorder="1" applyAlignment="1">
      <alignment horizontal="left"/>
    </xf>
    <xf numFmtId="44" fontId="30" fillId="0" borderId="1" xfId="2" applyFont="1" applyFill="1" applyBorder="1" applyAlignment="1">
      <alignment horizontal="left"/>
    </xf>
    <xf numFmtId="44" fontId="8" fillId="0" borderId="19" xfId="0" applyNumberFormat="1" applyFont="1" applyBorder="1"/>
    <xf numFmtId="0" fontId="30" fillId="0" borderId="66" xfId="0" applyFont="1" applyBorder="1"/>
    <xf numFmtId="0" fontId="30" fillId="0" borderId="69" xfId="0" applyFont="1" applyBorder="1"/>
    <xf numFmtId="0" fontId="34" fillId="0" borderId="0" xfId="0" applyFont="1"/>
    <xf numFmtId="0" fontId="35" fillId="0" borderId="0" xfId="0" applyFont="1"/>
    <xf numFmtId="0" fontId="35" fillId="0" borderId="0" xfId="0" applyFont="1" applyAlignment="1">
      <alignment horizontal="center"/>
    </xf>
    <xf numFmtId="0" fontId="34" fillId="0" borderId="0" xfId="0" applyFont="1" applyAlignment="1">
      <alignment horizontal="center"/>
    </xf>
    <xf numFmtId="8" fontId="34" fillId="0" borderId="0" xfId="0" applyNumberFormat="1" applyFont="1"/>
    <xf numFmtId="8" fontId="34" fillId="0" borderId="28" xfId="0" applyNumberFormat="1" applyFont="1" applyBorder="1"/>
    <xf numFmtId="0" fontId="34" fillId="0" borderId="28" xfId="0" applyFont="1" applyBorder="1"/>
    <xf numFmtId="0" fontId="35" fillId="0" borderId="0" xfId="0" applyFont="1" applyAlignment="1">
      <alignment horizontal="center" wrapText="1"/>
    </xf>
    <xf numFmtId="0" fontId="34" fillId="0" borderId="26" xfId="0" applyFont="1" applyBorder="1"/>
    <xf numFmtId="8" fontId="35" fillId="0" borderId="28" xfId="0" applyNumberFormat="1" applyFont="1" applyBorder="1"/>
    <xf numFmtId="0" fontId="35" fillId="0" borderId="28" xfId="0" applyFont="1" applyBorder="1"/>
    <xf numFmtId="0" fontId="36" fillId="0" borderId="0" xfId="0" applyFont="1" applyAlignment="1">
      <alignment horizontal="center" textRotation="90" wrapText="1"/>
    </xf>
    <xf numFmtId="0" fontId="12" fillId="0" borderId="70"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vertical="center" wrapText="1"/>
    </xf>
    <xf numFmtId="0" fontId="33" fillId="0" borderId="72" xfId="5" quotePrefix="1" applyFont="1" applyBorder="1" applyAlignment="1">
      <alignment horizontal="center" vertical="center" wrapText="1"/>
    </xf>
    <xf numFmtId="164" fontId="0" fillId="0" borderId="0" xfId="0" applyNumberFormat="1"/>
    <xf numFmtId="44" fontId="0" fillId="4" borderId="0" xfId="2" applyFont="1" applyFill="1"/>
    <xf numFmtId="44" fontId="0" fillId="0" borderId="0" xfId="2" applyFont="1" applyFill="1"/>
    <xf numFmtId="43" fontId="0" fillId="0" borderId="28" xfId="1" applyFont="1" applyBorder="1"/>
    <xf numFmtId="44" fontId="0" fillId="4" borderId="0" xfId="2" applyFont="1" applyFill="1" applyBorder="1"/>
    <xf numFmtId="44" fontId="0" fillId="4" borderId="31" xfId="2" applyFont="1" applyFill="1" applyBorder="1"/>
    <xf numFmtId="43" fontId="0" fillId="4" borderId="0" xfId="1" applyFont="1" applyFill="1"/>
    <xf numFmtId="0" fontId="0" fillId="0" borderId="0" xfId="0" applyAlignment="1">
      <alignment horizontal="center"/>
    </xf>
    <xf numFmtId="0" fontId="3" fillId="0" borderId="0" xfId="0" applyFont="1" applyAlignment="1">
      <alignment horizontal="left" wrapText="1"/>
    </xf>
    <xf numFmtId="0" fontId="0" fillId="0" borderId="0" xfId="0" applyAlignment="1">
      <alignment wrapText="1"/>
    </xf>
    <xf numFmtId="0" fontId="3" fillId="0" borderId="0" xfId="0" applyFont="1" applyAlignment="1">
      <alignment horizontal="center" wrapText="1"/>
    </xf>
    <xf numFmtId="44" fontId="3" fillId="0" borderId="0" xfId="6" applyFont="1" applyAlignment="1">
      <alignment horizontal="center" wrapText="1"/>
    </xf>
    <xf numFmtId="44" fontId="0" fillId="0" borderId="9" xfId="2" applyFont="1" applyBorder="1"/>
    <xf numFmtId="0" fontId="37" fillId="0" borderId="0" xfId="0" applyFont="1"/>
    <xf numFmtId="0" fontId="38" fillId="0" borderId="1" xfId="5" quotePrefix="1" applyFont="1" applyBorder="1" applyAlignment="1">
      <alignment horizontal="center" vertical="center" wrapText="1"/>
    </xf>
    <xf numFmtId="0" fontId="23" fillId="0" borderId="0" xfId="0" applyFont="1" applyAlignment="1">
      <alignment horizontal="center" vertical="center"/>
    </xf>
    <xf numFmtId="43" fontId="22" fillId="0" borderId="0" xfId="1" applyFont="1"/>
    <xf numFmtId="43" fontId="22" fillId="0" borderId="0" xfId="1" applyFont="1" applyFill="1"/>
    <xf numFmtId="43" fontId="23" fillId="0" borderId="0" xfId="1" applyFont="1"/>
    <xf numFmtId="43" fontId="5" fillId="0" borderId="0" xfId="1" applyFont="1"/>
    <xf numFmtId="43" fontId="5" fillId="0" borderId="0" xfId="1" applyFont="1" applyFill="1"/>
    <xf numFmtId="43" fontId="4" fillId="0" borderId="0" xfId="1" applyFont="1"/>
    <xf numFmtId="43" fontId="4" fillId="0" borderId="1" xfId="1" applyFont="1" applyBorder="1" applyAlignment="1">
      <alignment horizontal="center" vertical="center" wrapText="1"/>
    </xf>
    <xf numFmtId="43" fontId="3" fillId="0" borderId="0" xfId="1" applyFont="1" applyAlignment="1">
      <alignment horizontal="center"/>
    </xf>
    <xf numFmtId="43" fontId="2" fillId="0" borderId="9" xfId="1" applyFont="1" applyBorder="1"/>
    <xf numFmtId="0" fontId="0" fillId="6" borderId="0" xfId="0" applyFill="1"/>
    <xf numFmtId="43" fontId="0" fillId="6" borderId="0" xfId="1" applyFont="1" applyFill="1"/>
    <xf numFmtId="0" fontId="3" fillId="6" borderId="0" xfId="0" applyFont="1" applyFill="1" applyAlignment="1">
      <alignment horizontal="center" vertical="center" wrapText="1"/>
    </xf>
    <xf numFmtId="43" fontId="3" fillId="6" borderId="0" xfId="1" applyFont="1" applyFill="1" applyAlignment="1">
      <alignment horizontal="center" vertical="center" wrapText="1"/>
    </xf>
    <xf numFmtId="43" fontId="0" fillId="4" borderId="1" xfId="0" applyNumberFormat="1" applyFill="1" applyBorder="1"/>
    <xf numFmtId="43" fontId="0" fillId="4" borderId="1" xfId="1" applyFont="1" applyFill="1" applyBorder="1"/>
    <xf numFmtId="43" fontId="0" fillId="4" borderId="16" xfId="0" applyNumberFormat="1" applyFill="1" applyBorder="1"/>
    <xf numFmtId="43" fontId="0" fillId="4" borderId="16" xfId="1" applyFont="1" applyFill="1" applyBorder="1"/>
    <xf numFmtId="0" fontId="3" fillId="6" borderId="26" xfId="0" applyFont="1" applyFill="1" applyBorder="1"/>
    <xf numFmtId="0" fontId="3" fillId="6" borderId="0" xfId="0" applyFont="1" applyFill="1"/>
    <xf numFmtId="0" fontId="3" fillId="6" borderId="12" xfId="0" applyFont="1" applyFill="1" applyBorder="1"/>
    <xf numFmtId="0" fontId="3" fillId="6" borderId="9" xfId="0" applyFont="1" applyFill="1" applyBorder="1"/>
    <xf numFmtId="43" fontId="0" fillId="4" borderId="20" xfId="0" applyNumberFormat="1" applyFill="1" applyBorder="1"/>
    <xf numFmtId="43" fontId="0" fillId="4" borderId="20" xfId="1" applyFont="1" applyFill="1" applyBorder="1"/>
    <xf numFmtId="0" fontId="0" fillId="4" borderId="51" xfId="0" applyFill="1" applyBorder="1"/>
    <xf numFmtId="43" fontId="0" fillId="4" borderId="51" xfId="1" applyFont="1" applyFill="1" applyBorder="1"/>
    <xf numFmtId="43" fontId="1" fillId="4" borderId="69" xfId="1" applyFont="1" applyFill="1" applyBorder="1" applyAlignment="1">
      <alignment horizontal="center" vertical="center"/>
    </xf>
    <xf numFmtId="43" fontId="3" fillId="6" borderId="0" xfId="1" applyFont="1" applyFill="1" applyAlignment="1">
      <alignment vertical="center"/>
    </xf>
    <xf numFmtId="43" fontId="3" fillId="6" borderId="0" xfId="1" applyFont="1" applyFill="1" applyAlignment="1"/>
    <xf numFmtId="0" fontId="3" fillId="0" borderId="0" xfId="0" applyFont="1" applyAlignment="1">
      <alignment horizontal="center" vertical="center" wrapText="1"/>
    </xf>
    <xf numFmtId="43" fontId="0" fillId="0" borderId="12" xfId="1" applyFont="1" applyFill="1" applyBorder="1" applyAlignment="1">
      <alignment horizontal="center" vertical="center"/>
    </xf>
    <xf numFmtId="43" fontId="0" fillId="0" borderId="12" xfId="1" applyFont="1" applyFill="1" applyBorder="1"/>
    <xf numFmtId="43" fontId="0" fillId="0" borderId="26" xfId="1" applyFont="1" applyFill="1" applyBorder="1" applyAlignment="1">
      <alignment horizontal="center" vertical="center"/>
    </xf>
    <xf numFmtId="43" fontId="0" fillId="0" borderId="26" xfId="1" applyFont="1" applyFill="1" applyBorder="1"/>
    <xf numFmtId="43" fontId="0" fillId="0" borderId="0" xfId="1" applyFont="1" applyFill="1" applyAlignment="1">
      <alignment horizontal="center" vertical="center"/>
    </xf>
    <xf numFmtId="0" fontId="0" fillId="0" borderId="9" xfId="0" applyBorder="1"/>
    <xf numFmtId="43" fontId="1" fillId="0" borderId="9" xfId="1" applyFont="1" applyFill="1" applyBorder="1" applyAlignment="1">
      <alignment horizontal="center" vertical="center"/>
    </xf>
    <xf numFmtId="43" fontId="0" fillId="0" borderId="9" xfId="1" applyFont="1" applyFill="1" applyBorder="1"/>
    <xf numFmtId="43" fontId="1" fillId="0" borderId="43" xfId="1" applyFont="1" applyFill="1" applyBorder="1" applyAlignment="1">
      <alignment horizontal="center" vertical="center"/>
    </xf>
    <xf numFmtId="43" fontId="30" fillId="0" borderId="0" xfId="1" applyFont="1" applyFill="1"/>
    <xf numFmtId="0" fontId="39" fillId="0" borderId="0" xfId="0" applyFont="1"/>
    <xf numFmtId="44" fontId="2" fillId="0" borderId="9" xfId="2" applyFont="1" applyBorder="1"/>
    <xf numFmtId="43" fontId="30" fillId="0" borderId="0" xfId="1" applyFont="1"/>
    <xf numFmtId="0" fontId="40" fillId="0" borderId="0" xfId="0" applyFont="1"/>
    <xf numFmtId="43" fontId="0" fillId="8" borderId="0" xfId="1" quotePrefix="1" applyFont="1" applyFill="1"/>
    <xf numFmtId="0" fontId="6" fillId="0" borderId="21" xfId="0" applyFont="1" applyBorder="1" applyAlignment="1">
      <alignment horizontal="left" vertical="center"/>
    </xf>
    <xf numFmtId="0" fontId="6" fillId="0" borderId="51" xfId="0" applyFont="1" applyBorder="1" applyAlignment="1">
      <alignment horizontal="left" vertical="center"/>
    </xf>
    <xf numFmtId="10" fontId="0" fillId="0" borderId="0" xfId="3" applyNumberFormat="1" applyFont="1" applyBorder="1"/>
    <xf numFmtId="0" fontId="0" fillId="4" borderId="0" xfId="2" applyNumberFormat="1" applyFont="1" applyFill="1"/>
    <xf numFmtId="44" fontId="0" fillId="5" borderId="0" xfId="2" applyFont="1" applyFill="1"/>
    <xf numFmtId="0" fontId="4" fillId="3" borderId="18" xfId="0" applyFont="1" applyFill="1" applyBorder="1" applyAlignment="1">
      <alignment horizontal="left" vertical="center"/>
    </xf>
    <xf numFmtId="0" fontId="4" fillId="3" borderId="26" xfId="0" applyFont="1" applyFill="1" applyBorder="1" applyAlignment="1">
      <alignment horizontal="left" vertical="center"/>
    </xf>
    <xf numFmtId="0" fontId="4" fillId="3" borderId="19" xfId="0" applyFont="1" applyFill="1" applyBorder="1" applyAlignment="1">
      <alignment horizontal="left" vertical="center"/>
    </xf>
    <xf numFmtId="0" fontId="11" fillId="0" borderId="11"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4" fillId="3" borderId="8" xfId="0" applyFont="1" applyFill="1" applyBorder="1" applyAlignment="1">
      <alignment horizontal="left" vertical="center"/>
    </xf>
    <xf numFmtId="0" fontId="4" fillId="3" borderId="9" xfId="0" applyFont="1" applyFill="1" applyBorder="1" applyAlignment="1">
      <alignment horizontal="left" vertical="center"/>
    </xf>
    <xf numFmtId="0" fontId="4" fillId="3" borderId="10" xfId="0" applyFont="1" applyFill="1" applyBorder="1" applyAlignment="1">
      <alignment horizontal="left" vertical="center"/>
    </xf>
    <xf numFmtId="0" fontId="11" fillId="0" borderId="73" xfId="0" applyFont="1" applyBorder="1" applyAlignment="1">
      <alignment horizontal="left" vertical="center" wrapText="1"/>
    </xf>
    <xf numFmtId="0" fontId="11" fillId="0" borderId="74" xfId="0" applyFont="1" applyBorder="1" applyAlignment="1">
      <alignment horizontal="left" vertical="center" wrapText="1"/>
    </xf>
    <xf numFmtId="0" fontId="11" fillId="0" borderId="75" xfId="0" applyFont="1" applyBorder="1" applyAlignment="1">
      <alignment horizontal="left" vertical="center" wrapText="1"/>
    </xf>
    <xf numFmtId="0" fontId="11" fillId="0" borderId="23" xfId="0" applyFont="1" applyBorder="1" applyAlignment="1">
      <alignment horizontal="left" vertical="center" wrapText="1"/>
    </xf>
    <xf numFmtId="0" fontId="11" fillId="0" borderId="9" xfId="0" applyFont="1" applyBorder="1" applyAlignment="1">
      <alignment horizontal="left" vertical="center" wrapText="1"/>
    </xf>
    <xf numFmtId="0" fontId="11" fillId="0" borderId="24" xfId="0" applyFont="1" applyBorder="1" applyAlignment="1">
      <alignment horizontal="left" vertical="center" wrapText="1"/>
    </xf>
    <xf numFmtId="0" fontId="22" fillId="10" borderId="0" xfId="0" applyFont="1" applyFill="1" applyAlignment="1">
      <alignment horizontal="left" vertical="center"/>
    </xf>
    <xf numFmtId="15" fontId="22" fillId="10" borderId="0" xfId="0" applyNumberFormat="1" applyFont="1" applyFill="1" applyAlignment="1">
      <alignment horizontal="left" vertical="center"/>
    </xf>
    <xf numFmtId="0" fontId="3" fillId="0" borderId="0" xfId="0" applyFont="1" applyAlignment="1">
      <alignment vertical="center" wrapText="1"/>
    </xf>
    <xf numFmtId="0" fontId="3" fillId="4" borderId="0" xfId="0" applyFont="1" applyFill="1" applyAlignment="1">
      <alignment horizont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9" xfId="0" applyFont="1" applyBorder="1" applyAlignment="1">
      <alignment horizontal="center" vertical="center"/>
    </xf>
    <xf numFmtId="0" fontId="30" fillId="0" borderId="0" xfId="8" applyFont="1" applyAlignment="1">
      <alignment horizontal="center"/>
    </xf>
    <xf numFmtId="0" fontId="30" fillId="0" borderId="0" xfId="10" applyFont="1" applyAlignment="1">
      <alignment horizontal="center"/>
    </xf>
    <xf numFmtId="0" fontId="8" fillId="0" borderId="32" xfId="0" applyFont="1" applyBorder="1" applyAlignment="1">
      <alignment horizontal="center" vertical="center" wrapText="1"/>
    </xf>
    <xf numFmtId="0" fontId="1" fillId="0" borderId="33" xfId="0" applyFont="1" applyBorder="1" applyAlignment="1">
      <alignment wrapText="1"/>
    </xf>
    <xf numFmtId="0" fontId="1" fillId="0" borderId="33" xfId="0" applyFont="1" applyBorder="1"/>
    <xf numFmtId="0" fontId="8" fillId="0" borderId="0" xfId="8" applyFont="1" applyAlignment="1">
      <alignment horizontal="left" vertical="center" wrapText="1"/>
    </xf>
    <xf numFmtId="0" fontId="1" fillId="0" borderId="0" xfId="0" applyFont="1" applyAlignment="1">
      <alignment wrapText="1"/>
    </xf>
    <xf numFmtId="0" fontId="0" fillId="0" borderId="12" xfId="0" applyBorder="1" applyAlignment="1">
      <alignment vertical="center"/>
    </xf>
    <xf numFmtId="0" fontId="0" fillId="0" borderId="19" xfId="0" applyBorder="1" applyAlignment="1">
      <alignment vertical="center"/>
    </xf>
    <xf numFmtId="0" fontId="30" fillId="8" borderId="11" xfId="0" applyFont="1" applyFill="1" applyBorder="1" applyAlignment="1">
      <alignment horizontal="left"/>
    </xf>
    <xf numFmtId="0" fontId="30" fillId="8" borderId="12" xfId="0" applyFont="1" applyFill="1" applyBorder="1" applyAlignment="1">
      <alignment horizontal="left"/>
    </xf>
    <xf numFmtId="0" fontId="30" fillId="8" borderId="19" xfId="0" applyFont="1" applyFill="1" applyBorder="1" applyAlignment="1">
      <alignment horizontal="left"/>
    </xf>
    <xf numFmtId="0" fontId="8" fillId="0" borderId="0" xfId="0" applyFont="1" applyAlignment="1">
      <alignment horizontal="center" wrapText="1"/>
    </xf>
    <xf numFmtId="0" fontId="8" fillId="0" borderId="46" xfId="0" applyFont="1" applyBorder="1" applyAlignment="1">
      <alignment horizontal="center" vertical="center"/>
    </xf>
    <xf numFmtId="0" fontId="8" fillId="0" borderId="33" xfId="0" applyFont="1" applyBorder="1" applyAlignment="1">
      <alignment horizontal="center" vertical="center"/>
    </xf>
    <xf numFmtId="0" fontId="8" fillId="0" borderId="47" xfId="0" applyFont="1" applyBorder="1" applyAlignment="1">
      <alignment horizontal="center" vertical="center"/>
    </xf>
    <xf numFmtId="0" fontId="30" fillId="0" borderId="1" xfId="0" applyFont="1" applyBorder="1" applyAlignment="1">
      <alignment horizontal="left"/>
    </xf>
    <xf numFmtId="0" fontId="8" fillId="0" borderId="1" xfId="0" applyFont="1" applyBorder="1" applyAlignment="1">
      <alignment horizontal="left"/>
    </xf>
    <xf numFmtId="0" fontId="8" fillId="0" borderId="11" xfId="0" applyFont="1" applyBorder="1" applyAlignment="1">
      <alignment horizontal="right"/>
    </xf>
    <xf numFmtId="0" fontId="8" fillId="0" borderId="12" xfId="0" applyFont="1" applyBorder="1" applyAlignment="1">
      <alignment horizontal="right"/>
    </xf>
    <xf numFmtId="0" fontId="8" fillId="0" borderId="19" xfId="0" applyFont="1" applyBorder="1" applyAlignment="1">
      <alignment horizontal="right"/>
    </xf>
    <xf numFmtId="0" fontId="30" fillId="0" borderId="11" xfId="0" applyFont="1" applyBorder="1" applyAlignment="1">
      <alignment horizontal="left"/>
    </xf>
    <xf numFmtId="0" fontId="30" fillId="0" borderId="12" xfId="0" applyFont="1" applyBorder="1" applyAlignment="1">
      <alignment horizontal="left"/>
    </xf>
    <xf numFmtId="0" fontId="30" fillId="0" borderId="19" xfId="0" applyFont="1" applyBorder="1" applyAlignment="1">
      <alignment horizontal="left"/>
    </xf>
    <xf numFmtId="0" fontId="30" fillId="8" borderId="1" xfId="0" applyFont="1" applyFill="1" applyBorder="1" applyAlignment="1">
      <alignment horizontal="left"/>
    </xf>
    <xf numFmtId="0" fontId="30" fillId="0" borderId="56" xfId="0" applyFont="1" applyBorder="1" applyAlignment="1">
      <alignment horizontal="left" vertical="top" wrapText="1"/>
    </xf>
    <xf numFmtId="0" fontId="8" fillId="0" borderId="52" xfId="0" applyFont="1" applyBorder="1" applyAlignment="1">
      <alignment horizontal="left"/>
    </xf>
    <xf numFmtId="0" fontId="8" fillId="0" borderId="53" xfId="0" applyFont="1" applyBorder="1" applyAlignment="1">
      <alignment horizontal="left"/>
    </xf>
    <xf numFmtId="0" fontId="8" fillId="0" borderId="54" xfId="0" applyFont="1" applyBorder="1" applyAlignment="1">
      <alignment horizontal="left"/>
    </xf>
    <xf numFmtId="0" fontId="8" fillId="0" borderId="1" xfId="0" applyFont="1" applyBorder="1" applyAlignment="1">
      <alignment horizontal="right"/>
    </xf>
    <xf numFmtId="0" fontId="8" fillId="0" borderId="11" xfId="0" applyFont="1" applyBorder="1" applyAlignment="1">
      <alignment horizontal="left"/>
    </xf>
    <xf numFmtId="0" fontId="8" fillId="0" borderId="12" xfId="0" applyFont="1" applyBorder="1" applyAlignment="1">
      <alignment horizontal="left"/>
    </xf>
    <xf numFmtId="0" fontId="8" fillId="0" borderId="19" xfId="0" applyFont="1" applyBorder="1" applyAlignment="1">
      <alignment horizontal="left"/>
    </xf>
    <xf numFmtId="0" fontId="30" fillId="0" borderId="51" xfId="0" applyFont="1" applyBorder="1" applyAlignment="1">
      <alignment horizontal="left"/>
    </xf>
    <xf numFmtId="0" fontId="30" fillId="0" borderId="20" xfId="0" applyFont="1" applyBorder="1" applyAlignment="1">
      <alignment horizontal="left"/>
    </xf>
    <xf numFmtId="0" fontId="0" fillId="0" borderId="0" xfId="0" applyAlignment="1">
      <alignment horizont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3" fillId="6" borderId="0" xfId="0" applyFont="1" applyFill="1" applyAlignment="1">
      <alignment horizontal="center"/>
    </xf>
    <xf numFmtId="0" fontId="3" fillId="7" borderId="0" xfId="0" applyFont="1" applyFill="1" applyAlignment="1">
      <alignment horizontal="center"/>
    </xf>
    <xf numFmtId="0" fontId="30" fillId="0" borderId="11" xfId="0" applyFont="1" applyBorder="1"/>
    <xf numFmtId="0" fontId="30" fillId="0" borderId="19" xfId="0" applyFont="1" applyBorder="1"/>
    <xf numFmtId="0" fontId="0" fillId="0" borderId="12" xfId="0" applyBorder="1"/>
    <xf numFmtId="0" fontId="0" fillId="0" borderId="19" xfId="0" applyBorder="1"/>
    <xf numFmtId="0" fontId="0" fillId="0" borderId="33" xfId="0" applyBorder="1" applyAlignment="1">
      <alignment vertical="center"/>
    </xf>
    <xf numFmtId="0" fontId="0" fillId="0" borderId="62" xfId="0" applyBorder="1" applyAlignment="1">
      <alignment vertical="center"/>
    </xf>
    <xf numFmtId="0" fontId="30" fillId="0" borderId="63" xfId="0" applyFont="1" applyBorder="1"/>
    <xf numFmtId="0" fontId="30" fillId="0" borderId="64" xfId="0" applyFont="1" applyBorder="1"/>
    <xf numFmtId="0" fontId="30" fillId="0" borderId="65" xfId="0" applyFont="1" applyBorder="1"/>
    <xf numFmtId="0" fontId="8" fillId="5" borderId="11" xfId="0" applyFont="1" applyFill="1" applyBorder="1"/>
    <xf numFmtId="0" fontId="8" fillId="5" borderId="12" xfId="0" applyFont="1" applyFill="1" applyBorder="1"/>
    <xf numFmtId="0" fontId="8" fillId="5" borderId="19" xfId="0" applyFont="1" applyFill="1" applyBorder="1"/>
    <xf numFmtId="0" fontId="8" fillId="0" borderId="11" xfId="0" applyFont="1" applyBorder="1"/>
    <xf numFmtId="0" fontId="8" fillId="0" borderId="19" xfId="0" applyFont="1" applyBorder="1"/>
    <xf numFmtId="0" fontId="30" fillId="0" borderId="11" xfId="0" quotePrefix="1" applyFont="1" applyBorder="1"/>
    <xf numFmtId="0" fontId="30" fillId="0" borderId="12" xfId="0" applyFont="1" applyBorder="1"/>
    <xf numFmtId="0" fontId="35" fillId="0" borderId="0" xfId="0" applyFont="1" applyAlignment="1">
      <alignment horizontal="center"/>
    </xf>
    <xf numFmtId="0" fontId="30" fillId="0" borderId="67" xfId="0" applyFont="1" applyBorder="1"/>
    <xf numFmtId="0" fontId="30" fillId="0" borderId="68" xfId="0" applyFont="1" applyBorder="1"/>
    <xf numFmtId="0" fontId="30" fillId="0" borderId="43" xfId="0" applyFont="1" applyBorder="1"/>
    <xf numFmtId="44" fontId="30" fillId="5" borderId="11" xfId="2" applyFont="1" applyFill="1" applyBorder="1" applyAlignment="1"/>
    <xf numFmtId="44" fontId="30" fillId="5" borderId="12" xfId="2" applyFont="1" applyFill="1" applyBorder="1" applyAlignment="1"/>
    <xf numFmtId="44" fontId="30" fillId="5" borderId="19" xfId="2" applyFont="1" applyFill="1" applyBorder="1" applyAlignment="1"/>
    <xf numFmtId="0" fontId="23" fillId="0" borderId="11" xfId="0" applyFont="1" applyBorder="1" applyAlignment="1">
      <alignment horizontal="center" vertical="center"/>
    </xf>
    <xf numFmtId="0" fontId="23" fillId="0" borderId="12" xfId="0" applyFont="1" applyBorder="1" applyAlignment="1">
      <alignment horizontal="center" vertical="center"/>
    </xf>
    <xf numFmtId="0" fontId="23" fillId="0" borderId="19" xfId="0" applyFont="1" applyBorder="1" applyAlignment="1">
      <alignment horizontal="center" vertical="center"/>
    </xf>
    <xf numFmtId="0" fontId="4" fillId="0" borderId="19" xfId="0" applyFont="1" applyBorder="1" applyAlignment="1">
      <alignment horizontal="center" vertical="center"/>
    </xf>
    <xf numFmtId="0" fontId="0" fillId="11" borderId="0" xfId="0" quotePrefix="1" applyFill="1"/>
    <xf numFmtId="0" fontId="0" fillId="11" borderId="0" xfId="0" applyFill="1"/>
    <xf numFmtId="44" fontId="0" fillId="11" borderId="0" xfId="2" applyFont="1" applyFill="1"/>
  </cellXfs>
  <cellStyles count="12">
    <cellStyle name="Comma" xfId="1" builtinId="3"/>
    <cellStyle name="Comma 3" xfId="7" xr:uid="{5B334025-6961-4CB1-8A62-FE8AFE8346DF}"/>
    <cellStyle name="Comma_BCTSLEER" xfId="9" xr:uid="{90FF3A1A-6B84-4E3F-929A-F502AA86CFDC}"/>
    <cellStyle name="Currency" xfId="2" builtinId="4"/>
    <cellStyle name="Currency 2" xfId="4" xr:uid="{F255DB22-D972-4FA7-908F-933386B0015F}"/>
    <cellStyle name="Currency 3" xfId="6" xr:uid="{37FABE86-AF6A-47CB-8222-A128F9AC3D79}"/>
    <cellStyle name="Hyperlink" xfId="5" builtinId="8"/>
    <cellStyle name="Normal" xfId="0" builtinId="0"/>
    <cellStyle name="Normal 2" xfId="11" xr:uid="{0EBE73A2-3C71-4100-B4D1-29B1BE1F75FA}"/>
    <cellStyle name="Normal_8. GST Adjustment Schedule" xfId="10" xr:uid="{FE729B4F-BF43-4952-B0CA-C7FD4AF73305}"/>
    <cellStyle name="Normal_Accounts Preparation - Electronic Workpapers1" xfId="8" xr:uid="{661D6ED6-3D11-4366-85F6-6736DCC4A98F}"/>
    <cellStyle name="Percent" xfId="3" builtinId="5"/>
  </cellStyles>
  <dxfs count="0"/>
  <tableStyles count="0" defaultTableStyle="TableStyleMedium2" defaultPivotStyle="PivotStyleLight16"/>
  <colors>
    <mruColors>
      <color rgb="FFE8D1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26</xdr:row>
      <xdr:rowOff>161925</xdr:rowOff>
    </xdr:from>
    <xdr:to>
      <xdr:col>10</xdr:col>
      <xdr:colOff>19050</xdr:colOff>
      <xdr:row>43</xdr:row>
      <xdr:rowOff>142875</xdr:rowOff>
    </xdr:to>
    <xdr:pic>
      <xdr:nvPicPr>
        <xdr:cNvPr id="3" name="Picture 2">
          <a:extLst>
            <a:ext uri="{FF2B5EF4-FFF2-40B4-BE49-F238E27FC236}">
              <a16:creationId xmlns:a16="http://schemas.microsoft.com/office/drawing/2014/main" id="{E5E0ED00-62CA-F632-9ABA-F21CA03C423A}"/>
            </a:ext>
          </a:extLst>
        </xdr:cNvPr>
        <xdr:cNvPicPr>
          <a:picLocks noChangeAspect="1"/>
        </xdr:cNvPicPr>
      </xdr:nvPicPr>
      <xdr:blipFill>
        <a:blip xmlns:r="http://schemas.openxmlformats.org/officeDocument/2006/relationships" r:embed="rId1"/>
        <a:stretch>
          <a:fillRect/>
        </a:stretch>
      </xdr:blipFill>
      <xdr:spPr>
        <a:xfrm>
          <a:off x="2981325" y="5372100"/>
          <a:ext cx="4572000" cy="321945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81A2E-70FA-4FD8-82E2-7C6920CE12D8}">
  <sheetPr>
    <tabColor rgb="FFFF0000"/>
  </sheetPr>
  <dimension ref="A1:J228"/>
  <sheetViews>
    <sheetView tabSelected="1" topLeftCell="A55" workbookViewId="0">
      <selection activeCell="E68" sqref="E68"/>
    </sheetView>
  </sheetViews>
  <sheetFormatPr defaultRowHeight="15" x14ac:dyDescent="0.25"/>
  <cols>
    <col min="1" max="1" width="10.7109375" customWidth="1"/>
    <col min="2" max="2" width="4.7109375" customWidth="1"/>
    <col min="3" max="3" width="45.28515625" customWidth="1"/>
    <col min="4" max="5" width="5.7109375" customWidth="1"/>
    <col min="6" max="6" width="25" customWidth="1"/>
    <col min="7" max="7" width="17.140625" customWidth="1"/>
    <col min="8" max="8" width="14.42578125" customWidth="1"/>
    <col min="9" max="9" width="10" bestFit="1" customWidth="1"/>
  </cols>
  <sheetData>
    <row r="1" spans="1:9" ht="18" x14ac:dyDescent="0.25">
      <c r="A1" s="118" t="s">
        <v>0</v>
      </c>
      <c r="B1" s="121"/>
      <c r="C1" s="119" t="s">
        <v>448</v>
      </c>
      <c r="F1" s="54"/>
      <c r="H1" s="56" t="s">
        <v>1</v>
      </c>
      <c r="I1" s="56" t="s">
        <v>2</v>
      </c>
    </row>
    <row r="2" spans="1:9" ht="18" x14ac:dyDescent="0.25">
      <c r="A2" s="118" t="s">
        <v>3</v>
      </c>
      <c r="B2" s="122"/>
      <c r="C2" s="119" t="s">
        <v>449</v>
      </c>
      <c r="D2" s="53"/>
      <c r="E2" s="53"/>
      <c r="F2" s="55"/>
      <c r="G2" s="59" t="s">
        <v>4</v>
      </c>
      <c r="H2" s="60" t="s">
        <v>450</v>
      </c>
      <c r="I2" s="61">
        <v>45240</v>
      </c>
    </row>
    <row r="3" spans="1:9" ht="18" x14ac:dyDescent="0.25">
      <c r="A3" s="118" t="s">
        <v>5</v>
      </c>
      <c r="B3" s="122"/>
      <c r="C3" s="120">
        <v>45107</v>
      </c>
      <c r="D3" s="53"/>
      <c r="E3" s="53"/>
      <c r="F3" s="55"/>
      <c r="G3" s="59" t="s">
        <v>6</v>
      </c>
      <c r="H3" s="60" t="s">
        <v>463</v>
      </c>
      <c r="I3" s="61">
        <v>45250</v>
      </c>
    </row>
    <row r="4" spans="1:9" ht="18" x14ac:dyDescent="0.25">
      <c r="A4" s="123"/>
      <c r="B4" s="53"/>
      <c r="C4" s="3"/>
      <c r="D4" s="53"/>
      <c r="E4" s="53"/>
      <c r="F4" s="55"/>
    </row>
    <row r="5" spans="1:9" ht="18" x14ac:dyDescent="0.25">
      <c r="A5" s="53" t="s">
        <v>7</v>
      </c>
      <c r="C5" s="57"/>
      <c r="F5" s="58"/>
    </row>
    <row r="6" spans="1:9" ht="20.100000000000001" customHeight="1" thickBot="1" x14ac:dyDescent="0.3">
      <c r="A6" s="2"/>
      <c r="B6" s="2"/>
      <c r="C6" s="3"/>
      <c r="D6" s="4"/>
      <c r="E6" s="4"/>
      <c r="F6" s="4"/>
      <c r="G6" s="4"/>
      <c r="H6" s="4"/>
    </row>
    <row r="7" spans="1:9" s="9" customFormat="1" ht="41.25" customHeight="1" x14ac:dyDescent="0.2">
      <c r="A7" s="5" t="s">
        <v>8</v>
      </c>
      <c r="B7" s="6"/>
      <c r="C7" s="7"/>
      <c r="D7" s="8" t="s">
        <v>9</v>
      </c>
      <c r="E7" s="8" t="s">
        <v>10</v>
      </c>
      <c r="F7" s="326" t="s">
        <v>11</v>
      </c>
      <c r="G7" s="327"/>
      <c r="H7" s="328"/>
    </row>
    <row r="8" spans="1:9" ht="20.100000000000001" customHeight="1" x14ac:dyDescent="0.25">
      <c r="A8" s="329" t="s">
        <v>12</v>
      </c>
      <c r="B8" s="330"/>
      <c r="C8" s="331"/>
      <c r="D8" s="221"/>
      <c r="E8" s="10" t="s">
        <v>13</v>
      </c>
      <c r="F8" s="323"/>
      <c r="G8" s="324"/>
      <c r="H8" s="325"/>
    </row>
    <row r="9" spans="1:9" ht="20.100000000000001" customHeight="1" x14ac:dyDescent="0.25">
      <c r="A9" s="11"/>
      <c r="B9" s="12">
        <v>1</v>
      </c>
      <c r="C9" s="13" t="s">
        <v>14</v>
      </c>
      <c r="D9" s="221"/>
      <c r="E9" s="10" t="s">
        <v>13</v>
      </c>
      <c r="F9" s="323"/>
      <c r="G9" s="324"/>
      <c r="H9" s="325"/>
    </row>
    <row r="10" spans="1:9" ht="20.100000000000001" customHeight="1" x14ac:dyDescent="0.25">
      <c r="A10" s="11"/>
      <c r="B10" s="12">
        <v>2</v>
      </c>
      <c r="C10" s="13" t="s">
        <v>15</v>
      </c>
      <c r="D10" s="221"/>
      <c r="E10" s="10" t="s">
        <v>13</v>
      </c>
      <c r="F10" s="323"/>
      <c r="G10" s="324"/>
      <c r="H10" s="325"/>
    </row>
    <row r="11" spans="1:9" ht="20.100000000000001" customHeight="1" x14ac:dyDescent="0.25">
      <c r="A11" s="11"/>
      <c r="B11" s="12">
        <v>3</v>
      </c>
      <c r="C11" s="13" t="s">
        <v>16</v>
      </c>
      <c r="D11" s="221"/>
      <c r="E11" s="10" t="s">
        <v>13</v>
      </c>
      <c r="F11" s="323"/>
      <c r="G11" s="324"/>
      <c r="H11" s="325"/>
    </row>
    <row r="12" spans="1:9" ht="20.100000000000001" customHeight="1" x14ac:dyDescent="0.25">
      <c r="A12" s="11"/>
      <c r="B12" s="12">
        <v>4</v>
      </c>
      <c r="C12" s="13" t="s">
        <v>17</v>
      </c>
      <c r="D12" s="221"/>
      <c r="E12" s="10" t="s">
        <v>13</v>
      </c>
      <c r="F12" s="323"/>
      <c r="G12" s="324"/>
      <c r="H12" s="325"/>
    </row>
    <row r="13" spans="1:9" ht="20.100000000000001" customHeight="1" x14ac:dyDescent="0.25">
      <c r="A13" s="11"/>
      <c r="B13" s="12">
        <v>5</v>
      </c>
      <c r="C13" s="12" t="s">
        <v>18</v>
      </c>
      <c r="D13" s="221"/>
      <c r="E13" s="10" t="s">
        <v>13</v>
      </c>
      <c r="F13" s="323"/>
      <c r="G13" s="324"/>
      <c r="H13" s="325"/>
    </row>
    <row r="14" spans="1:9" ht="20.100000000000001" customHeight="1" x14ac:dyDescent="0.25">
      <c r="A14" s="11"/>
      <c r="B14" s="12">
        <v>6</v>
      </c>
      <c r="C14" s="14" t="s">
        <v>19</v>
      </c>
      <c r="D14" s="221"/>
      <c r="E14" s="10" t="s">
        <v>13</v>
      </c>
      <c r="F14" s="323"/>
      <c r="G14" s="324"/>
      <c r="H14" s="325"/>
    </row>
    <row r="15" spans="1:9" ht="20.100000000000001" customHeight="1" x14ac:dyDescent="0.25">
      <c r="A15" s="15"/>
      <c r="B15" s="16">
        <v>7</v>
      </c>
      <c r="C15" s="12" t="s">
        <v>20</v>
      </c>
      <c r="D15" s="221"/>
      <c r="E15" s="10" t="s">
        <v>13</v>
      </c>
      <c r="F15" s="323"/>
      <c r="G15" s="324"/>
      <c r="H15" s="325"/>
    </row>
    <row r="16" spans="1:9" ht="20.100000000000001" customHeight="1" x14ac:dyDescent="0.25">
      <c r="A16" s="15"/>
      <c r="B16" s="316">
        <v>8</v>
      </c>
      <c r="C16" s="12" t="s">
        <v>21</v>
      </c>
      <c r="D16" s="221"/>
      <c r="E16" s="10"/>
      <c r="F16" s="323" t="s">
        <v>22</v>
      </c>
      <c r="G16" s="324"/>
      <c r="H16" s="325"/>
    </row>
    <row r="17" spans="1:10" ht="20.100000000000001" customHeight="1" x14ac:dyDescent="0.25">
      <c r="A17" s="15"/>
      <c r="B17" s="315">
        <v>9</v>
      </c>
      <c r="C17" s="12" t="s">
        <v>23</v>
      </c>
      <c r="D17" s="221"/>
      <c r="E17" s="10" t="s">
        <v>13</v>
      </c>
      <c r="F17" s="323"/>
      <c r="G17" s="324"/>
      <c r="H17" s="325"/>
    </row>
    <row r="18" spans="1:10" ht="20.100000000000001" customHeight="1" x14ac:dyDescent="0.25">
      <c r="A18" s="320" t="s">
        <v>24</v>
      </c>
      <c r="B18" s="321"/>
      <c r="C18" s="322"/>
      <c r="D18" s="221"/>
      <c r="E18" s="17"/>
      <c r="F18" s="323"/>
      <c r="G18" s="324"/>
      <c r="H18" s="325"/>
      <c r="J18" s="18"/>
    </row>
    <row r="19" spans="1:10" ht="20.100000000000001" customHeight="1" x14ac:dyDescent="0.25">
      <c r="A19" s="19">
        <v>2</v>
      </c>
      <c r="B19" s="20" t="s">
        <v>25</v>
      </c>
      <c r="C19" s="21"/>
      <c r="D19" s="221"/>
      <c r="E19" s="17"/>
      <c r="F19" s="323"/>
      <c r="G19" s="324"/>
      <c r="H19" s="325"/>
    </row>
    <row r="20" spans="1:10" ht="20.100000000000001" customHeight="1" x14ac:dyDescent="0.25">
      <c r="A20" s="22"/>
      <c r="B20" s="23"/>
      <c r="C20" s="24" t="s">
        <v>26</v>
      </c>
      <c r="D20" s="221"/>
      <c r="E20" s="17"/>
      <c r="F20" s="323"/>
      <c r="G20" s="324"/>
      <c r="H20" s="325"/>
    </row>
    <row r="21" spans="1:10" ht="20.100000000000001" customHeight="1" x14ac:dyDescent="0.25">
      <c r="A21" s="22"/>
      <c r="B21" s="23"/>
      <c r="C21" s="24" t="s">
        <v>27</v>
      </c>
      <c r="D21" s="221"/>
      <c r="E21" s="17"/>
      <c r="F21" s="323"/>
      <c r="G21" s="324"/>
      <c r="H21" s="325"/>
    </row>
    <row r="22" spans="1:10" ht="20.100000000000001" customHeight="1" x14ac:dyDescent="0.25">
      <c r="A22" s="11"/>
      <c r="B22" s="25"/>
      <c r="C22" s="14" t="s">
        <v>28</v>
      </c>
      <c r="D22" s="221"/>
      <c r="E22" s="10" t="s">
        <v>13</v>
      </c>
      <c r="F22" s="323"/>
      <c r="G22" s="324"/>
      <c r="H22" s="325"/>
    </row>
    <row r="23" spans="1:10" ht="20.100000000000001" customHeight="1" x14ac:dyDescent="0.25">
      <c r="A23" s="11"/>
      <c r="B23" s="26"/>
      <c r="C23" s="14" t="s">
        <v>29</v>
      </c>
      <c r="D23" s="222" t="s">
        <v>30</v>
      </c>
      <c r="E23" s="10"/>
      <c r="F23" s="323"/>
      <c r="G23" s="324"/>
      <c r="H23" s="325"/>
    </row>
    <row r="24" spans="1:10" ht="20.100000000000001" customHeight="1" x14ac:dyDescent="0.25">
      <c r="A24" s="19">
        <v>3</v>
      </c>
      <c r="B24" s="27" t="s">
        <v>31</v>
      </c>
      <c r="C24" s="21"/>
      <c r="D24" s="221"/>
      <c r="E24" s="17"/>
      <c r="F24" s="323"/>
      <c r="G24" s="324"/>
      <c r="H24" s="325"/>
    </row>
    <row r="25" spans="1:10" ht="20.100000000000001" customHeight="1" x14ac:dyDescent="0.25">
      <c r="A25" s="11"/>
      <c r="B25" s="28"/>
      <c r="C25" s="14" t="s">
        <v>32</v>
      </c>
      <c r="D25" s="269" t="s">
        <v>30</v>
      </c>
      <c r="E25" s="10" t="s">
        <v>13</v>
      </c>
      <c r="F25" s="323"/>
      <c r="G25" s="324"/>
      <c r="H25" s="325"/>
    </row>
    <row r="26" spans="1:10" ht="20.100000000000001" customHeight="1" x14ac:dyDescent="0.25">
      <c r="A26" s="19">
        <v>4</v>
      </c>
      <c r="B26" s="27" t="s">
        <v>33</v>
      </c>
      <c r="C26" s="27"/>
      <c r="D26" s="221"/>
      <c r="E26" s="10"/>
      <c r="F26" s="323"/>
      <c r="G26" s="324"/>
      <c r="H26" s="325"/>
    </row>
    <row r="27" spans="1:10" ht="20.100000000000001" customHeight="1" x14ac:dyDescent="0.25">
      <c r="A27" s="22"/>
      <c r="B27" s="23"/>
      <c r="C27" s="24" t="s">
        <v>34</v>
      </c>
      <c r="D27" s="222" t="s">
        <v>30</v>
      </c>
      <c r="E27" s="10"/>
      <c r="F27" s="323"/>
      <c r="G27" s="324"/>
      <c r="H27" s="325"/>
    </row>
    <row r="28" spans="1:10" ht="20.100000000000001" customHeight="1" x14ac:dyDescent="0.25">
      <c r="A28" s="11"/>
      <c r="B28" s="25"/>
      <c r="C28" s="14" t="s">
        <v>35</v>
      </c>
      <c r="D28" s="222" t="s">
        <v>30</v>
      </c>
      <c r="E28" s="10" t="s">
        <v>13</v>
      </c>
      <c r="F28" s="323"/>
      <c r="G28" s="324"/>
      <c r="H28" s="325"/>
    </row>
    <row r="29" spans="1:10" ht="20.100000000000001" customHeight="1" x14ac:dyDescent="0.25">
      <c r="A29" s="11"/>
      <c r="B29" s="26"/>
      <c r="C29" s="14" t="s">
        <v>36</v>
      </c>
      <c r="D29" s="222" t="s">
        <v>30</v>
      </c>
      <c r="E29" s="10"/>
      <c r="F29" s="323"/>
      <c r="G29" s="324"/>
      <c r="H29" s="325"/>
    </row>
    <row r="30" spans="1:10" ht="20.100000000000001" customHeight="1" x14ac:dyDescent="0.25">
      <c r="A30" s="11"/>
      <c r="B30" s="26"/>
      <c r="C30" s="14" t="s">
        <v>37</v>
      </c>
      <c r="D30" s="222" t="s">
        <v>30</v>
      </c>
      <c r="E30" s="10"/>
      <c r="F30" s="323"/>
      <c r="G30" s="324"/>
      <c r="H30" s="325"/>
    </row>
    <row r="31" spans="1:10" ht="20.100000000000001" customHeight="1" x14ac:dyDescent="0.25">
      <c r="A31" s="11"/>
      <c r="B31" s="26"/>
      <c r="C31" s="14" t="s">
        <v>38</v>
      </c>
      <c r="D31" s="222" t="s">
        <v>30</v>
      </c>
      <c r="E31" s="10"/>
      <c r="F31" s="323"/>
      <c r="G31" s="324"/>
      <c r="H31" s="325"/>
    </row>
    <row r="32" spans="1:10" ht="20.100000000000001" customHeight="1" x14ac:dyDescent="0.25">
      <c r="A32" s="19">
        <v>5</v>
      </c>
      <c r="B32" s="27" t="s">
        <v>39</v>
      </c>
      <c r="C32" s="27"/>
      <c r="D32" s="221"/>
      <c r="E32" s="10"/>
      <c r="F32" s="323"/>
      <c r="G32" s="324"/>
      <c r="H32" s="325"/>
    </row>
    <row r="33" spans="1:8" ht="20.100000000000001" customHeight="1" x14ac:dyDescent="0.25">
      <c r="A33" s="22"/>
      <c r="B33" s="28"/>
      <c r="C33" s="14" t="s">
        <v>40</v>
      </c>
      <c r="D33" s="221"/>
      <c r="E33" s="10"/>
      <c r="F33" s="323"/>
      <c r="G33" s="324"/>
      <c r="H33" s="325"/>
    </row>
    <row r="34" spans="1:8" ht="20.100000000000001" customHeight="1" x14ac:dyDescent="0.25">
      <c r="A34" s="11"/>
      <c r="B34" s="28"/>
      <c r="C34" s="14" t="s">
        <v>41</v>
      </c>
      <c r="D34" s="222" t="s">
        <v>30</v>
      </c>
      <c r="E34" s="10"/>
      <c r="F34" s="323"/>
      <c r="G34" s="324"/>
      <c r="H34" s="325"/>
    </row>
    <row r="35" spans="1:8" ht="20.100000000000001" customHeight="1" x14ac:dyDescent="0.25">
      <c r="A35" s="11"/>
      <c r="B35" s="28"/>
      <c r="C35" s="14" t="s">
        <v>42</v>
      </c>
      <c r="D35" s="221"/>
      <c r="E35" s="17"/>
      <c r="F35" s="323"/>
      <c r="G35" s="324"/>
      <c r="H35" s="325"/>
    </row>
    <row r="36" spans="1:8" ht="20.100000000000001" customHeight="1" x14ac:dyDescent="0.25">
      <c r="A36" s="11"/>
      <c r="B36" s="28"/>
      <c r="C36" s="14" t="s">
        <v>43</v>
      </c>
      <c r="D36" s="222" t="s">
        <v>30</v>
      </c>
      <c r="E36" s="10" t="s">
        <v>13</v>
      </c>
      <c r="F36" s="323"/>
      <c r="G36" s="324"/>
      <c r="H36" s="325"/>
    </row>
    <row r="37" spans="1:8" ht="20.100000000000001" customHeight="1" x14ac:dyDescent="0.25">
      <c r="A37" s="11"/>
      <c r="B37" s="28"/>
      <c r="C37" s="14" t="s">
        <v>44</v>
      </c>
      <c r="D37" s="221"/>
      <c r="E37" s="10"/>
      <c r="F37" s="323"/>
      <c r="G37" s="324"/>
      <c r="H37" s="325"/>
    </row>
    <row r="38" spans="1:8" ht="20.100000000000001" customHeight="1" x14ac:dyDescent="0.25">
      <c r="A38" s="11"/>
      <c r="B38" s="28"/>
      <c r="C38" s="14" t="s">
        <v>45</v>
      </c>
      <c r="D38" s="221"/>
      <c r="E38" s="17"/>
      <c r="F38" s="323"/>
      <c r="G38" s="324"/>
      <c r="H38" s="325"/>
    </row>
    <row r="39" spans="1:8" ht="20.100000000000001" customHeight="1" x14ac:dyDescent="0.25">
      <c r="A39" s="11"/>
      <c r="B39" s="28"/>
      <c r="C39" s="14" t="s">
        <v>46</v>
      </c>
      <c r="D39" s="222" t="s">
        <v>30</v>
      </c>
      <c r="E39" s="10"/>
      <c r="F39" s="323"/>
      <c r="G39" s="324"/>
      <c r="H39" s="325"/>
    </row>
    <row r="40" spans="1:8" ht="20.100000000000001" customHeight="1" x14ac:dyDescent="0.25">
      <c r="A40" s="19">
        <v>6</v>
      </c>
      <c r="B40" s="27" t="s">
        <v>47</v>
      </c>
      <c r="C40" s="27"/>
      <c r="D40" s="221"/>
      <c r="E40" s="10"/>
      <c r="F40" s="323"/>
      <c r="G40" s="324"/>
      <c r="H40" s="325"/>
    </row>
    <row r="41" spans="1:8" ht="20.100000000000001" customHeight="1" x14ac:dyDescent="0.25">
      <c r="A41" s="11"/>
      <c r="B41" s="28"/>
      <c r="C41" s="14" t="s">
        <v>48</v>
      </c>
      <c r="D41" s="221"/>
      <c r="E41" s="17"/>
      <c r="F41" s="323"/>
      <c r="G41" s="324"/>
      <c r="H41" s="325"/>
    </row>
    <row r="42" spans="1:8" ht="20.100000000000001" customHeight="1" x14ac:dyDescent="0.25">
      <c r="A42" s="11"/>
      <c r="B42" s="28"/>
      <c r="C42" s="14" t="s">
        <v>49</v>
      </c>
      <c r="D42" s="221"/>
      <c r="E42" s="17"/>
      <c r="F42" s="323"/>
      <c r="G42" s="324"/>
      <c r="H42" s="325"/>
    </row>
    <row r="43" spans="1:8" ht="20.100000000000001" customHeight="1" x14ac:dyDescent="0.25">
      <c r="A43" s="11"/>
      <c r="B43" s="28"/>
      <c r="C43" s="14" t="s">
        <v>50</v>
      </c>
      <c r="D43" s="221"/>
      <c r="E43" s="17"/>
      <c r="F43" s="323"/>
      <c r="G43" s="324"/>
      <c r="H43" s="325"/>
    </row>
    <row r="44" spans="1:8" ht="20.100000000000001" customHeight="1" x14ac:dyDescent="0.25">
      <c r="A44" s="11"/>
      <c r="B44" s="28"/>
      <c r="C44" s="14" t="s">
        <v>51</v>
      </c>
      <c r="D44" s="221"/>
      <c r="E44" s="17"/>
      <c r="F44" s="323"/>
      <c r="G44" s="324"/>
      <c r="H44" s="325"/>
    </row>
    <row r="45" spans="1:8" ht="20.100000000000001" customHeight="1" x14ac:dyDescent="0.25">
      <c r="A45" s="11"/>
      <c r="B45" s="28"/>
      <c r="C45" s="14" t="s">
        <v>52</v>
      </c>
      <c r="D45" s="221"/>
      <c r="E45" s="17"/>
      <c r="F45" s="323"/>
      <c r="G45" s="324"/>
      <c r="H45" s="325"/>
    </row>
    <row r="46" spans="1:8" ht="20.100000000000001" customHeight="1" x14ac:dyDescent="0.25">
      <c r="A46" s="11"/>
      <c r="B46" s="28"/>
      <c r="C46" s="14" t="s">
        <v>53</v>
      </c>
      <c r="D46" s="221"/>
      <c r="E46" s="10" t="s">
        <v>13</v>
      </c>
      <c r="F46" s="323"/>
      <c r="G46" s="324"/>
      <c r="H46" s="325"/>
    </row>
    <row r="47" spans="1:8" ht="20.100000000000001" customHeight="1" x14ac:dyDescent="0.25">
      <c r="A47" s="19">
        <v>7</v>
      </c>
      <c r="B47" s="27" t="s">
        <v>54</v>
      </c>
      <c r="C47" s="27"/>
      <c r="D47" s="221"/>
      <c r="E47" s="17"/>
      <c r="F47" s="323"/>
      <c r="G47" s="324"/>
      <c r="H47" s="325"/>
    </row>
    <row r="48" spans="1:8" ht="20.100000000000001" customHeight="1" x14ac:dyDescent="0.25">
      <c r="A48" s="11"/>
      <c r="B48" s="28"/>
      <c r="C48" s="14" t="s">
        <v>55</v>
      </c>
      <c r="D48" s="222" t="s">
        <v>30</v>
      </c>
      <c r="E48" s="29"/>
      <c r="F48" s="323"/>
      <c r="G48" s="324"/>
      <c r="H48" s="325"/>
    </row>
    <row r="49" spans="1:8" ht="20.100000000000001" customHeight="1" x14ac:dyDescent="0.25">
      <c r="A49" s="11"/>
      <c r="B49" s="30"/>
      <c r="C49" s="14" t="s">
        <v>56</v>
      </c>
      <c r="D49" s="221"/>
      <c r="E49" s="17"/>
      <c r="F49" s="323"/>
      <c r="G49" s="324"/>
      <c r="H49" s="325"/>
    </row>
    <row r="50" spans="1:8" ht="20.100000000000001" customHeight="1" x14ac:dyDescent="0.25">
      <c r="A50" s="19">
        <v>8</v>
      </c>
      <c r="B50" s="27" t="s">
        <v>57</v>
      </c>
      <c r="C50" s="27"/>
      <c r="D50" s="221"/>
      <c r="E50" s="17"/>
      <c r="F50" s="323"/>
      <c r="G50" s="324"/>
      <c r="H50" s="325"/>
    </row>
    <row r="51" spans="1:8" ht="20.100000000000001" customHeight="1" x14ac:dyDescent="0.25">
      <c r="A51" s="11"/>
      <c r="B51" s="28"/>
      <c r="C51" s="24" t="s">
        <v>58</v>
      </c>
      <c r="D51" s="221"/>
      <c r="E51" s="10" t="s">
        <v>13</v>
      </c>
      <c r="F51" s="323"/>
      <c r="G51" s="324"/>
      <c r="H51" s="325"/>
    </row>
    <row r="52" spans="1:8" ht="20.100000000000001" customHeight="1" x14ac:dyDescent="0.25">
      <c r="A52" s="11"/>
      <c r="B52" s="31"/>
      <c r="C52" s="14" t="s">
        <v>59</v>
      </c>
      <c r="D52" s="222" t="s">
        <v>30</v>
      </c>
      <c r="E52" s="10" t="s">
        <v>13</v>
      </c>
      <c r="F52" s="323"/>
      <c r="G52" s="324"/>
      <c r="H52" s="325"/>
    </row>
    <row r="53" spans="1:8" ht="20.100000000000001" customHeight="1" x14ac:dyDescent="0.25">
      <c r="A53" s="11"/>
      <c r="B53" s="31"/>
      <c r="C53" s="24" t="s">
        <v>60</v>
      </c>
      <c r="D53" s="221"/>
      <c r="E53" s="10"/>
      <c r="F53" s="323"/>
      <c r="G53" s="324"/>
      <c r="H53" s="325"/>
    </row>
    <row r="54" spans="1:8" ht="20.100000000000001" customHeight="1" x14ac:dyDescent="0.25">
      <c r="A54" s="11"/>
      <c r="B54" s="31"/>
      <c r="C54" s="24" t="s">
        <v>61</v>
      </c>
      <c r="D54" s="222" t="s">
        <v>30</v>
      </c>
      <c r="E54" s="10"/>
      <c r="F54" s="323"/>
      <c r="G54" s="324"/>
      <c r="H54" s="325"/>
    </row>
    <row r="55" spans="1:8" ht="20.100000000000001" customHeight="1" x14ac:dyDescent="0.25">
      <c r="A55" s="11"/>
      <c r="B55" s="31"/>
      <c r="C55" s="24" t="s">
        <v>62</v>
      </c>
      <c r="D55" s="222" t="s">
        <v>30</v>
      </c>
      <c r="E55" s="10"/>
      <c r="F55" s="323"/>
      <c r="G55" s="324"/>
      <c r="H55" s="325"/>
    </row>
    <row r="56" spans="1:8" ht="20.100000000000001" customHeight="1" x14ac:dyDescent="0.25">
      <c r="A56" s="11"/>
      <c r="B56" s="31"/>
      <c r="C56" s="24" t="s">
        <v>63</v>
      </c>
      <c r="D56" s="221"/>
      <c r="E56" s="10" t="s">
        <v>13</v>
      </c>
      <c r="F56" s="323"/>
      <c r="G56" s="324"/>
      <c r="H56" s="325"/>
    </row>
    <row r="57" spans="1:8" ht="20.100000000000001" customHeight="1" x14ac:dyDescent="0.25">
      <c r="A57" s="11"/>
      <c r="B57" s="31"/>
      <c r="C57" s="24" t="s">
        <v>64</v>
      </c>
      <c r="D57" s="221"/>
      <c r="E57" s="10"/>
      <c r="F57" s="323"/>
      <c r="G57" s="324"/>
      <c r="H57" s="325"/>
    </row>
    <row r="58" spans="1:8" ht="20.100000000000001" customHeight="1" x14ac:dyDescent="0.25">
      <c r="A58" s="11"/>
      <c r="B58" s="31"/>
      <c r="C58" s="24" t="s">
        <v>65</v>
      </c>
      <c r="D58" s="221"/>
      <c r="E58" s="10" t="s">
        <v>13</v>
      </c>
      <c r="F58" s="323"/>
      <c r="G58" s="324"/>
      <c r="H58" s="325"/>
    </row>
    <row r="59" spans="1:8" ht="20.100000000000001" customHeight="1" x14ac:dyDescent="0.25">
      <c r="A59" s="19">
        <v>9</v>
      </c>
      <c r="B59" s="27" t="s">
        <v>66</v>
      </c>
      <c r="C59" s="27"/>
      <c r="D59" s="221"/>
      <c r="E59" s="17"/>
      <c r="F59" s="323"/>
      <c r="G59" s="324"/>
      <c r="H59" s="325"/>
    </row>
    <row r="60" spans="1:8" ht="20.100000000000001" customHeight="1" x14ac:dyDescent="0.25">
      <c r="A60" s="32"/>
      <c r="B60" s="26"/>
      <c r="C60" s="14" t="s">
        <v>67</v>
      </c>
      <c r="D60" s="222" t="s">
        <v>30</v>
      </c>
      <c r="E60" s="10" t="s">
        <v>13</v>
      </c>
      <c r="F60" s="323"/>
      <c r="G60" s="324"/>
      <c r="H60" s="325"/>
    </row>
    <row r="61" spans="1:8" ht="20.100000000000001" customHeight="1" x14ac:dyDescent="0.25">
      <c r="A61" s="11"/>
      <c r="B61" s="26"/>
      <c r="C61" s="14" t="s">
        <v>68</v>
      </c>
      <c r="D61" s="221"/>
      <c r="E61" s="10"/>
      <c r="F61" s="323"/>
      <c r="G61" s="324"/>
      <c r="H61" s="325"/>
    </row>
    <row r="62" spans="1:8" ht="20.100000000000001" customHeight="1" x14ac:dyDescent="0.25">
      <c r="A62" s="11"/>
      <c r="B62" s="26"/>
      <c r="C62" s="14" t="s">
        <v>69</v>
      </c>
      <c r="D62" s="222" t="s">
        <v>30</v>
      </c>
      <c r="E62" s="10" t="s">
        <v>13</v>
      </c>
      <c r="F62" s="323"/>
      <c r="G62" s="324"/>
      <c r="H62" s="325"/>
    </row>
    <row r="63" spans="1:8" ht="20.100000000000001" customHeight="1" x14ac:dyDescent="0.25">
      <c r="A63" s="11"/>
      <c r="B63" s="31"/>
      <c r="C63" s="24" t="s">
        <v>46</v>
      </c>
      <c r="D63" s="221"/>
      <c r="E63" s="10"/>
      <c r="F63" s="323"/>
      <c r="G63" s="324"/>
      <c r="H63" s="325"/>
    </row>
    <row r="64" spans="1:8" ht="20.100000000000001" customHeight="1" x14ac:dyDescent="0.25">
      <c r="A64" s="19">
        <v>10</v>
      </c>
      <c r="B64" s="27" t="s">
        <v>70</v>
      </c>
      <c r="C64" s="27"/>
      <c r="D64" s="221"/>
      <c r="E64" s="17"/>
      <c r="F64" s="335"/>
      <c r="G64" s="336"/>
      <c r="H64" s="337"/>
    </row>
    <row r="65" spans="1:8" ht="20.100000000000001" customHeight="1" x14ac:dyDescent="0.25">
      <c r="A65" s="11"/>
      <c r="B65" s="31"/>
      <c r="C65" s="24" t="s">
        <v>71</v>
      </c>
      <c r="D65" s="221"/>
      <c r="E65" s="10" t="s">
        <v>13</v>
      </c>
      <c r="F65" s="323" t="s">
        <v>72</v>
      </c>
      <c r="G65" s="324"/>
      <c r="H65" s="325"/>
    </row>
    <row r="66" spans="1:8" ht="20.100000000000001" customHeight="1" x14ac:dyDescent="0.25">
      <c r="A66" s="19">
        <v>11</v>
      </c>
      <c r="B66" s="27" t="s">
        <v>73</v>
      </c>
      <c r="C66" s="27"/>
      <c r="D66" s="221"/>
      <c r="E66" s="17"/>
      <c r="F66" s="323"/>
      <c r="G66" s="324"/>
      <c r="H66" s="325"/>
    </row>
    <row r="67" spans="1:8" ht="20.100000000000001" customHeight="1" x14ac:dyDescent="0.25">
      <c r="A67" s="32"/>
      <c r="B67" s="26"/>
      <c r="C67" s="14" t="s">
        <v>74</v>
      </c>
      <c r="D67" s="222" t="s">
        <v>30</v>
      </c>
      <c r="E67" s="10" t="s">
        <v>13</v>
      </c>
      <c r="F67" s="323"/>
      <c r="G67" s="324"/>
      <c r="H67" s="325"/>
    </row>
    <row r="68" spans="1:8" ht="20.100000000000001" customHeight="1" x14ac:dyDescent="0.25">
      <c r="A68" s="251"/>
      <c r="B68" s="252"/>
      <c r="C68" s="253" t="s">
        <v>75</v>
      </c>
      <c r="D68" s="254" t="s">
        <v>30</v>
      </c>
      <c r="E68" s="10" t="s">
        <v>13</v>
      </c>
      <c r="F68" s="332"/>
      <c r="G68" s="333"/>
      <c r="H68" s="334"/>
    </row>
    <row r="69" spans="1:8" ht="15.95" customHeight="1" x14ac:dyDescent="0.25">
      <c r="A69" s="33"/>
      <c r="B69" s="34"/>
      <c r="C69" s="34"/>
      <c r="D69" s="34"/>
      <c r="E69" s="34"/>
      <c r="F69" s="34"/>
      <c r="G69" s="34"/>
      <c r="H69" s="34"/>
    </row>
    <row r="70" spans="1:8" ht="15.95" customHeight="1" x14ac:dyDescent="0.25">
      <c r="A70" s="33"/>
      <c r="B70" s="34"/>
      <c r="C70" s="34"/>
      <c r="D70" s="34"/>
      <c r="E70" s="34"/>
      <c r="F70" s="34"/>
      <c r="G70" s="34"/>
      <c r="H70" s="34"/>
    </row>
    <row r="71" spans="1:8" ht="15.95" customHeight="1" x14ac:dyDescent="0.25">
      <c r="A71" s="33"/>
      <c r="B71" s="34"/>
      <c r="C71" s="34"/>
      <c r="D71" s="34"/>
      <c r="E71" s="34"/>
      <c r="F71" s="34"/>
      <c r="G71" s="34"/>
      <c r="H71" s="34"/>
    </row>
    <row r="72" spans="1:8" ht="15.95" customHeight="1" x14ac:dyDescent="0.25">
      <c r="A72" s="33"/>
      <c r="B72" s="34"/>
      <c r="C72" s="34"/>
      <c r="D72" s="34"/>
      <c r="E72" s="34"/>
      <c r="F72" s="34"/>
      <c r="G72" s="34"/>
      <c r="H72" s="34"/>
    </row>
    <row r="73" spans="1:8" ht="15.95" customHeight="1" x14ac:dyDescent="0.25">
      <c r="A73" s="33"/>
      <c r="B73" s="34"/>
      <c r="C73" s="34"/>
      <c r="D73" s="34"/>
      <c r="E73" s="34"/>
      <c r="F73" s="34"/>
      <c r="G73" s="34"/>
      <c r="H73" s="34"/>
    </row>
    <row r="74" spans="1:8" ht="15.95" customHeight="1" x14ac:dyDescent="0.25">
      <c r="A74" s="33"/>
      <c r="B74" s="34"/>
      <c r="C74" s="34"/>
      <c r="D74" s="34"/>
      <c r="E74" s="34"/>
      <c r="F74" s="34"/>
      <c r="G74" s="34"/>
      <c r="H74" s="34"/>
    </row>
    <row r="75" spans="1:8" ht="15.95" customHeight="1" x14ac:dyDescent="0.25">
      <c r="A75" s="33"/>
      <c r="B75" s="34"/>
      <c r="C75" s="34"/>
      <c r="D75" s="34"/>
      <c r="E75" s="34"/>
      <c r="F75" s="34"/>
      <c r="G75" s="34"/>
      <c r="H75" s="34"/>
    </row>
    <row r="76" spans="1:8" ht="15.95" customHeight="1" x14ac:dyDescent="0.25">
      <c r="A76" s="33"/>
      <c r="B76" s="34"/>
      <c r="C76" s="34"/>
      <c r="D76" s="34"/>
      <c r="E76" s="34"/>
      <c r="F76" s="34"/>
      <c r="G76" s="34"/>
      <c r="H76" s="34"/>
    </row>
    <row r="77" spans="1:8" ht="15.95" customHeight="1" x14ac:dyDescent="0.25">
      <c r="A77" s="33"/>
      <c r="B77" s="34"/>
      <c r="C77" s="34"/>
      <c r="D77" s="34"/>
      <c r="E77" s="34"/>
      <c r="F77" s="34"/>
      <c r="G77" s="34"/>
      <c r="H77" s="34"/>
    </row>
    <row r="78" spans="1:8" ht="15.95" customHeight="1" x14ac:dyDescent="0.25">
      <c r="A78" s="33"/>
      <c r="B78" s="34"/>
      <c r="C78" s="34"/>
      <c r="D78" s="34"/>
      <c r="E78" s="34"/>
      <c r="F78" s="34"/>
      <c r="G78" s="34"/>
      <c r="H78" s="34"/>
    </row>
    <row r="79" spans="1:8" ht="15.95" customHeight="1" x14ac:dyDescent="0.25">
      <c r="A79" s="33"/>
      <c r="B79" s="34"/>
      <c r="C79" s="34"/>
      <c r="D79" s="34"/>
      <c r="E79" s="34"/>
      <c r="F79" s="34"/>
      <c r="G79" s="34"/>
      <c r="H79" s="34"/>
    </row>
    <row r="80" spans="1:8" ht="15.95" customHeight="1" x14ac:dyDescent="0.25">
      <c r="A80" s="33"/>
      <c r="B80" s="34"/>
      <c r="C80" s="34"/>
      <c r="D80" s="34"/>
      <c r="E80" s="34"/>
      <c r="F80" s="34"/>
      <c r="G80" s="34"/>
      <c r="H80" s="34"/>
    </row>
    <row r="81" spans="1:8" ht="15.95" customHeight="1" x14ac:dyDescent="0.25">
      <c r="A81" s="33"/>
      <c r="B81" s="34"/>
      <c r="C81" s="34"/>
      <c r="D81" s="34"/>
      <c r="E81" s="34"/>
      <c r="F81" s="34"/>
      <c r="G81" s="34"/>
      <c r="H81" s="34"/>
    </row>
    <row r="82" spans="1:8" ht="15.95" customHeight="1" x14ac:dyDescent="0.25">
      <c r="A82" s="33"/>
      <c r="B82" s="34"/>
      <c r="C82" s="34"/>
      <c r="D82" s="34"/>
      <c r="E82" s="34"/>
      <c r="F82" s="34"/>
      <c r="G82" s="34"/>
      <c r="H82" s="34"/>
    </row>
    <row r="83" spans="1:8" ht="15.95" customHeight="1" x14ac:dyDescent="0.25">
      <c r="A83" s="33"/>
      <c r="B83" s="34"/>
      <c r="C83" s="34"/>
      <c r="D83" s="34"/>
      <c r="E83" s="34"/>
      <c r="F83" s="34"/>
      <c r="G83" s="34"/>
      <c r="H83" s="34"/>
    </row>
    <row r="84" spans="1:8" ht="15.95" customHeight="1" x14ac:dyDescent="0.25">
      <c r="A84" s="33"/>
      <c r="B84" s="34"/>
      <c r="C84" s="34"/>
      <c r="D84" s="34"/>
      <c r="E84" s="34"/>
      <c r="F84" s="34"/>
      <c r="G84" s="34"/>
      <c r="H84" s="34"/>
    </row>
    <row r="85" spans="1:8" ht="15.95" customHeight="1" x14ac:dyDescent="0.25">
      <c r="A85" s="33"/>
      <c r="B85" s="34"/>
      <c r="C85" s="34"/>
      <c r="D85" s="34"/>
      <c r="E85" s="34"/>
      <c r="F85" s="34"/>
      <c r="G85" s="34"/>
      <c r="H85" s="34"/>
    </row>
    <row r="86" spans="1:8" ht="15.95" customHeight="1" x14ac:dyDescent="0.25">
      <c r="A86" s="33"/>
      <c r="B86" s="34"/>
      <c r="C86" s="34"/>
      <c r="D86" s="34"/>
      <c r="E86" s="34"/>
      <c r="F86" s="34"/>
      <c r="G86" s="34"/>
      <c r="H86" s="34"/>
    </row>
    <row r="87" spans="1:8" ht="15.95" customHeight="1" x14ac:dyDescent="0.25">
      <c r="A87" s="33"/>
      <c r="B87" s="34"/>
      <c r="C87" s="34"/>
      <c r="D87" s="34"/>
      <c r="E87" s="34"/>
      <c r="F87" s="34"/>
      <c r="G87" s="34"/>
      <c r="H87" s="34"/>
    </row>
    <row r="88" spans="1:8" ht="15.95" customHeight="1" x14ac:dyDescent="0.25">
      <c r="A88" s="33"/>
      <c r="B88" s="34"/>
      <c r="C88" s="34"/>
      <c r="D88" s="34"/>
      <c r="E88" s="34"/>
      <c r="F88" s="34"/>
      <c r="G88" s="34"/>
      <c r="H88" s="34"/>
    </row>
    <row r="89" spans="1:8" ht="15.95" customHeight="1" x14ac:dyDescent="0.25">
      <c r="A89" s="33"/>
      <c r="B89" s="34"/>
      <c r="C89" s="34"/>
      <c r="D89" s="34"/>
      <c r="E89" s="34"/>
      <c r="F89" s="34"/>
      <c r="G89" s="34"/>
      <c r="H89" s="34"/>
    </row>
    <row r="90" spans="1:8" ht="15.95" customHeight="1" x14ac:dyDescent="0.25">
      <c r="A90" s="33"/>
      <c r="B90" s="34"/>
      <c r="C90" s="34"/>
      <c r="D90" s="34"/>
      <c r="E90" s="34"/>
      <c r="F90" s="34"/>
      <c r="G90" s="34"/>
      <c r="H90" s="34"/>
    </row>
    <row r="91" spans="1:8" ht="15.95" customHeight="1" x14ac:dyDescent="0.25">
      <c r="A91" s="33"/>
      <c r="B91" s="34"/>
      <c r="C91" s="34"/>
      <c r="D91" s="34"/>
      <c r="E91" s="34"/>
      <c r="F91" s="34"/>
      <c r="G91" s="34"/>
      <c r="H91" s="34"/>
    </row>
    <row r="92" spans="1:8" ht="15.95" customHeight="1" x14ac:dyDescent="0.25">
      <c r="A92" s="33"/>
      <c r="B92" s="34"/>
      <c r="C92" s="34"/>
      <c r="D92" s="34"/>
      <c r="E92" s="34"/>
      <c r="F92" s="34"/>
      <c r="G92" s="34"/>
      <c r="H92" s="34"/>
    </row>
    <row r="93" spans="1:8" ht="15.95" customHeight="1" x14ac:dyDescent="0.25">
      <c r="A93" s="33"/>
      <c r="B93" s="34"/>
      <c r="C93" s="34"/>
      <c r="D93" s="34"/>
      <c r="E93" s="34"/>
      <c r="F93" s="34"/>
      <c r="G93" s="34"/>
      <c r="H93" s="34"/>
    </row>
    <row r="94" spans="1:8" ht="15.95" customHeight="1" x14ac:dyDescent="0.25">
      <c r="A94" s="33"/>
      <c r="B94" s="34"/>
      <c r="C94" s="34"/>
      <c r="D94" s="34"/>
      <c r="E94" s="34"/>
      <c r="F94" s="34"/>
      <c r="G94" s="34"/>
      <c r="H94" s="34"/>
    </row>
    <row r="95" spans="1:8" ht="15.95" customHeight="1" x14ac:dyDescent="0.25">
      <c r="A95" s="33"/>
      <c r="B95" s="34"/>
      <c r="C95" s="34"/>
      <c r="D95" s="34"/>
      <c r="E95" s="34"/>
      <c r="F95" s="34"/>
      <c r="G95" s="34"/>
      <c r="H95" s="34"/>
    </row>
    <row r="96" spans="1:8" ht="15.95" customHeight="1" x14ac:dyDescent="0.25">
      <c r="A96" s="33"/>
      <c r="B96" s="34"/>
      <c r="C96" s="34"/>
      <c r="D96" s="34"/>
      <c r="E96" s="34"/>
      <c r="F96" s="34"/>
      <c r="G96" s="34"/>
      <c r="H96" s="34"/>
    </row>
    <row r="97" spans="1:8" ht="15.95" customHeight="1" x14ac:dyDescent="0.25">
      <c r="A97" s="33"/>
      <c r="B97" s="34"/>
      <c r="C97" s="34"/>
      <c r="D97" s="34"/>
      <c r="E97" s="34"/>
      <c r="F97" s="34"/>
      <c r="G97" s="34"/>
      <c r="H97" s="34"/>
    </row>
    <row r="98" spans="1:8" ht="15.95" customHeight="1" x14ac:dyDescent="0.25">
      <c r="A98" s="35"/>
      <c r="B98" s="36"/>
      <c r="C98" s="36"/>
      <c r="D98" s="36"/>
      <c r="E98" s="36"/>
      <c r="F98" s="36"/>
      <c r="G98" s="36"/>
      <c r="H98" s="36"/>
    </row>
    <row r="99" spans="1:8" ht="15.95" customHeight="1" x14ac:dyDescent="0.25">
      <c r="A99" s="37"/>
      <c r="B99" s="38"/>
      <c r="C99" s="38"/>
      <c r="D99" s="38"/>
      <c r="E99" s="38"/>
      <c r="F99" s="38"/>
      <c r="G99" s="38"/>
      <c r="H99" s="38"/>
    </row>
    <row r="100" spans="1:8" ht="15.95" customHeight="1" x14ac:dyDescent="0.25">
      <c r="A100" s="37"/>
      <c r="B100" s="38"/>
      <c r="C100" s="38"/>
      <c r="D100" s="38"/>
      <c r="E100" s="38"/>
      <c r="F100" s="38"/>
      <c r="G100" s="38"/>
      <c r="H100" s="38"/>
    </row>
    <row r="101" spans="1:8" ht="15.95" customHeight="1" x14ac:dyDescent="0.25">
      <c r="A101" s="37"/>
      <c r="B101" s="38"/>
      <c r="C101" s="38"/>
      <c r="D101" s="38"/>
      <c r="E101" s="38"/>
      <c r="F101" s="38"/>
      <c r="G101" s="38"/>
      <c r="H101" s="38"/>
    </row>
    <row r="102" spans="1:8" ht="15.95" customHeight="1" x14ac:dyDescent="0.25">
      <c r="A102" s="37"/>
      <c r="B102" s="38"/>
      <c r="C102" s="38"/>
      <c r="D102" s="38"/>
      <c r="E102" s="38"/>
      <c r="F102" s="38"/>
      <c r="G102" s="38"/>
      <c r="H102" s="38"/>
    </row>
    <row r="103" spans="1:8" ht="15.95" customHeight="1" x14ac:dyDescent="0.25">
      <c r="A103" s="37"/>
      <c r="B103" s="38"/>
      <c r="C103" s="38"/>
      <c r="D103" s="38"/>
      <c r="E103" s="38"/>
      <c r="F103" s="38"/>
      <c r="G103" s="38"/>
      <c r="H103" s="38"/>
    </row>
    <row r="104" spans="1:8" ht="15.95" customHeight="1" x14ac:dyDescent="0.25">
      <c r="A104" s="37"/>
      <c r="B104" s="38"/>
      <c r="C104" s="38"/>
      <c r="D104" s="38"/>
      <c r="E104" s="38"/>
      <c r="F104" s="38"/>
      <c r="G104" s="38"/>
      <c r="H104" s="38"/>
    </row>
    <row r="105" spans="1:8" ht="15.95" customHeight="1" x14ac:dyDescent="0.25">
      <c r="A105" s="37"/>
      <c r="B105" s="38"/>
      <c r="C105" s="38"/>
      <c r="D105" s="38"/>
      <c r="E105" s="38"/>
      <c r="F105" s="38"/>
      <c r="G105" s="38"/>
      <c r="H105" s="38"/>
    </row>
    <row r="106" spans="1:8" ht="15.95" customHeight="1" x14ac:dyDescent="0.25">
      <c r="A106" s="37"/>
      <c r="B106" s="38"/>
      <c r="C106" s="38"/>
      <c r="D106" s="38"/>
      <c r="E106" s="38"/>
      <c r="F106" s="38"/>
      <c r="G106" s="38"/>
      <c r="H106" s="38"/>
    </row>
    <row r="107" spans="1:8" ht="15.95" customHeight="1" x14ac:dyDescent="0.25">
      <c r="A107" s="37"/>
      <c r="B107" s="38"/>
      <c r="C107" s="38"/>
      <c r="D107" s="38"/>
      <c r="E107" s="38"/>
      <c r="F107" s="38"/>
      <c r="G107" s="38"/>
      <c r="H107" s="38"/>
    </row>
    <row r="108" spans="1:8" ht="15.95" customHeight="1" x14ac:dyDescent="0.25">
      <c r="A108" s="37"/>
      <c r="B108" s="38"/>
      <c r="C108" s="38"/>
      <c r="D108" s="38"/>
      <c r="E108" s="38"/>
      <c r="F108" s="38"/>
      <c r="G108" s="38"/>
      <c r="H108" s="38"/>
    </row>
    <row r="109" spans="1:8" ht="15.95" customHeight="1" x14ac:dyDescent="0.25">
      <c r="A109" s="37"/>
      <c r="B109" s="38"/>
      <c r="C109" s="38"/>
      <c r="D109" s="38"/>
      <c r="E109" s="38"/>
      <c r="F109" s="38"/>
      <c r="G109" s="38"/>
      <c r="H109" s="38"/>
    </row>
    <row r="110" spans="1:8" ht="15.95" customHeight="1" x14ac:dyDescent="0.25">
      <c r="A110" s="37"/>
      <c r="B110" s="38"/>
      <c r="C110" s="38"/>
      <c r="D110" s="38"/>
      <c r="E110" s="38"/>
      <c r="F110" s="38"/>
      <c r="G110" s="38"/>
      <c r="H110" s="38"/>
    </row>
    <row r="111" spans="1:8" ht="15.95" customHeight="1" x14ac:dyDescent="0.25">
      <c r="A111" s="37"/>
      <c r="B111" s="38"/>
      <c r="C111" s="38"/>
      <c r="D111" s="38"/>
      <c r="E111" s="38"/>
      <c r="F111" s="38"/>
      <c r="G111" s="38"/>
      <c r="H111" s="38"/>
    </row>
    <row r="112" spans="1:8" ht="15.95" customHeight="1" x14ac:dyDescent="0.25">
      <c r="A112" s="37"/>
      <c r="B112" s="38"/>
      <c r="C112" s="38"/>
      <c r="D112" s="38"/>
      <c r="E112" s="38"/>
      <c r="F112" s="38"/>
      <c r="G112" s="38"/>
      <c r="H112" s="38"/>
    </row>
    <row r="113" spans="1:8" ht="15.95" customHeight="1" x14ac:dyDescent="0.25">
      <c r="A113" s="37"/>
      <c r="B113" s="38"/>
      <c r="C113" s="38"/>
      <c r="D113" s="38"/>
      <c r="E113" s="38"/>
      <c r="F113" s="38"/>
      <c r="G113" s="38"/>
      <c r="H113" s="38"/>
    </row>
    <row r="114" spans="1:8" ht="15.95" customHeight="1" x14ac:dyDescent="0.25">
      <c r="A114" s="37"/>
      <c r="B114" s="38"/>
      <c r="C114" s="38"/>
      <c r="D114" s="38"/>
      <c r="E114" s="38"/>
      <c r="F114" s="38"/>
      <c r="G114" s="38"/>
      <c r="H114" s="38"/>
    </row>
    <row r="115" spans="1:8" ht="15.95" customHeight="1" x14ac:dyDescent="0.25">
      <c r="A115" s="37"/>
      <c r="B115" s="38"/>
      <c r="C115" s="38"/>
      <c r="D115" s="38"/>
      <c r="E115" s="38"/>
      <c r="F115" s="38"/>
      <c r="G115" s="38"/>
      <c r="H115" s="38"/>
    </row>
    <row r="116" spans="1:8" ht="15.95" customHeight="1" x14ac:dyDescent="0.25">
      <c r="A116" s="37"/>
      <c r="B116" s="38"/>
      <c r="C116" s="38"/>
      <c r="D116" s="38"/>
      <c r="E116" s="38"/>
      <c r="F116" s="38"/>
      <c r="G116" s="38"/>
      <c r="H116" s="38"/>
    </row>
    <row r="117" spans="1:8" ht="15.95" customHeight="1" x14ac:dyDescent="0.25">
      <c r="A117" s="33"/>
      <c r="B117" s="9"/>
      <c r="C117" s="9"/>
      <c r="D117" s="9"/>
      <c r="E117" s="9"/>
      <c r="F117" s="9"/>
      <c r="G117" s="9"/>
      <c r="H117" s="39"/>
    </row>
    <row r="118" spans="1:8" x14ac:dyDescent="0.25">
      <c r="A118" s="40"/>
      <c r="B118" s="40"/>
      <c r="C118" s="41"/>
      <c r="D118" s="41"/>
      <c r="E118" s="41"/>
      <c r="F118" s="41"/>
      <c r="G118" s="42"/>
      <c r="H118" s="41"/>
    </row>
    <row r="119" spans="1:8" x14ac:dyDescent="0.25">
      <c r="A119" s="40"/>
      <c r="B119" s="40"/>
      <c r="C119" s="41"/>
      <c r="D119" s="41"/>
      <c r="E119" s="41"/>
      <c r="F119" s="41"/>
      <c r="G119" s="42"/>
      <c r="H119" s="41"/>
    </row>
    <row r="120" spans="1:8" x14ac:dyDescent="0.25">
      <c r="A120" s="40"/>
      <c r="B120" s="40"/>
      <c r="C120" s="41"/>
      <c r="D120" s="41"/>
      <c r="E120" s="41"/>
      <c r="F120" s="41"/>
      <c r="G120" s="42"/>
      <c r="H120" s="41"/>
    </row>
    <row r="121" spans="1:8" x14ac:dyDescent="0.25">
      <c r="A121" s="40"/>
      <c r="B121" s="40"/>
      <c r="C121" s="41"/>
      <c r="D121" s="41"/>
      <c r="E121" s="41"/>
      <c r="F121" s="41"/>
      <c r="G121" s="42"/>
      <c r="H121" s="41"/>
    </row>
    <row r="122" spans="1:8" x14ac:dyDescent="0.25">
      <c r="A122" s="40"/>
      <c r="B122" s="40"/>
      <c r="C122" s="41"/>
      <c r="D122" s="41"/>
      <c r="E122" s="41"/>
      <c r="F122" s="41"/>
      <c r="G122" s="42"/>
      <c r="H122" s="41"/>
    </row>
    <row r="123" spans="1:8" x14ac:dyDescent="0.25">
      <c r="A123" s="40"/>
      <c r="B123" s="40"/>
      <c r="C123" s="41"/>
      <c r="D123" s="41"/>
      <c r="E123" s="41"/>
      <c r="F123" s="41"/>
      <c r="G123" s="42"/>
      <c r="H123" s="41"/>
    </row>
    <row r="124" spans="1:8" x14ac:dyDescent="0.25">
      <c r="A124" s="40"/>
      <c r="B124" s="40"/>
      <c r="C124" s="41"/>
      <c r="D124" s="41"/>
      <c r="E124" s="41"/>
      <c r="F124" s="41"/>
      <c r="G124" s="42"/>
      <c r="H124" s="41"/>
    </row>
    <row r="125" spans="1:8" x14ac:dyDescent="0.25">
      <c r="A125" s="40"/>
      <c r="B125" s="40"/>
      <c r="C125" s="41"/>
      <c r="D125" s="41"/>
      <c r="E125" s="41"/>
      <c r="F125" s="41"/>
      <c r="G125" s="42"/>
      <c r="H125" s="41"/>
    </row>
    <row r="126" spans="1:8" x14ac:dyDescent="0.25">
      <c r="A126" s="9"/>
      <c r="B126" s="9"/>
      <c r="C126" s="9"/>
      <c r="D126" s="9"/>
      <c r="E126" s="9"/>
      <c r="F126" s="9"/>
      <c r="G126" s="9"/>
      <c r="H126" s="9"/>
    </row>
    <row r="127" spans="1:8" x14ac:dyDescent="0.25">
      <c r="A127" s="9"/>
      <c r="B127" s="9"/>
      <c r="C127" s="9"/>
      <c r="D127" s="9"/>
      <c r="E127" s="9"/>
      <c r="F127" s="9"/>
      <c r="G127" s="9"/>
      <c r="H127" s="9"/>
    </row>
    <row r="128" spans="1:8" x14ac:dyDescent="0.25">
      <c r="A128" s="9"/>
      <c r="B128" s="9"/>
      <c r="C128" s="9"/>
      <c r="D128" s="9"/>
      <c r="E128" s="9"/>
      <c r="F128" s="9"/>
      <c r="G128" s="9"/>
      <c r="H128" s="9"/>
    </row>
    <row r="129" spans="1:8" x14ac:dyDescent="0.25">
      <c r="A129" s="9"/>
      <c r="B129" s="9"/>
      <c r="C129" s="9"/>
      <c r="D129" s="9"/>
      <c r="E129" s="9"/>
      <c r="F129" s="9"/>
      <c r="G129" s="9"/>
      <c r="H129" s="9"/>
    </row>
    <row r="130" spans="1:8" x14ac:dyDescent="0.25">
      <c r="A130" s="9"/>
      <c r="B130" s="9"/>
      <c r="C130" s="9"/>
      <c r="D130" s="9"/>
      <c r="E130" s="9"/>
      <c r="F130" s="9"/>
      <c r="G130" s="9"/>
      <c r="H130" s="9"/>
    </row>
    <row r="131" spans="1:8" x14ac:dyDescent="0.25">
      <c r="A131" s="9"/>
      <c r="B131" s="9"/>
      <c r="C131" s="9"/>
      <c r="D131" s="9"/>
      <c r="E131" s="9"/>
      <c r="F131" s="9"/>
      <c r="G131" s="9"/>
      <c r="H131" s="9"/>
    </row>
    <row r="132" spans="1:8" x14ac:dyDescent="0.25">
      <c r="A132" s="9"/>
      <c r="B132" s="9"/>
      <c r="C132" s="9"/>
      <c r="D132" s="9"/>
      <c r="E132" s="9"/>
      <c r="F132" s="9"/>
      <c r="G132" s="9"/>
      <c r="H132" s="9"/>
    </row>
    <row r="133" spans="1:8" x14ac:dyDescent="0.25">
      <c r="A133" s="9"/>
      <c r="B133" s="9"/>
      <c r="C133" s="9"/>
      <c r="D133" s="9"/>
      <c r="E133" s="9"/>
      <c r="F133" s="9"/>
      <c r="G133" s="9"/>
      <c r="H133" s="9"/>
    </row>
    <row r="134" spans="1:8" x14ac:dyDescent="0.25">
      <c r="A134" s="9"/>
      <c r="B134" s="9"/>
      <c r="C134" s="9"/>
      <c r="D134" s="9"/>
      <c r="E134" s="9"/>
      <c r="F134" s="9"/>
      <c r="G134" s="9"/>
      <c r="H134" s="9"/>
    </row>
    <row r="135" spans="1:8" x14ac:dyDescent="0.25">
      <c r="A135" s="9"/>
      <c r="B135" s="9"/>
      <c r="C135" s="9"/>
      <c r="D135" s="9"/>
      <c r="E135" s="9"/>
      <c r="F135" s="9"/>
      <c r="G135" s="9"/>
      <c r="H135" s="9"/>
    </row>
    <row r="136" spans="1:8" x14ac:dyDescent="0.25">
      <c r="A136" s="9"/>
      <c r="B136" s="9"/>
      <c r="C136" s="9"/>
      <c r="D136" s="9"/>
      <c r="E136" s="9"/>
      <c r="F136" s="9"/>
      <c r="G136" s="9"/>
      <c r="H136" s="9"/>
    </row>
    <row r="137" spans="1:8" x14ac:dyDescent="0.25">
      <c r="A137" s="9"/>
      <c r="B137" s="9"/>
      <c r="C137" s="9"/>
      <c r="D137" s="9"/>
      <c r="E137" s="9"/>
      <c r="F137" s="9"/>
      <c r="G137" s="9"/>
      <c r="H137" s="9"/>
    </row>
    <row r="138" spans="1:8" x14ac:dyDescent="0.25">
      <c r="A138" s="9"/>
      <c r="B138" s="9"/>
      <c r="C138" s="9"/>
      <c r="D138" s="9"/>
      <c r="E138" s="9"/>
      <c r="F138" s="9"/>
      <c r="G138" s="9"/>
      <c r="H138" s="9"/>
    </row>
    <row r="139" spans="1:8" x14ac:dyDescent="0.25">
      <c r="A139" s="9"/>
      <c r="B139" s="9"/>
      <c r="C139" s="9"/>
      <c r="D139" s="9"/>
      <c r="E139" s="9"/>
      <c r="F139" s="9"/>
      <c r="G139" s="9"/>
      <c r="H139" s="9"/>
    </row>
    <row r="140" spans="1:8" x14ac:dyDescent="0.25">
      <c r="A140" s="9"/>
      <c r="B140" s="9"/>
      <c r="C140" s="9"/>
      <c r="D140" s="9"/>
      <c r="E140" s="9"/>
      <c r="F140" s="9"/>
      <c r="G140" s="9"/>
      <c r="H140" s="9"/>
    </row>
    <row r="141" spans="1:8" x14ac:dyDescent="0.25">
      <c r="A141" s="9"/>
      <c r="B141" s="9"/>
      <c r="C141" s="9"/>
      <c r="D141" s="9"/>
      <c r="E141" s="9"/>
      <c r="F141" s="9"/>
      <c r="G141" s="9"/>
      <c r="H141" s="9"/>
    </row>
    <row r="142" spans="1:8" x14ac:dyDescent="0.25">
      <c r="A142" s="9"/>
      <c r="B142" s="9"/>
      <c r="C142" s="9"/>
      <c r="D142" s="9"/>
      <c r="E142" s="9"/>
      <c r="F142" s="9"/>
      <c r="G142" s="9"/>
      <c r="H142" s="9"/>
    </row>
    <row r="143" spans="1:8" x14ac:dyDescent="0.25">
      <c r="A143" s="9"/>
      <c r="B143" s="9"/>
      <c r="C143" s="9"/>
      <c r="D143" s="9"/>
      <c r="E143" s="9"/>
      <c r="F143" s="9"/>
      <c r="G143" s="9"/>
      <c r="H143" s="9"/>
    </row>
    <row r="144" spans="1:8" x14ac:dyDescent="0.25">
      <c r="A144" s="9"/>
      <c r="B144" s="9"/>
      <c r="C144" s="9"/>
      <c r="D144" s="9"/>
      <c r="E144" s="9"/>
      <c r="F144" s="9"/>
      <c r="G144" s="9"/>
      <c r="H144" s="9"/>
    </row>
    <row r="145" spans="1:8" x14ac:dyDescent="0.25">
      <c r="A145" s="9"/>
      <c r="B145" s="9"/>
      <c r="C145" s="9"/>
      <c r="D145" s="9"/>
      <c r="E145" s="9"/>
      <c r="F145" s="9"/>
      <c r="G145" s="9"/>
      <c r="H145" s="9"/>
    </row>
    <row r="146" spans="1:8" x14ac:dyDescent="0.25">
      <c r="A146" s="9"/>
      <c r="B146" s="9"/>
      <c r="C146" s="9"/>
      <c r="D146" s="9"/>
      <c r="E146" s="9"/>
      <c r="F146" s="9"/>
      <c r="G146" s="9"/>
      <c r="H146" s="9"/>
    </row>
    <row r="147" spans="1:8" x14ac:dyDescent="0.25">
      <c r="A147" s="9"/>
      <c r="B147" s="9"/>
      <c r="C147" s="9"/>
      <c r="D147" s="9"/>
      <c r="E147" s="9"/>
      <c r="F147" s="9"/>
      <c r="G147" s="9"/>
      <c r="H147" s="9"/>
    </row>
    <row r="148" spans="1:8" x14ac:dyDescent="0.25">
      <c r="A148" s="9"/>
      <c r="B148" s="9"/>
      <c r="C148" s="9"/>
      <c r="D148" s="9"/>
      <c r="E148" s="9"/>
      <c r="F148" s="9"/>
      <c r="G148" s="9"/>
      <c r="H148" s="9"/>
    </row>
    <row r="149" spans="1:8" x14ac:dyDescent="0.25">
      <c r="A149" s="9"/>
      <c r="B149" s="9"/>
      <c r="C149" s="9"/>
      <c r="D149" s="9"/>
      <c r="E149" s="9"/>
      <c r="F149" s="9"/>
      <c r="G149" s="9"/>
      <c r="H149" s="9"/>
    </row>
    <row r="150" spans="1:8" x14ac:dyDescent="0.25">
      <c r="A150" s="9"/>
      <c r="B150" s="9"/>
      <c r="C150" s="9"/>
      <c r="D150" s="9"/>
      <c r="E150" s="9"/>
      <c r="F150" s="9"/>
      <c r="G150" s="9"/>
      <c r="H150" s="9"/>
    </row>
    <row r="151" spans="1:8" x14ac:dyDescent="0.25">
      <c r="A151" s="9"/>
      <c r="B151" s="9"/>
      <c r="C151" s="9"/>
      <c r="D151" s="9"/>
      <c r="E151" s="9"/>
      <c r="F151" s="9"/>
      <c r="G151" s="9"/>
      <c r="H151" s="9"/>
    </row>
    <row r="152" spans="1:8" x14ac:dyDescent="0.25">
      <c r="A152" s="9"/>
      <c r="B152" s="9"/>
      <c r="C152" s="9"/>
      <c r="D152" s="9"/>
      <c r="E152" s="9"/>
      <c r="F152" s="9"/>
      <c r="G152" s="9"/>
      <c r="H152" s="9"/>
    </row>
    <row r="153" spans="1:8" x14ac:dyDescent="0.25">
      <c r="A153" s="9"/>
      <c r="B153" s="9"/>
      <c r="C153" s="9"/>
      <c r="D153" s="9"/>
      <c r="E153" s="9"/>
      <c r="F153" s="9"/>
      <c r="G153" s="9"/>
      <c r="H153" s="9"/>
    </row>
    <row r="154" spans="1:8" x14ac:dyDescent="0.25">
      <c r="A154" s="9"/>
      <c r="B154" s="9"/>
      <c r="C154" s="9"/>
      <c r="D154" s="9"/>
      <c r="E154" s="9"/>
      <c r="F154" s="9"/>
      <c r="G154" s="9"/>
      <c r="H154" s="9"/>
    </row>
    <row r="155" spans="1:8" x14ac:dyDescent="0.25">
      <c r="A155" s="9"/>
      <c r="B155" s="9"/>
      <c r="C155" s="9"/>
      <c r="D155" s="9"/>
      <c r="E155" s="9"/>
      <c r="F155" s="9"/>
      <c r="G155" s="9"/>
      <c r="H155" s="9"/>
    </row>
    <row r="156" spans="1:8" x14ac:dyDescent="0.25">
      <c r="A156" s="9"/>
      <c r="B156" s="9"/>
      <c r="C156" s="9"/>
      <c r="D156" s="9"/>
      <c r="E156" s="9"/>
      <c r="F156" s="9"/>
      <c r="G156" s="9"/>
      <c r="H156" s="9"/>
    </row>
    <row r="157" spans="1:8" x14ac:dyDescent="0.25">
      <c r="A157" s="9"/>
      <c r="B157" s="9"/>
      <c r="C157" s="9"/>
      <c r="D157" s="9"/>
      <c r="E157" s="9"/>
      <c r="F157" s="9"/>
      <c r="G157" s="9"/>
      <c r="H157" s="9"/>
    </row>
    <row r="158" spans="1:8" x14ac:dyDescent="0.25">
      <c r="A158" s="9"/>
      <c r="B158" s="9"/>
      <c r="C158" s="9"/>
      <c r="D158" s="9"/>
      <c r="E158" s="9"/>
      <c r="F158" s="9"/>
      <c r="G158" s="9"/>
      <c r="H158" s="9"/>
    </row>
    <row r="159" spans="1:8" x14ac:dyDescent="0.25">
      <c r="A159" s="9"/>
      <c r="B159" s="9"/>
      <c r="C159" s="9"/>
      <c r="D159" s="9"/>
      <c r="E159" s="9"/>
      <c r="F159" s="9"/>
      <c r="G159" s="9"/>
      <c r="H159" s="9"/>
    </row>
    <row r="160" spans="1:8" x14ac:dyDescent="0.25">
      <c r="A160" s="9"/>
      <c r="B160" s="9"/>
      <c r="C160" s="9"/>
      <c r="D160" s="9"/>
      <c r="E160" s="9"/>
      <c r="F160" s="9"/>
      <c r="G160" s="9"/>
      <c r="H160" s="9"/>
    </row>
    <row r="161" spans="1:8" x14ac:dyDescent="0.25">
      <c r="A161" s="9"/>
      <c r="B161" s="9"/>
      <c r="C161" s="9"/>
      <c r="D161" s="9"/>
      <c r="E161" s="9"/>
      <c r="F161" s="9"/>
      <c r="G161" s="9"/>
      <c r="H161" s="9"/>
    </row>
    <row r="162" spans="1:8" x14ac:dyDescent="0.25">
      <c r="A162" s="9"/>
      <c r="B162" s="9"/>
      <c r="C162" s="9"/>
      <c r="D162" s="9"/>
      <c r="E162" s="9"/>
      <c r="F162" s="9"/>
      <c r="G162" s="9"/>
      <c r="H162" s="9"/>
    </row>
    <row r="163" spans="1:8" x14ac:dyDescent="0.25">
      <c r="A163" s="9"/>
      <c r="B163" s="9"/>
      <c r="C163" s="9"/>
      <c r="D163" s="9"/>
      <c r="E163" s="9"/>
      <c r="F163" s="9"/>
      <c r="G163" s="9"/>
      <c r="H163" s="9"/>
    </row>
    <row r="164" spans="1:8" x14ac:dyDescent="0.25">
      <c r="A164" s="9"/>
      <c r="B164" s="9"/>
      <c r="C164" s="9"/>
      <c r="D164" s="9"/>
      <c r="E164" s="9"/>
      <c r="F164" s="9"/>
      <c r="G164" s="9"/>
      <c r="H164" s="9"/>
    </row>
    <row r="165" spans="1:8" x14ac:dyDescent="0.25">
      <c r="A165" s="9"/>
      <c r="B165" s="9"/>
      <c r="C165" s="9"/>
      <c r="D165" s="9"/>
      <c r="E165" s="9"/>
      <c r="F165" s="9"/>
      <c r="G165" s="9"/>
      <c r="H165" s="9"/>
    </row>
    <row r="166" spans="1:8" x14ac:dyDescent="0.25">
      <c r="A166" s="9"/>
      <c r="B166" s="9"/>
      <c r="C166" s="9"/>
      <c r="D166" s="9"/>
      <c r="E166" s="9"/>
      <c r="F166" s="9"/>
      <c r="G166" s="9"/>
      <c r="H166" s="9"/>
    </row>
    <row r="167" spans="1:8" x14ac:dyDescent="0.25">
      <c r="A167" s="9"/>
      <c r="B167" s="9"/>
      <c r="C167" s="9"/>
      <c r="D167" s="9"/>
      <c r="E167" s="9"/>
      <c r="F167" s="9"/>
      <c r="G167" s="9"/>
      <c r="H167" s="9"/>
    </row>
    <row r="168" spans="1:8" x14ac:dyDescent="0.25">
      <c r="A168" s="9"/>
      <c r="B168" s="9"/>
      <c r="C168" s="9"/>
      <c r="D168" s="9"/>
      <c r="E168" s="9"/>
      <c r="F168" s="9"/>
      <c r="G168" s="9"/>
      <c r="H168" s="9"/>
    </row>
    <row r="169" spans="1:8" x14ac:dyDescent="0.25">
      <c r="A169" s="9"/>
      <c r="B169" s="9"/>
      <c r="C169" s="9"/>
      <c r="D169" s="9"/>
      <c r="E169" s="9"/>
      <c r="F169" s="9"/>
      <c r="G169" s="9"/>
      <c r="H169" s="9"/>
    </row>
    <row r="170" spans="1:8" x14ac:dyDescent="0.25">
      <c r="A170" s="9"/>
      <c r="B170" s="9"/>
      <c r="C170" s="9"/>
      <c r="D170" s="9"/>
      <c r="E170" s="9"/>
      <c r="F170" s="9"/>
      <c r="G170" s="9"/>
      <c r="H170" s="9"/>
    </row>
    <row r="171" spans="1:8" x14ac:dyDescent="0.25">
      <c r="A171" s="9"/>
      <c r="B171" s="9"/>
      <c r="C171" s="9"/>
      <c r="D171" s="9"/>
      <c r="E171" s="9"/>
      <c r="F171" s="9"/>
      <c r="G171" s="9"/>
      <c r="H171" s="9"/>
    </row>
    <row r="172" spans="1:8" x14ac:dyDescent="0.25">
      <c r="A172" s="9"/>
      <c r="B172" s="9"/>
      <c r="C172" s="9"/>
      <c r="D172" s="9"/>
      <c r="E172" s="9"/>
      <c r="F172" s="9"/>
      <c r="G172" s="9"/>
      <c r="H172" s="9"/>
    </row>
    <row r="173" spans="1:8" x14ac:dyDescent="0.25">
      <c r="A173" s="9"/>
      <c r="B173" s="9"/>
      <c r="C173" s="9"/>
      <c r="D173" s="9"/>
      <c r="E173" s="9"/>
      <c r="F173" s="9"/>
      <c r="G173" s="9"/>
      <c r="H173" s="9"/>
    </row>
    <row r="174" spans="1:8" x14ac:dyDescent="0.25">
      <c r="A174" s="9"/>
      <c r="B174" s="9"/>
      <c r="C174" s="9"/>
      <c r="D174" s="9"/>
      <c r="E174" s="9"/>
      <c r="F174" s="9"/>
      <c r="G174" s="9"/>
      <c r="H174" s="9"/>
    </row>
    <row r="175" spans="1:8" x14ac:dyDescent="0.25">
      <c r="A175" s="9"/>
      <c r="B175" s="9"/>
      <c r="C175" s="9"/>
      <c r="D175" s="9"/>
      <c r="E175" s="9"/>
      <c r="F175" s="9"/>
      <c r="G175" s="9"/>
      <c r="H175" s="9"/>
    </row>
    <row r="176" spans="1:8" x14ac:dyDescent="0.25">
      <c r="A176" s="9"/>
      <c r="B176" s="9"/>
      <c r="C176" s="9"/>
      <c r="D176" s="9"/>
      <c r="E176" s="9"/>
      <c r="F176" s="9"/>
      <c r="G176" s="9"/>
      <c r="H176" s="9"/>
    </row>
    <row r="177" spans="1:8" x14ac:dyDescent="0.25">
      <c r="A177" s="9"/>
      <c r="B177" s="9"/>
      <c r="C177" s="9"/>
      <c r="D177" s="9"/>
      <c r="E177" s="9"/>
      <c r="F177" s="9"/>
      <c r="G177" s="9"/>
      <c r="H177" s="9"/>
    </row>
    <row r="178" spans="1:8" x14ac:dyDescent="0.25">
      <c r="A178" s="9"/>
      <c r="B178" s="9"/>
      <c r="C178" s="9"/>
      <c r="D178" s="9"/>
      <c r="E178" s="9"/>
      <c r="F178" s="9"/>
      <c r="G178" s="9"/>
      <c r="H178" s="9"/>
    </row>
    <row r="179" spans="1:8" x14ac:dyDescent="0.25">
      <c r="A179" s="9"/>
      <c r="B179" s="9"/>
      <c r="C179" s="9"/>
      <c r="D179" s="9"/>
      <c r="E179" s="9"/>
      <c r="F179" s="9"/>
      <c r="G179" s="9"/>
      <c r="H179" s="9"/>
    </row>
    <row r="180" spans="1:8" x14ac:dyDescent="0.25">
      <c r="A180" s="9"/>
      <c r="B180" s="9"/>
      <c r="C180" s="9"/>
      <c r="D180" s="9"/>
      <c r="E180" s="9"/>
      <c r="F180" s="9"/>
      <c r="G180" s="9"/>
      <c r="H180" s="9"/>
    </row>
    <row r="181" spans="1:8" x14ac:dyDescent="0.25">
      <c r="A181" s="9"/>
      <c r="B181" s="9"/>
      <c r="C181" s="9"/>
      <c r="D181" s="9"/>
      <c r="E181" s="9"/>
      <c r="F181" s="9"/>
      <c r="G181" s="9"/>
      <c r="H181" s="9"/>
    </row>
    <row r="182" spans="1:8" x14ac:dyDescent="0.25">
      <c r="A182" s="9"/>
      <c r="B182" s="9"/>
      <c r="C182" s="9"/>
      <c r="D182" s="9"/>
      <c r="E182" s="9"/>
      <c r="F182" s="9"/>
      <c r="G182" s="9"/>
      <c r="H182" s="9"/>
    </row>
    <row r="183" spans="1:8" x14ac:dyDescent="0.25">
      <c r="A183" s="9"/>
      <c r="B183" s="9"/>
      <c r="C183" s="9"/>
      <c r="D183" s="9"/>
      <c r="E183" s="9"/>
      <c r="F183" s="9"/>
      <c r="G183" s="9"/>
      <c r="H183" s="9"/>
    </row>
    <row r="184" spans="1:8" x14ac:dyDescent="0.25">
      <c r="A184" s="9"/>
      <c r="B184" s="9"/>
      <c r="C184" s="9"/>
      <c r="D184" s="9"/>
      <c r="E184" s="9"/>
      <c r="F184" s="9"/>
      <c r="G184" s="9"/>
      <c r="H184" s="9"/>
    </row>
    <row r="185" spans="1:8" x14ac:dyDescent="0.25">
      <c r="A185" s="9"/>
      <c r="B185" s="9"/>
      <c r="C185" s="9"/>
      <c r="D185" s="9"/>
      <c r="E185" s="9"/>
      <c r="F185" s="9"/>
      <c r="G185" s="9"/>
      <c r="H185" s="9"/>
    </row>
    <row r="186" spans="1:8" x14ac:dyDescent="0.25">
      <c r="A186" s="9"/>
      <c r="B186" s="9"/>
      <c r="C186" s="9"/>
      <c r="D186" s="9"/>
      <c r="E186" s="9"/>
      <c r="F186" s="9"/>
      <c r="G186" s="9"/>
      <c r="H186" s="9"/>
    </row>
    <row r="187" spans="1:8" x14ac:dyDescent="0.25">
      <c r="A187" s="9"/>
      <c r="B187" s="9"/>
      <c r="C187" s="9"/>
      <c r="D187" s="9"/>
      <c r="E187" s="9"/>
      <c r="F187" s="9"/>
      <c r="G187" s="9"/>
      <c r="H187" s="9"/>
    </row>
    <row r="188" spans="1:8" x14ac:dyDescent="0.25">
      <c r="A188" s="9"/>
      <c r="B188" s="9"/>
      <c r="C188" s="9"/>
      <c r="D188" s="9"/>
      <c r="E188" s="9"/>
      <c r="F188" s="9"/>
      <c r="G188" s="9"/>
      <c r="H188" s="9"/>
    </row>
    <row r="189" spans="1:8" x14ac:dyDescent="0.25">
      <c r="A189" s="9"/>
      <c r="B189" s="9"/>
      <c r="C189" s="9"/>
      <c r="D189" s="9"/>
      <c r="E189" s="9"/>
      <c r="F189" s="9"/>
      <c r="G189" s="9"/>
      <c r="H189" s="9"/>
    </row>
    <row r="190" spans="1:8" x14ac:dyDescent="0.25">
      <c r="A190" s="9"/>
      <c r="B190" s="9"/>
      <c r="C190" s="9"/>
      <c r="D190" s="9"/>
      <c r="E190" s="9"/>
      <c r="F190" s="9"/>
      <c r="G190" s="9"/>
      <c r="H190" s="9"/>
    </row>
    <row r="191" spans="1:8" x14ac:dyDescent="0.25">
      <c r="A191" s="9"/>
      <c r="B191" s="9"/>
      <c r="C191" s="9"/>
      <c r="D191" s="9"/>
      <c r="E191" s="9"/>
      <c r="F191" s="9"/>
      <c r="G191" s="9"/>
      <c r="H191" s="9"/>
    </row>
    <row r="192" spans="1:8" x14ac:dyDescent="0.25">
      <c r="A192" s="9"/>
      <c r="B192" s="9"/>
      <c r="C192" s="9"/>
      <c r="D192" s="9"/>
      <c r="E192" s="9"/>
      <c r="F192" s="9"/>
      <c r="G192" s="9"/>
      <c r="H192" s="9"/>
    </row>
    <row r="193" spans="1:8" x14ac:dyDescent="0.25">
      <c r="A193" s="9"/>
      <c r="B193" s="9"/>
      <c r="C193" s="9"/>
      <c r="D193" s="9"/>
      <c r="E193" s="9"/>
      <c r="F193" s="9"/>
      <c r="G193" s="9"/>
      <c r="H193" s="9"/>
    </row>
    <row r="194" spans="1:8" x14ac:dyDescent="0.25">
      <c r="A194" s="9"/>
      <c r="B194" s="9"/>
      <c r="C194" s="9"/>
      <c r="D194" s="9"/>
      <c r="E194" s="9"/>
      <c r="F194" s="9"/>
      <c r="G194" s="9"/>
      <c r="H194" s="9"/>
    </row>
    <row r="195" spans="1:8" x14ac:dyDescent="0.25">
      <c r="A195" s="9"/>
      <c r="B195" s="9"/>
      <c r="C195" s="9"/>
      <c r="D195" s="9"/>
      <c r="E195" s="9"/>
      <c r="F195" s="9"/>
      <c r="G195" s="9"/>
      <c r="H195" s="9"/>
    </row>
    <row r="196" spans="1:8" x14ac:dyDescent="0.25">
      <c r="A196" s="9"/>
      <c r="B196" s="9"/>
      <c r="C196" s="9"/>
      <c r="D196" s="9"/>
      <c r="E196" s="9"/>
      <c r="F196" s="9"/>
      <c r="G196" s="9"/>
      <c r="H196" s="9"/>
    </row>
    <row r="197" spans="1:8" x14ac:dyDescent="0.25">
      <c r="A197" s="9"/>
      <c r="B197" s="9"/>
      <c r="C197" s="9"/>
      <c r="D197" s="9"/>
      <c r="E197" s="9"/>
      <c r="F197" s="9"/>
      <c r="G197" s="9"/>
      <c r="H197" s="9"/>
    </row>
    <row r="198" spans="1:8" x14ac:dyDescent="0.25">
      <c r="A198" s="9"/>
      <c r="B198" s="9"/>
      <c r="C198" s="9"/>
      <c r="D198" s="9"/>
      <c r="E198" s="9"/>
      <c r="F198" s="9"/>
      <c r="G198" s="9"/>
      <c r="H198" s="9"/>
    </row>
    <row r="199" spans="1:8" x14ac:dyDescent="0.25">
      <c r="A199" s="9"/>
      <c r="B199" s="9"/>
      <c r="C199" s="9"/>
      <c r="D199" s="9"/>
      <c r="E199" s="9"/>
      <c r="F199" s="9"/>
      <c r="G199" s="9"/>
      <c r="H199" s="9"/>
    </row>
    <row r="200" spans="1:8" x14ac:dyDescent="0.25">
      <c r="A200" s="9"/>
      <c r="B200" s="9"/>
      <c r="C200" s="9"/>
      <c r="D200" s="9"/>
      <c r="E200" s="9"/>
      <c r="F200" s="9"/>
      <c r="G200" s="9"/>
      <c r="H200" s="9"/>
    </row>
    <row r="201" spans="1:8" x14ac:dyDescent="0.25">
      <c r="A201" s="9"/>
      <c r="B201" s="9"/>
      <c r="C201" s="9"/>
      <c r="D201" s="9"/>
      <c r="E201" s="9"/>
      <c r="F201" s="9"/>
      <c r="G201" s="9"/>
      <c r="H201" s="9"/>
    </row>
    <row r="202" spans="1:8" x14ac:dyDescent="0.25">
      <c r="A202" s="9"/>
      <c r="B202" s="9"/>
      <c r="C202" s="9"/>
      <c r="D202" s="9"/>
      <c r="E202" s="9"/>
      <c r="F202" s="9"/>
      <c r="G202" s="9"/>
      <c r="H202" s="9"/>
    </row>
    <row r="203" spans="1:8" x14ac:dyDescent="0.25">
      <c r="A203" s="9"/>
      <c r="B203" s="9"/>
      <c r="C203" s="9"/>
      <c r="D203" s="9"/>
      <c r="E203" s="9"/>
      <c r="F203" s="9"/>
      <c r="G203" s="9"/>
      <c r="H203" s="9"/>
    </row>
    <row r="204" spans="1:8" x14ac:dyDescent="0.25">
      <c r="A204" s="9"/>
      <c r="B204" s="9"/>
      <c r="C204" s="9"/>
      <c r="D204" s="9"/>
      <c r="E204" s="9"/>
      <c r="F204" s="9"/>
      <c r="G204" s="9"/>
      <c r="H204" s="9"/>
    </row>
    <row r="205" spans="1:8" x14ac:dyDescent="0.25">
      <c r="A205" s="9"/>
      <c r="B205" s="9"/>
      <c r="C205" s="9"/>
      <c r="D205" s="9"/>
      <c r="E205" s="9"/>
      <c r="F205" s="9"/>
      <c r="G205" s="9"/>
      <c r="H205" s="9"/>
    </row>
    <row r="206" spans="1:8" x14ac:dyDescent="0.25">
      <c r="A206" s="9"/>
      <c r="B206" s="9"/>
      <c r="C206" s="9"/>
      <c r="D206" s="9"/>
      <c r="E206" s="9"/>
      <c r="F206" s="9"/>
      <c r="G206" s="9"/>
      <c r="H206" s="9"/>
    </row>
    <row r="207" spans="1:8" x14ac:dyDescent="0.25">
      <c r="A207" s="9"/>
      <c r="B207" s="9"/>
      <c r="C207" s="9"/>
      <c r="D207" s="9"/>
      <c r="E207" s="9"/>
      <c r="F207" s="9"/>
      <c r="G207" s="9"/>
      <c r="H207" s="9"/>
    </row>
    <row r="208" spans="1:8" x14ac:dyDescent="0.25">
      <c r="A208" s="9"/>
      <c r="B208" s="9"/>
      <c r="C208" s="9"/>
      <c r="D208" s="9"/>
      <c r="E208" s="9"/>
      <c r="F208" s="9"/>
      <c r="G208" s="9"/>
      <c r="H208" s="9"/>
    </row>
    <row r="209" spans="1:8" x14ac:dyDescent="0.25">
      <c r="A209" s="9"/>
      <c r="B209" s="9"/>
      <c r="C209" s="9"/>
      <c r="D209" s="9"/>
      <c r="E209" s="9"/>
      <c r="F209" s="9"/>
      <c r="G209" s="9"/>
      <c r="H209" s="9"/>
    </row>
    <row r="210" spans="1:8" x14ac:dyDescent="0.25">
      <c r="A210" s="9"/>
      <c r="B210" s="9"/>
      <c r="C210" s="9"/>
      <c r="D210" s="9"/>
      <c r="E210" s="9"/>
      <c r="F210" s="9"/>
      <c r="G210" s="9"/>
      <c r="H210" s="9"/>
    </row>
    <row r="211" spans="1:8" x14ac:dyDescent="0.25">
      <c r="A211" s="9"/>
      <c r="B211" s="9"/>
      <c r="C211" s="9"/>
      <c r="D211" s="9"/>
      <c r="E211" s="9"/>
      <c r="F211" s="9"/>
      <c r="G211" s="9"/>
      <c r="H211" s="9"/>
    </row>
    <row r="212" spans="1:8" x14ac:dyDescent="0.25">
      <c r="A212" s="9"/>
      <c r="B212" s="9"/>
      <c r="C212" s="9"/>
      <c r="D212" s="9"/>
      <c r="E212" s="9"/>
      <c r="F212" s="9"/>
      <c r="G212" s="9"/>
      <c r="H212" s="9"/>
    </row>
    <row r="213" spans="1:8" x14ac:dyDescent="0.25">
      <c r="A213" s="9"/>
      <c r="B213" s="9"/>
      <c r="C213" s="9"/>
      <c r="D213" s="9"/>
      <c r="E213" s="9"/>
      <c r="F213" s="9"/>
      <c r="G213" s="9"/>
      <c r="H213" s="9"/>
    </row>
    <row r="214" spans="1:8" x14ac:dyDescent="0.25">
      <c r="A214" s="9"/>
      <c r="B214" s="9"/>
      <c r="C214" s="9"/>
      <c r="D214" s="9"/>
      <c r="E214" s="9"/>
      <c r="F214" s="9"/>
      <c r="G214" s="9"/>
      <c r="H214" s="9"/>
    </row>
    <row r="215" spans="1:8" x14ac:dyDescent="0.25">
      <c r="A215" s="9"/>
      <c r="B215" s="9"/>
      <c r="C215" s="9"/>
      <c r="D215" s="9"/>
      <c r="E215" s="9"/>
      <c r="F215" s="9"/>
      <c r="G215" s="9"/>
      <c r="H215" s="9"/>
    </row>
    <row r="216" spans="1:8" x14ac:dyDescent="0.25">
      <c r="A216" s="9"/>
      <c r="B216" s="9"/>
      <c r="C216" s="9"/>
      <c r="D216" s="9"/>
      <c r="E216" s="9"/>
      <c r="F216" s="9"/>
      <c r="G216" s="9"/>
      <c r="H216" s="9"/>
    </row>
    <row r="217" spans="1:8" x14ac:dyDescent="0.25">
      <c r="A217" s="9"/>
      <c r="B217" s="9"/>
      <c r="C217" s="9"/>
      <c r="D217" s="9"/>
      <c r="E217" s="9"/>
      <c r="F217" s="9"/>
      <c r="G217" s="9"/>
      <c r="H217" s="9"/>
    </row>
    <row r="218" spans="1:8" x14ac:dyDescent="0.25">
      <c r="A218" s="9"/>
      <c r="B218" s="9"/>
      <c r="C218" s="9"/>
      <c r="D218" s="9"/>
      <c r="E218" s="9"/>
      <c r="F218" s="9"/>
      <c r="G218" s="9"/>
      <c r="H218" s="9"/>
    </row>
    <row r="219" spans="1:8" x14ac:dyDescent="0.25">
      <c r="A219" s="9"/>
      <c r="B219" s="9"/>
      <c r="C219" s="9"/>
      <c r="D219" s="9"/>
      <c r="E219" s="9"/>
      <c r="F219" s="9"/>
      <c r="G219" s="9"/>
      <c r="H219" s="9"/>
    </row>
    <row r="220" spans="1:8" x14ac:dyDescent="0.25">
      <c r="A220" s="9"/>
      <c r="B220" s="9"/>
      <c r="C220" s="9"/>
      <c r="D220" s="9"/>
      <c r="E220" s="9"/>
      <c r="F220" s="9"/>
      <c r="G220" s="9"/>
      <c r="H220" s="9"/>
    </row>
    <row r="221" spans="1:8" x14ac:dyDescent="0.25">
      <c r="A221" s="9"/>
      <c r="B221" s="9"/>
      <c r="C221" s="9"/>
      <c r="D221" s="9"/>
      <c r="E221" s="9"/>
      <c r="F221" s="9"/>
      <c r="G221" s="9"/>
      <c r="H221" s="9"/>
    </row>
    <row r="222" spans="1:8" x14ac:dyDescent="0.25">
      <c r="A222" s="9"/>
      <c r="B222" s="9"/>
      <c r="C222" s="9"/>
      <c r="D222" s="9"/>
      <c r="E222" s="9"/>
      <c r="F222" s="9"/>
      <c r="G222" s="9"/>
      <c r="H222" s="9"/>
    </row>
    <row r="223" spans="1:8" x14ac:dyDescent="0.25">
      <c r="A223" s="9"/>
      <c r="B223" s="9"/>
      <c r="C223" s="9"/>
      <c r="D223" s="9"/>
      <c r="E223" s="9"/>
      <c r="F223" s="9"/>
      <c r="G223" s="9"/>
      <c r="H223" s="9"/>
    </row>
    <row r="224" spans="1:8" x14ac:dyDescent="0.25">
      <c r="A224" s="9"/>
      <c r="B224" s="9"/>
      <c r="C224" s="9"/>
      <c r="D224" s="9"/>
      <c r="E224" s="9"/>
      <c r="F224" s="9"/>
      <c r="G224" s="9"/>
      <c r="H224" s="9"/>
    </row>
    <row r="225" spans="1:8" x14ac:dyDescent="0.25">
      <c r="A225" s="9"/>
      <c r="B225" s="9"/>
      <c r="C225" s="9"/>
      <c r="D225" s="9"/>
      <c r="E225" s="9"/>
      <c r="F225" s="9"/>
      <c r="G225" s="9"/>
      <c r="H225" s="9"/>
    </row>
    <row r="226" spans="1:8" x14ac:dyDescent="0.25">
      <c r="A226" s="9"/>
      <c r="B226" s="9"/>
      <c r="C226" s="9"/>
      <c r="D226" s="9"/>
      <c r="E226" s="9"/>
      <c r="F226" s="9"/>
      <c r="G226" s="9"/>
      <c r="H226" s="9"/>
    </row>
    <row r="227" spans="1:8" x14ac:dyDescent="0.25">
      <c r="A227" s="9"/>
      <c r="B227" s="9"/>
      <c r="C227" s="9"/>
      <c r="D227" s="9"/>
      <c r="E227" s="9"/>
      <c r="F227" s="9"/>
      <c r="G227" s="9"/>
      <c r="H227" s="9"/>
    </row>
    <row r="228" spans="1:8" x14ac:dyDescent="0.25">
      <c r="A228" s="9"/>
      <c r="B228" s="9"/>
      <c r="C228" s="9"/>
      <c r="D228" s="9"/>
      <c r="E228" s="9"/>
      <c r="F228" s="9"/>
      <c r="G228" s="9"/>
      <c r="H228" s="9"/>
    </row>
  </sheetData>
  <mergeCells count="64">
    <mergeCell ref="F68:H68"/>
    <mergeCell ref="F62:H62"/>
    <mergeCell ref="F63:H63"/>
    <mergeCell ref="F64:H64"/>
    <mergeCell ref="F65:H65"/>
    <mergeCell ref="F66:H66"/>
    <mergeCell ref="F67:H67"/>
    <mergeCell ref="F61:H61"/>
    <mergeCell ref="F49:H49"/>
    <mergeCell ref="F50:H50"/>
    <mergeCell ref="F51:H51"/>
    <mergeCell ref="F52:H52"/>
    <mergeCell ref="F53:H53"/>
    <mergeCell ref="F55:H55"/>
    <mergeCell ref="F56:H56"/>
    <mergeCell ref="F57:H57"/>
    <mergeCell ref="F58:H58"/>
    <mergeCell ref="F59:H59"/>
    <mergeCell ref="F60:H60"/>
    <mergeCell ref="F54:H54"/>
    <mergeCell ref="F48:H48"/>
    <mergeCell ref="F37:H37"/>
    <mergeCell ref="F38:H38"/>
    <mergeCell ref="F39:H39"/>
    <mergeCell ref="F40:H40"/>
    <mergeCell ref="F41:H41"/>
    <mergeCell ref="F42:H42"/>
    <mergeCell ref="F43:H43"/>
    <mergeCell ref="F44:H44"/>
    <mergeCell ref="F45:H45"/>
    <mergeCell ref="F46:H46"/>
    <mergeCell ref="F47:H47"/>
    <mergeCell ref="F36:H36"/>
    <mergeCell ref="F25:H25"/>
    <mergeCell ref="F26:H26"/>
    <mergeCell ref="F27:H27"/>
    <mergeCell ref="F28:H28"/>
    <mergeCell ref="F29:H29"/>
    <mergeCell ref="F30:H30"/>
    <mergeCell ref="F31:H31"/>
    <mergeCell ref="F32:H32"/>
    <mergeCell ref="F33:H33"/>
    <mergeCell ref="F34:H34"/>
    <mergeCell ref="F35:H35"/>
    <mergeCell ref="F24:H24"/>
    <mergeCell ref="F12:H12"/>
    <mergeCell ref="F13:H13"/>
    <mergeCell ref="F14:H14"/>
    <mergeCell ref="F15:H15"/>
    <mergeCell ref="F16:H16"/>
    <mergeCell ref="F19:H19"/>
    <mergeCell ref="F20:H20"/>
    <mergeCell ref="F21:H21"/>
    <mergeCell ref="F22:H22"/>
    <mergeCell ref="F23:H23"/>
    <mergeCell ref="F17:H17"/>
    <mergeCell ref="A18:C18"/>
    <mergeCell ref="F18:H18"/>
    <mergeCell ref="F7:H7"/>
    <mergeCell ref="A8:C8"/>
    <mergeCell ref="F8:H8"/>
    <mergeCell ref="F9:H9"/>
    <mergeCell ref="F10:H10"/>
    <mergeCell ref="F11:H11"/>
  </mergeCells>
  <hyperlinks>
    <hyperlink ref="D67" location="'Min Pension'!A1" display="'Min Pension'!A1" xr:uid="{3A7300E9-1618-4589-BE1D-04A4CB149F21}"/>
    <hyperlink ref="D68" location="'PAYG &amp; GST Instal'!A1" display="'PAYG &amp; GST Instal'!A1" xr:uid="{D14EB582-BEE4-4193-9ECA-5A4E815E656A}"/>
    <hyperlink ref="D60" location="'Acc fees'!A1" display="'Acc fees'!A1" xr:uid="{233387FD-AE6B-4025-B206-509AD69B0F02}"/>
    <hyperlink ref="D62" location="'Advisor Fees'!A1" display="'Advisor Fees'!A1" xr:uid="{6FC65001-9835-4822-A9EF-5332C7262CF6}"/>
    <hyperlink ref="D52" location="'Distbn Income '!A1" display="'Distbn Income '!A1" xr:uid="{D18EF75D-9742-407B-BCC4-41ACD8CC6451}"/>
    <hyperlink ref="D54" location="'Foreign Div'!A1" display="'Foreign Div'!A1" xr:uid="{7F0EFA03-2F46-43EA-B8D2-BAFB4392436B}"/>
    <hyperlink ref="D55" location="'Rental Income'!A1" display="'Rental Income'!A1" xr:uid="{1DB4E184-DC89-4982-AF48-BF8FC9653D7B}"/>
    <hyperlink ref="D48" location="Creditors!A1" display="Creditors!A1" xr:uid="{3828274C-D526-47C4-80CC-74E2A4FFEF2B}"/>
    <hyperlink ref="D39" location="'Property Valn'!A1" display="'Property Valn'!A1" xr:uid="{13361352-2F90-41BB-98BA-3C913666C6A9}"/>
    <hyperlink ref="D36" location="'Investment Recon'!A1" display="'Investment Recon'!A1" xr:uid="{8180F3DF-4D76-40D2-903A-D54F54A5C500}"/>
    <hyperlink ref="D34" location="'Investment Recon'!A1" display="'Investment Recon'!A1" xr:uid="{9060D142-A420-4EE9-9EDC-999D2C924706}"/>
    <hyperlink ref="D28" location="Debtors!A1" display="Debtors!A1" xr:uid="{4BC947B3-7629-450F-B583-90340D798400}"/>
    <hyperlink ref="D29" location="Debtors!A1" display="Debtors!A1" xr:uid="{6F1D2C0D-EC9A-4AA1-B8EE-624042DA2FBD}"/>
    <hyperlink ref="D30" location="Debtors!A1" display="Debtors!A1" xr:uid="{1D51BBC0-F3D6-440C-BCBE-4266FEA9D86B}"/>
    <hyperlink ref="D31" location="Debtors!A1" display="Debtors!A1" xr:uid="{84EEA28E-2BBD-4A37-9338-148256128E99}"/>
    <hyperlink ref="D27" location="Debtors!A1" display="Debtors!A1" xr:uid="{C40B02B7-C9EC-4FD7-9290-799D376EB99C}"/>
    <hyperlink ref="D23" location="'GST Rec'!A1" display="'GST Rec'!A1" xr:uid="{2690222E-72F1-44E2-AC19-21F197AC4E3B}"/>
    <hyperlink ref="D25" location="'Bank Balance'!A1" display="'Bank Balance'!A1" xr:uid="{33098331-5EB6-4CD3-BD33-9F70E41EFBD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6DA44-DACE-4E2D-BC80-A5F39A5F687F}">
  <dimension ref="A1:L197"/>
  <sheetViews>
    <sheetView workbookViewId="0">
      <selection activeCell="A7" sqref="A7"/>
    </sheetView>
  </sheetViews>
  <sheetFormatPr defaultColWidth="8.7109375" defaultRowHeight="15" x14ac:dyDescent="0.25"/>
  <cols>
    <col min="1" max="1" width="7.7109375" customWidth="1"/>
    <col min="2" max="2" width="3" customWidth="1"/>
    <col min="3" max="3" width="14.28515625" customWidth="1"/>
    <col min="4" max="4" width="34.140625" customWidth="1"/>
    <col min="5" max="5" width="15.140625" customWidth="1"/>
    <col min="6" max="6" width="12.7109375" customWidth="1"/>
    <col min="7" max="7" width="16.42578125" customWidth="1"/>
    <col min="8" max="9" width="12.5703125" customWidth="1"/>
    <col min="10" max="10" width="7.7109375" customWidth="1"/>
    <col min="11" max="11" width="10.28515625" customWidth="1"/>
    <col min="12" max="12" width="7.7109375" customWidth="1"/>
  </cols>
  <sheetData>
    <row r="1" spans="1:12" ht="18" x14ac:dyDescent="0.25">
      <c r="A1" s="123" t="s">
        <v>0</v>
      </c>
      <c r="B1" s="53"/>
      <c r="C1" s="338" t="str">
        <f>Index!$C$1</f>
        <v>TUCKER SUPERANNUATION FUND</v>
      </c>
      <c r="D1" s="338"/>
      <c r="E1" s="338"/>
      <c r="F1" s="54"/>
      <c r="H1" s="56" t="s">
        <v>1</v>
      </c>
      <c r="I1" s="56" t="s">
        <v>2</v>
      </c>
    </row>
    <row r="2" spans="1:12" ht="18" x14ac:dyDescent="0.25">
      <c r="A2" s="123" t="s">
        <v>3</v>
      </c>
      <c r="B2" s="53"/>
      <c r="C2" s="338" t="str">
        <f>Index!$C$2</f>
        <v>9TUCH</v>
      </c>
      <c r="D2" s="338"/>
      <c r="E2" s="338"/>
      <c r="F2" s="55"/>
      <c r="G2" s="59" t="s">
        <v>4</v>
      </c>
      <c r="H2" s="60" t="str">
        <f>Index!$H$2</f>
        <v>MG</v>
      </c>
      <c r="I2" s="61">
        <f>Index!$I$2</f>
        <v>45240</v>
      </c>
    </row>
    <row r="3" spans="1:12" ht="18" x14ac:dyDescent="0.25">
      <c r="A3" s="123" t="s">
        <v>5</v>
      </c>
      <c r="B3" s="53"/>
      <c r="C3" s="339">
        <f>Index!$C$3</f>
        <v>45107</v>
      </c>
      <c r="D3" s="338"/>
      <c r="E3" s="338"/>
      <c r="F3" s="55"/>
      <c r="G3" s="59" t="s">
        <v>6</v>
      </c>
      <c r="H3" s="60" t="str">
        <f>Index!$H$3</f>
        <v>DB</v>
      </c>
      <c r="I3" s="61">
        <f>Index!$I$3</f>
        <v>45250</v>
      </c>
    </row>
    <row r="4" spans="1:12" ht="18" x14ac:dyDescent="0.25">
      <c r="A4" s="123"/>
      <c r="B4" s="53"/>
      <c r="D4" s="55"/>
      <c r="G4" s="124"/>
      <c r="H4" s="65"/>
      <c r="I4" s="66"/>
    </row>
    <row r="5" spans="1:12" ht="18" x14ac:dyDescent="0.25">
      <c r="A5" s="53" t="s">
        <v>224</v>
      </c>
      <c r="C5" s="57"/>
      <c r="F5" s="58"/>
      <c r="G5" s="58"/>
      <c r="H5" s="65"/>
      <c r="J5" s="66"/>
    </row>
    <row r="6" spans="1:12" s="107" customFormat="1" ht="18" x14ac:dyDescent="0.25">
      <c r="A6" s="313" t="s">
        <v>240</v>
      </c>
      <c r="B6" s="63"/>
      <c r="C6" s="108"/>
      <c r="D6" s="53"/>
      <c r="E6" s="53"/>
      <c r="F6" s="65"/>
      <c r="G6" s="65"/>
      <c r="H6" s="65"/>
      <c r="I6" s="109"/>
    </row>
    <row r="7" spans="1:12" ht="20.100000000000001" customHeight="1" thickBot="1" x14ac:dyDescent="0.3">
      <c r="A7" s="182"/>
      <c r="H7" s="357"/>
      <c r="I7" s="357"/>
      <c r="J7" s="357"/>
      <c r="K7" s="357"/>
      <c r="L7" s="357"/>
    </row>
    <row r="8" spans="1:12" ht="42.75" customHeight="1" thickBot="1" x14ac:dyDescent="0.3">
      <c r="A8" s="183" t="s">
        <v>125</v>
      </c>
      <c r="B8" s="358" t="s">
        <v>241</v>
      </c>
      <c r="C8" s="359"/>
      <c r="D8" s="360"/>
      <c r="E8" s="185" t="s">
        <v>242</v>
      </c>
      <c r="F8" s="185" t="s">
        <v>243</v>
      </c>
      <c r="G8" s="186" t="s">
        <v>244</v>
      </c>
      <c r="H8" s="187"/>
      <c r="I8" s="187"/>
      <c r="J8" s="187"/>
      <c r="K8" s="188"/>
      <c r="L8" s="188"/>
    </row>
    <row r="9" spans="1:12" ht="15.95" customHeight="1" x14ac:dyDescent="0.25">
      <c r="A9" s="189"/>
      <c r="B9" s="361"/>
      <c r="C9" s="361"/>
      <c r="D9" s="361"/>
      <c r="E9" s="190"/>
      <c r="F9" s="191"/>
      <c r="G9" s="192" t="str">
        <f t="shared" ref="G9:G20" si="0">IF(E9=0,IF(F9=0,"",F9),F9*E9)</f>
        <v/>
      </c>
      <c r="H9" s="193"/>
      <c r="I9" s="193"/>
      <c r="J9" s="193"/>
      <c r="K9" s="193"/>
      <c r="L9" s="193"/>
    </row>
    <row r="10" spans="1:12" ht="15.95" customHeight="1" x14ac:dyDescent="0.25">
      <c r="A10" s="189"/>
      <c r="B10" s="362" t="s">
        <v>245</v>
      </c>
      <c r="C10" s="362"/>
      <c r="D10" s="362"/>
      <c r="E10" s="190"/>
      <c r="F10" s="191"/>
      <c r="G10" s="194" t="str">
        <f t="shared" si="0"/>
        <v/>
      </c>
      <c r="H10" s="193"/>
      <c r="I10" s="193"/>
      <c r="J10" s="193"/>
      <c r="K10" s="193"/>
      <c r="L10" s="193"/>
    </row>
    <row r="11" spans="1:12" ht="15.95" customHeight="1" x14ac:dyDescent="0.25">
      <c r="A11" s="189"/>
      <c r="B11" s="354"/>
      <c r="C11" s="355"/>
      <c r="D11" s="356"/>
      <c r="E11" s="196"/>
      <c r="F11" s="191">
        <v>1</v>
      </c>
      <c r="G11" s="197">
        <f t="shared" si="0"/>
        <v>1</v>
      </c>
      <c r="H11" s="193"/>
      <c r="I11" s="193"/>
      <c r="J11" s="193"/>
      <c r="K11" s="193"/>
      <c r="L11" s="193"/>
    </row>
    <row r="12" spans="1:12" ht="15.95" customHeight="1" x14ac:dyDescent="0.25">
      <c r="A12" s="189"/>
      <c r="B12" s="354"/>
      <c r="C12" s="355"/>
      <c r="D12" s="356"/>
      <c r="E12" s="196">
        <v>0</v>
      </c>
      <c r="F12" s="191">
        <v>1</v>
      </c>
      <c r="G12" s="197">
        <v>0</v>
      </c>
      <c r="H12" s="193"/>
      <c r="I12" s="193"/>
      <c r="J12" s="193"/>
      <c r="K12" s="193"/>
      <c r="L12" s="193"/>
    </row>
    <row r="13" spans="1:12" ht="15.95" customHeight="1" x14ac:dyDescent="0.25">
      <c r="A13" s="189"/>
      <c r="B13" s="354"/>
      <c r="C13" s="355"/>
      <c r="D13" s="356"/>
      <c r="E13" s="196">
        <v>1</v>
      </c>
      <c r="F13" s="191"/>
      <c r="G13" s="197">
        <f t="shared" si="0"/>
        <v>0</v>
      </c>
      <c r="H13" s="193"/>
      <c r="I13" s="193"/>
      <c r="J13" s="193"/>
      <c r="K13" s="193"/>
      <c r="L13" s="193"/>
    </row>
    <row r="14" spans="1:12" ht="15.95" customHeight="1" x14ac:dyDescent="0.25">
      <c r="A14" s="189"/>
      <c r="B14" s="363" t="s">
        <v>246</v>
      </c>
      <c r="C14" s="364"/>
      <c r="D14" s="365"/>
      <c r="E14" s="198"/>
      <c r="F14" s="199"/>
      <c r="G14" s="200">
        <f>SUM(G11:G13)</f>
        <v>1</v>
      </c>
      <c r="H14" s="193"/>
      <c r="I14" s="193"/>
      <c r="J14" s="193"/>
      <c r="K14" s="193"/>
      <c r="L14" s="193"/>
    </row>
    <row r="15" spans="1:12" ht="15.95" customHeight="1" x14ac:dyDescent="0.25">
      <c r="A15" s="189"/>
      <c r="B15" s="366"/>
      <c r="C15" s="367"/>
      <c r="D15" s="368"/>
      <c r="E15" s="190"/>
      <c r="F15" s="191"/>
      <c r="G15" s="197" t="str">
        <f t="shared" si="0"/>
        <v/>
      </c>
      <c r="H15" s="193"/>
      <c r="I15" s="193"/>
      <c r="J15" s="193"/>
      <c r="K15" s="193"/>
      <c r="L15" s="193"/>
    </row>
    <row r="16" spans="1:12" ht="15.95" customHeight="1" x14ac:dyDescent="0.25">
      <c r="A16" s="189"/>
      <c r="B16" s="362" t="s">
        <v>54</v>
      </c>
      <c r="C16" s="362"/>
      <c r="D16" s="362"/>
      <c r="E16" s="190"/>
      <c r="F16" s="191"/>
      <c r="G16" s="197" t="str">
        <f t="shared" si="0"/>
        <v/>
      </c>
      <c r="H16" s="193"/>
      <c r="I16" s="193"/>
      <c r="J16" s="193"/>
      <c r="K16" s="193"/>
      <c r="L16" s="193"/>
    </row>
    <row r="17" spans="1:12" ht="15.95" customHeight="1" x14ac:dyDescent="0.25">
      <c r="A17" s="189"/>
      <c r="B17" s="369"/>
      <c r="C17" s="369"/>
      <c r="D17" s="369"/>
      <c r="E17" s="190"/>
      <c r="F17" s="191">
        <v>1</v>
      </c>
      <c r="G17" s="197">
        <f t="shared" si="0"/>
        <v>1</v>
      </c>
      <c r="H17" s="193"/>
      <c r="I17" s="193"/>
      <c r="J17" s="193"/>
      <c r="K17" s="193"/>
      <c r="L17" s="193"/>
    </row>
    <row r="18" spans="1:12" ht="15.95" customHeight="1" x14ac:dyDescent="0.25">
      <c r="A18" s="189"/>
      <c r="B18" s="354"/>
      <c r="C18" s="355"/>
      <c r="D18" s="356"/>
      <c r="E18" s="190"/>
      <c r="F18" s="191">
        <v>1</v>
      </c>
      <c r="G18" s="197">
        <f t="shared" si="0"/>
        <v>1</v>
      </c>
      <c r="H18" s="193"/>
      <c r="I18" s="193"/>
      <c r="J18" s="193"/>
      <c r="K18" s="193"/>
      <c r="L18" s="193"/>
    </row>
    <row r="19" spans="1:12" ht="15.95" customHeight="1" x14ac:dyDescent="0.25">
      <c r="A19" s="189"/>
      <c r="B19" s="374" t="s">
        <v>247</v>
      </c>
      <c r="C19" s="374"/>
      <c r="D19" s="374"/>
      <c r="E19" s="198"/>
      <c r="F19" s="199"/>
      <c r="G19" s="203">
        <f>SUM(G17:G18)</f>
        <v>2</v>
      </c>
      <c r="H19" s="193"/>
      <c r="I19" s="193"/>
      <c r="J19" s="193"/>
      <c r="K19" s="193"/>
      <c r="L19" s="193"/>
    </row>
    <row r="20" spans="1:12" ht="15.95" customHeight="1" x14ac:dyDescent="0.25">
      <c r="A20" s="189"/>
      <c r="B20" s="366"/>
      <c r="C20" s="367"/>
      <c r="D20" s="368"/>
      <c r="E20" s="190"/>
      <c r="F20" s="191"/>
      <c r="G20" s="204" t="str">
        <f t="shared" si="0"/>
        <v/>
      </c>
      <c r="H20" s="193"/>
      <c r="I20" s="193"/>
      <c r="J20" s="193"/>
      <c r="K20" s="193"/>
      <c r="L20" s="193"/>
    </row>
    <row r="21" spans="1:12" ht="15.95" customHeight="1" x14ac:dyDescent="0.25">
      <c r="A21" s="189"/>
      <c r="B21" s="375" t="s">
        <v>248</v>
      </c>
      <c r="C21" s="376"/>
      <c r="D21" s="377"/>
      <c r="E21" s="198"/>
      <c r="F21" s="199"/>
      <c r="G21" s="203">
        <f>G14-G19</f>
        <v>-1</v>
      </c>
      <c r="H21" s="193"/>
      <c r="I21" s="193"/>
      <c r="J21" s="193"/>
      <c r="K21" s="193"/>
      <c r="L21" s="193"/>
    </row>
    <row r="22" spans="1:12" ht="15.95" customHeight="1" thickBot="1" x14ac:dyDescent="0.3">
      <c r="A22" s="189"/>
      <c r="B22" s="378"/>
      <c r="C22" s="378"/>
      <c r="D22" s="378"/>
      <c r="E22" s="190"/>
      <c r="F22" s="191"/>
      <c r="G22" s="205" t="str">
        <f t="shared" ref="G22:G32" si="1">IF(E22=0,IF(F22=0,"",F22),F22*E22)</f>
        <v/>
      </c>
      <c r="H22" s="193"/>
      <c r="I22" s="193"/>
      <c r="J22" s="193"/>
      <c r="K22" s="193"/>
      <c r="L22" s="193"/>
    </row>
    <row r="23" spans="1:12" ht="15.95" customHeight="1" x14ac:dyDescent="0.25">
      <c r="A23" s="206"/>
      <c r="B23" s="371" t="s">
        <v>249</v>
      </c>
      <c r="C23" s="372"/>
      <c r="D23" s="373"/>
      <c r="E23" s="207"/>
      <c r="F23" s="191"/>
      <c r="G23" s="205" t="str">
        <f t="shared" si="1"/>
        <v/>
      </c>
      <c r="H23" s="193"/>
      <c r="I23" s="193"/>
      <c r="J23" s="193"/>
      <c r="K23" s="193"/>
      <c r="L23" s="193"/>
    </row>
    <row r="24" spans="1:12" ht="15.95" customHeight="1" x14ac:dyDescent="0.25">
      <c r="A24" s="206"/>
      <c r="B24" s="189" t="s">
        <v>250</v>
      </c>
      <c r="C24" s="208"/>
      <c r="D24" s="209"/>
      <c r="E24" s="207"/>
      <c r="F24" s="191"/>
      <c r="G24" s="205" t="str">
        <f t="shared" si="1"/>
        <v/>
      </c>
      <c r="H24" s="193"/>
      <c r="I24" s="193"/>
      <c r="J24" s="193"/>
      <c r="K24" s="193"/>
      <c r="L24" s="193"/>
    </row>
    <row r="25" spans="1:12" ht="15.95" customHeight="1" thickBot="1" x14ac:dyDescent="0.3">
      <c r="A25" s="206"/>
      <c r="B25" s="210" t="s">
        <v>251</v>
      </c>
      <c r="C25" s="211"/>
      <c r="D25" s="212" t="e">
        <f>G21/D24</f>
        <v>#DIV/0!</v>
      </c>
      <c r="E25" s="207"/>
      <c r="F25" s="191"/>
      <c r="G25" s="205" t="str">
        <f t="shared" si="1"/>
        <v/>
      </c>
      <c r="H25" s="193"/>
      <c r="I25" s="193"/>
      <c r="J25" s="193"/>
      <c r="K25" s="193"/>
      <c r="L25" s="193"/>
    </row>
    <row r="26" spans="1:12" ht="15.95" customHeight="1" thickBot="1" x14ac:dyDescent="0.3">
      <c r="A26" s="189"/>
      <c r="B26" s="379"/>
      <c r="C26" s="379"/>
      <c r="D26" s="379"/>
      <c r="E26" s="190"/>
      <c r="F26" s="191"/>
      <c r="G26" s="205" t="str">
        <f t="shared" si="1"/>
        <v/>
      </c>
      <c r="H26" s="193"/>
      <c r="I26" s="193"/>
      <c r="J26" s="193"/>
      <c r="K26" s="193"/>
      <c r="L26" s="193"/>
    </row>
    <row r="27" spans="1:12" ht="15.95" customHeight="1" x14ac:dyDescent="0.25">
      <c r="A27" s="206"/>
      <c r="B27" s="371" t="s">
        <v>252</v>
      </c>
      <c r="C27" s="372"/>
      <c r="D27" s="373"/>
      <c r="E27" s="207"/>
      <c r="F27" s="191"/>
      <c r="G27" s="205" t="str">
        <f t="shared" si="1"/>
        <v/>
      </c>
      <c r="H27" s="193"/>
      <c r="I27" s="193"/>
      <c r="J27" s="193"/>
      <c r="K27" s="193"/>
      <c r="L27" s="193"/>
    </row>
    <row r="28" spans="1:12" ht="15.95" customHeight="1" x14ac:dyDescent="0.25">
      <c r="A28" s="206"/>
      <c r="B28" s="213" t="s">
        <v>31</v>
      </c>
      <c r="C28" s="195"/>
      <c r="D28" s="214">
        <f>(SUM(G11:G12))/G14</f>
        <v>1</v>
      </c>
      <c r="E28" s="207"/>
      <c r="F28" s="191"/>
      <c r="G28" s="205" t="str">
        <f t="shared" si="1"/>
        <v/>
      </c>
      <c r="H28" s="193"/>
      <c r="I28" s="193"/>
      <c r="J28" s="193"/>
      <c r="K28" s="193"/>
      <c r="L28" s="193"/>
    </row>
    <row r="29" spans="1:12" ht="15.95" customHeight="1" thickBot="1" x14ac:dyDescent="0.3">
      <c r="A29" s="206"/>
      <c r="B29" s="215" t="s">
        <v>46</v>
      </c>
      <c r="C29" s="216"/>
      <c r="D29" s="217">
        <f>G13/G14</f>
        <v>0</v>
      </c>
      <c r="E29" s="207"/>
      <c r="F29" s="191"/>
      <c r="G29" s="205" t="str">
        <f t="shared" si="1"/>
        <v/>
      </c>
      <c r="H29" s="193"/>
      <c r="I29" s="193"/>
      <c r="J29" s="193"/>
      <c r="K29" s="193"/>
      <c r="L29" s="193"/>
    </row>
    <row r="30" spans="1:12" ht="15.95" customHeight="1" x14ac:dyDescent="0.25">
      <c r="A30" s="189"/>
      <c r="B30" s="366"/>
      <c r="C30" s="367"/>
      <c r="D30" s="368"/>
      <c r="E30" s="190"/>
      <c r="F30" s="191"/>
      <c r="G30" s="205" t="str">
        <f t="shared" si="1"/>
        <v/>
      </c>
      <c r="H30" s="193"/>
      <c r="I30" s="193"/>
      <c r="J30" s="193"/>
      <c r="K30" s="193"/>
      <c r="L30" s="193"/>
    </row>
    <row r="31" spans="1:12" ht="15.95" customHeight="1" x14ac:dyDescent="0.25">
      <c r="A31" s="189"/>
      <c r="B31" s="366"/>
      <c r="C31" s="367"/>
      <c r="D31" s="368"/>
      <c r="E31" s="190"/>
      <c r="F31" s="191"/>
      <c r="G31" s="205" t="str">
        <f t="shared" si="1"/>
        <v/>
      </c>
      <c r="H31" s="193"/>
      <c r="I31" s="193"/>
      <c r="J31" s="193"/>
      <c r="K31" s="193"/>
      <c r="L31" s="193"/>
    </row>
    <row r="32" spans="1:12" ht="15.95" customHeight="1" x14ac:dyDescent="0.25">
      <c r="A32" s="189"/>
      <c r="B32" s="361"/>
      <c r="C32" s="361"/>
      <c r="D32" s="361"/>
      <c r="E32" s="190"/>
      <c r="F32" s="191"/>
      <c r="G32" s="205" t="str">
        <f t="shared" si="1"/>
        <v/>
      </c>
      <c r="H32" s="193"/>
      <c r="I32" s="193"/>
      <c r="J32" s="193"/>
      <c r="K32" s="193"/>
      <c r="L32" s="193"/>
    </row>
    <row r="33" spans="1:12" x14ac:dyDescent="0.25">
      <c r="A33" s="189"/>
      <c r="B33" s="361"/>
      <c r="C33" s="361"/>
      <c r="D33" s="361"/>
      <c r="E33" s="190"/>
      <c r="F33" s="191"/>
      <c r="G33" s="205"/>
      <c r="H33" s="193"/>
      <c r="I33" s="193"/>
      <c r="J33" s="193"/>
      <c r="K33" s="193"/>
      <c r="L33" s="193"/>
    </row>
    <row r="34" spans="1:12" x14ac:dyDescent="0.25">
      <c r="A34" s="189"/>
      <c r="B34" s="361"/>
      <c r="C34" s="361"/>
      <c r="D34" s="361"/>
      <c r="E34" s="190"/>
      <c r="F34" s="191"/>
      <c r="G34" s="205"/>
      <c r="H34" s="193"/>
      <c r="I34" s="193"/>
      <c r="J34" s="193"/>
      <c r="K34" s="193"/>
      <c r="L34" s="193"/>
    </row>
    <row r="35" spans="1:12" ht="15.75" thickBot="1" x14ac:dyDescent="0.3">
      <c r="A35" s="210"/>
      <c r="B35" s="370"/>
      <c r="C35" s="370"/>
      <c r="D35" s="370"/>
      <c r="E35" s="218"/>
      <c r="F35" s="219"/>
      <c r="G35" s="220"/>
      <c r="H35" s="193"/>
      <c r="I35" s="193"/>
      <c r="J35" s="193"/>
      <c r="K35" s="193"/>
      <c r="L35" s="193"/>
    </row>
    <row r="36" spans="1:12" ht="15.95" customHeight="1" x14ac:dyDescent="0.25">
      <c r="A36" s="115"/>
      <c r="B36" s="115"/>
      <c r="C36" s="115"/>
      <c r="D36" s="115"/>
      <c r="E36" s="115"/>
      <c r="F36" s="115"/>
      <c r="G36" s="115"/>
      <c r="H36" s="115"/>
      <c r="I36" s="115"/>
      <c r="J36" s="115"/>
      <c r="K36" s="115"/>
    </row>
    <row r="37" spans="1:12" ht="15.95" customHeight="1" x14ac:dyDescent="0.25">
      <c r="A37" s="115"/>
      <c r="B37" s="115"/>
      <c r="C37" s="115"/>
      <c r="D37" s="115"/>
      <c r="E37" s="115"/>
      <c r="F37" s="115"/>
      <c r="G37" s="115"/>
      <c r="H37" s="115"/>
      <c r="I37" s="115"/>
      <c r="J37" s="115"/>
      <c r="K37" s="115"/>
    </row>
    <row r="38" spans="1:12" ht="15.95" customHeight="1" x14ac:dyDescent="0.25">
      <c r="A38" s="115"/>
      <c r="B38" s="115"/>
      <c r="C38" s="115"/>
      <c r="D38" s="115"/>
      <c r="E38" s="115"/>
      <c r="F38" s="115"/>
      <c r="G38" s="115"/>
      <c r="H38" s="115"/>
      <c r="I38" s="115"/>
      <c r="J38" s="115"/>
      <c r="K38" s="115"/>
    </row>
    <row r="39" spans="1:12" ht="15.95" customHeight="1" x14ac:dyDescent="0.25">
      <c r="A39" s="115"/>
      <c r="B39" s="115"/>
      <c r="C39" s="115"/>
      <c r="D39" s="115"/>
      <c r="E39" s="115"/>
      <c r="F39" s="115"/>
      <c r="G39" s="115"/>
      <c r="H39" s="115"/>
      <c r="I39" s="115"/>
      <c r="J39" s="115"/>
      <c r="K39" s="115"/>
    </row>
    <row r="40" spans="1:12" ht="15.95" customHeight="1" x14ac:dyDescent="0.25">
      <c r="A40" s="115"/>
      <c r="B40" s="115"/>
      <c r="C40" s="115"/>
      <c r="D40" s="115"/>
      <c r="E40" s="115"/>
      <c r="F40" s="115"/>
      <c r="G40" s="115"/>
      <c r="H40" s="115"/>
      <c r="I40" s="115"/>
      <c r="J40" s="115"/>
      <c r="K40" s="115"/>
    </row>
    <row r="41" spans="1:12" ht="15.95" customHeight="1" x14ac:dyDescent="0.25">
      <c r="A41" s="115"/>
      <c r="B41" s="115"/>
      <c r="C41" s="115"/>
      <c r="D41" s="115"/>
      <c r="E41" s="115"/>
      <c r="F41" s="115"/>
      <c r="G41" s="115"/>
      <c r="H41" s="115"/>
      <c r="I41" s="115"/>
      <c r="J41" s="115"/>
      <c r="K41" s="115"/>
    </row>
    <row r="42" spans="1:12" ht="15.95" customHeight="1" x14ac:dyDescent="0.25">
      <c r="A42" s="115"/>
      <c r="B42" s="115"/>
      <c r="C42" s="115"/>
      <c r="D42" s="115"/>
      <c r="E42" s="115"/>
      <c r="F42" s="115"/>
      <c r="G42" s="115"/>
      <c r="H42" s="115"/>
      <c r="I42" s="115"/>
      <c r="J42" s="115"/>
      <c r="K42" s="115"/>
    </row>
    <row r="43" spans="1:12" ht="15.95" customHeight="1" x14ac:dyDescent="0.25">
      <c r="A43" s="115"/>
      <c r="B43" s="115"/>
      <c r="C43" s="115"/>
      <c r="D43" s="115"/>
      <c r="E43" s="115"/>
      <c r="F43" s="115"/>
      <c r="G43" s="115"/>
      <c r="H43" s="115"/>
      <c r="I43" s="115"/>
      <c r="J43" s="115"/>
      <c r="K43" s="115"/>
    </row>
    <row r="44" spans="1:12" ht="15.95" customHeight="1" x14ac:dyDescent="0.25">
      <c r="A44" s="115"/>
      <c r="B44" s="115"/>
      <c r="C44" s="115"/>
      <c r="D44" s="115"/>
      <c r="E44" s="115"/>
      <c r="F44" s="115"/>
      <c r="G44" s="115"/>
      <c r="H44" s="115"/>
      <c r="I44" s="115"/>
      <c r="J44" s="115"/>
      <c r="K44" s="115"/>
    </row>
    <row r="45" spans="1:12" ht="15.95" customHeight="1" x14ac:dyDescent="0.25">
      <c r="A45" s="115"/>
      <c r="B45" s="115"/>
      <c r="C45" s="115"/>
      <c r="D45" s="115"/>
      <c r="E45" s="115"/>
      <c r="F45" s="115"/>
      <c r="G45" s="115"/>
      <c r="H45" s="115"/>
      <c r="I45" s="115"/>
      <c r="J45" s="115"/>
      <c r="K45" s="115"/>
    </row>
    <row r="46" spans="1:12" ht="15.95" customHeight="1" x14ac:dyDescent="0.25">
      <c r="A46" s="115"/>
      <c r="B46" s="115"/>
      <c r="C46" s="115"/>
      <c r="D46" s="115"/>
      <c r="E46" s="115"/>
      <c r="F46" s="115"/>
      <c r="G46" s="115"/>
      <c r="H46" s="115"/>
      <c r="I46" s="115"/>
      <c r="J46" s="115"/>
      <c r="K46" s="115"/>
    </row>
    <row r="47" spans="1:12" ht="15.95" customHeight="1" x14ac:dyDescent="0.25">
      <c r="A47" s="115"/>
      <c r="B47" s="115"/>
      <c r="C47" s="115"/>
      <c r="D47" s="115"/>
      <c r="E47" s="115"/>
      <c r="F47" s="115"/>
      <c r="G47" s="115"/>
      <c r="H47" s="115"/>
      <c r="I47" s="115"/>
      <c r="J47" s="115"/>
      <c r="K47" s="115"/>
    </row>
    <row r="48" spans="1:12" ht="15.95" customHeight="1" x14ac:dyDescent="0.25">
      <c r="A48" s="115"/>
      <c r="B48" s="115"/>
      <c r="C48" s="115"/>
      <c r="D48" s="115"/>
      <c r="E48" s="115"/>
      <c r="F48" s="115"/>
      <c r="G48" s="115"/>
      <c r="H48" s="115"/>
      <c r="I48" s="115"/>
      <c r="J48" s="115"/>
      <c r="K48" s="115"/>
    </row>
    <row r="49" spans="1:11" ht="15.95" customHeight="1" x14ac:dyDescent="0.25">
      <c r="A49" s="115"/>
      <c r="B49" s="115"/>
      <c r="C49" s="115"/>
      <c r="D49" s="115"/>
      <c r="E49" s="115"/>
      <c r="F49" s="115"/>
      <c r="G49" s="115"/>
      <c r="H49" s="115"/>
      <c r="I49" s="115"/>
      <c r="J49" s="115"/>
      <c r="K49" s="115"/>
    </row>
    <row r="50" spans="1:11" ht="15.95" customHeight="1" x14ac:dyDescent="0.25">
      <c r="A50" s="115"/>
      <c r="B50" s="115"/>
      <c r="C50" s="115"/>
      <c r="D50" s="115"/>
      <c r="E50" s="115"/>
      <c r="F50" s="115"/>
      <c r="G50" s="115"/>
      <c r="H50" s="115"/>
      <c r="I50" s="115"/>
      <c r="J50" s="115"/>
      <c r="K50" s="115"/>
    </row>
    <row r="51" spans="1:11" ht="15.95" customHeight="1" x14ac:dyDescent="0.25">
      <c r="A51" s="115"/>
      <c r="B51" s="115"/>
      <c r="C51" s="115"/>
      <c r="D51" s="115"/>
      <c r="E51" s="115"/>
      <c r="F51" s="115"/>
      <c r="G51" s="115"/>
      <c r="H51" s="115"/>
      <c r="I51" s="115"/>
      <c r="J51" s="115"/>
      <c r="K51" s="115"/>
    </row>
    <row r="52" spans="1:11" ht="15.95" customHeight="1" x14ac:dyDescent="0.25">
      <c r="A52" s="115"/>
      <c r="B52" s="115"/>
      <c r="C52" s="115"/>
      <c r="D52" s="115"/>
      <c r="E52" s="115"/>
      <c r="F52" s="115"/>
      <c r="G52" s="115"/>
      <c r="H52" s="115"/>
      <c r="I52" s="115"/>
      <c r="J52" s="115"/>
      <c r="K52" s="115"/>
    </row>
    <row r="53" spans="1:11" ht="15.95" customHeight="1" x14ac:dyDescent="0.25">
      <c r="A53" s="115"/>
      <c r="B53" s="115"/>
      <c r="C53" s="115"/>
      <c r="D53" s="115"/>
      <c r="E53" s="115"/>
      <c r="F53" s="115"/>
      <c r="G53" s="115"/>
      <c r="H53" s="115"/>
      <c r="I53" s="115"/>
      <c r="J53" s="115"/>
      <c r="K53" s="115"/>
    </row>
    <row r="54" spans="1:11" ht="15.95" customHeight="1" x14ac:dyDescent="0.25">
      <c r="A54" s="115"/>
      <c r="B54" s="115"/>
      <c r="C54" s="115"/>
      <c r="D54" s="115"/>
      <c r="E54" s="115"/>
      <c r="F54" s="115"/>
      <c r="G54" s="115"/>
      <c r="H54" s="115"/>
      <c r="I54" s="115"/>
      <c r="J54" s="115"/>
      <c r="K54" s="115"/>
    </row>
    <row r="55" spans="1:11" ht="15.95" customHeight="1" x14ac:dyDescent="0.25">
      <c r="A55" s="115"/>
      <c r="B55" s="115"/>
      <c r="C55" s="115"/>
      <c r="D55" s="115"/>
      <c r="E55" s="115"/>
      <c r="F55" s="115"/>
      <c r="G55" s="115"/>
      <c r="H55" s="115"/>
      <c r="I55" s="115"/>
      <c r="J55" s="115"/>
      <c r="K55" s="115"/>
    </row>
    <row r="56" spans="1:11" ht="15.95" customHeight="1" x14ac:dyDescent="0.25">
      <c r="A56" s="115"/>
      <c r="B56" s="115"/>
      <c r="C56" s="115"/>
      <c r="D56" s="115"/>
      <c r="E56" s="115"/>
      <c r="F56" s="115"/>
      <c r="G56" s="115"/>
      <c r="H56" s="115"/>
      <c r="I56" s="115"/>
      <c r="J56" s="115"/>
      <c r="K56" s="115"/>
    </row>
    <row r="57" spans="1:11" ht="15.95" customHeight="1" x14ac:dyDescent="0.25">
      <c r="A57" s="115"/>
      <c r="B57" s="115"/>
      <c r="C57" s="115"/>
      <c r="D57" s="115"/>
      <c r="E57" s="115"/>
      <c r="F57" s="115"/>
      <c r="G57" s="115"/>
      <c r="H57" s="115"/>
      <c r="I57" s="115"/>
      <c r="J57" s="115"/>
      <c r="K57" s="115"/>
    </row>
    <row r="58" spans="1:11" ht="15.95" customHeight="1" x14ac:dyDescent="0.25">
      <c r="A58" s="115"/>
      <c r="B58" s="115"/>
      <c r="C58" s="115"/>
      <c r="D58" s="115"/>
      <c r="E58" s="115"/>
      <c r="F58" s="115"/>
      <c r="G58" s="115"/>
      <c r="H58" s="115"/>
      <c r="I58" s="115"/>
      <c r="J58" s="115"/>
      <c r="K58" s="115"/>
    </row>
    <row r="59" spans="1:11" ht="15.95" customHeight="1" x14ac:dyDescent="0.25">
      <c r="A59" s="115"/>
      <c r="B59" s="115"/>
      <c r="C59" s="115"/>
      <c r="D59" s="115"/>
      <c r="E59" s="115"/>
      <c r="F59" s="115"/>
      <c r="G59" s="115"/>
      <c r="H59" s="115"/>
      <c r="I59" s="115"/>
      <c r="J59" s="115"/>
      <c r="K59" s="115"/>
    </row>
    <row r="60" spans="1:11" ht="15.95" customHeight="1" x14ac:dyDescent="0.25">
      <c r="A60" s="115"/>
      <c r="B60" s="115"/>
      <c r="C60" s="115"/>
      <c r="D60" s="115"/>
      <c r="E60" s="115"/>
      <c r="F60" s="115"/>
      <c r="G60" s="115"/>
      <c r="H60" s="115"/>
      <c r="I60" s="115"/>
      <c r="J60" s="115"/>
      <c r="K60" s="115"/>
    </row>
    <row r="61" spans="1:11" ht="15.95" customHeight="1" x14ac:dyDescent="0.25">
      <c r="A61" s="115"/>
      <c r="B61" s="115"/>
      <c r="C61" s="115"/>
      <c r="D61" s="115"/>
      <c r="E61" s="115"/>
      <c r="F61" s="115"/>
      <c r="G61" s="115"/>
      <c r="H61" s="115"/>
      <c r="I61" s="115"/>
      <c r="J61" s="115"/>
      <c r="K61" s="115"/>
    </row>
    <row r="62" spans="1:11" ht="15.95" customHeight="1" x14ac:dyDescent="0.25">
      <c r="A62" s="115"/>
      <c r="B62" s="115"/>
      <c r="C62" s="115"/>
      <c r="D62" s="115"/>
      <c r="E62" s="115"/>
      <c r="F62" s="115"/>
      <c r="G62" s="115"/>
      <c r="H62" s="115"/>
      <c r="I62" s="115"/>
      <c r="J62" s="115"/>
      <c r="K62" s="115"/>
    </row>
    <row r="63" spans="1:11" ht="15.95" customHeight="1" x14ac:dyDescent="0.25">
      <c r="A63" s="115"/>
      <c r="B63" s="115"/>
      <c r="C63" s="115"/>
      <c r="D63" s="115"/>
      <c r="E63" s="115"/>
      <c r="F63" s="115"/>
      <c r="G63" s="115"/>
      <c r="H63" s="115"/>
      <c r="I63" s="115"/>
      <c r="J63" s="115"/>
      <c r="K63" s="115"/>
    </row>
    <row r="64" spans="1:11" ht="15.95" customHeight="1" x14ac:dyDescent="0.25">
      <c r="A64" s="115"/>
      <c r="B64" s="115"/>
      <c r="C64" s="115"/>
      <c r="D64" s="115"/>
      <c r="E64" s="115"/>
      <c r="F64" s="115"/>
      <c r="G64" s="115"/>
      <c r="H64" s="115"/>
      <c r="I64" s="115"/>
      <c r="J64" s="115"/>
      <c r="K64" s="115"/>
    </row>
    <row r="65" spans="1:11" ht="15.95" customHeight="1" x14ac:dyDescent="0.25">
      <c r="A65" s="115"/>
      <c r="B65" s="115"/>
      <c r="C65" s="115"/>
      <c r="D65" s="115"/>
      <c r="E65" s="115"/>
      <c r="F65" s="115"/>
      <c r="G65" s="115"/>
      <c r="H65" s="115"/>
      <c r="I65" s="115"/>
      <c r="J65" s="115"/>
      <c r="K65" s="115"/>
    </row>
    <row r="66" spans="1:11" ht="15.95" customHeight="1" x14ac:dyDescent="0.25">
      <c r="A66" s="115"/>
      <c r="B66" s="115"/>
      <c r="C66" s="115"/>
      <c r="D66" s="115"/>
      <c r="E66" s="115"/>
      <c r="F66" s="115"/>
      <c r="G66" s="115"/>
      <c r="H66" s="115"/>
      <c r="I66" s="115"/>
      <c r="J66" s="115"/>
      <c r="K66" s="115"/>
    </row>
    <row r="67" spans="1:11" ht="15.95" customHeight="1" x14ac:dyDescent="0.25">
      <c r="A67" s="115"/>
      <c r="B67" s="115"/>
      <c r="C67" s="115"/>
      <c r="D67" s="115"/>
      <c r="E67" s="115"/>
      <c r="F67" s="115"/>
      <c r="G67" s="115"/>
      <c r="H67" s="115"/>
      <c r="I67" s="115"/>
      <c r="J67" s="115"/>
      <c r="K67" s="115"/>
    </row>
    <row r="68" spans="1:11" ht="15.95" customHeight="1" x14ac:dyDescent="0.25">
      <c r="A68" s="115"/>
      <c r="B68" s="115"/>
      <c r="C68" s="115"/>
      <c r="D68" s="115"/>
      <c r="E68" s="115"/>
      <c r="F68" s="115"/>
      <c r="G68" s="115"/>
      <c r="H68" s="115"/>
      <c r="I68" s="115"/>
      <c r="J68" s="115"/>
      <c r="K68" s="115"/>
    </row>
    <row r="69" spans="1:11" ht="15.95" customHeight="1" x14ac:dyDescent="0.25">
      <c r="A69" s="115"/>
      <c r="B69" s="115"/>
      <c r="C69" s="115"/>
      <c r="D69" s="115"/>
      <c r="E69" s="115"/>
      <c r="F69" s="115"/>
      <c r="G69" s="115"/>
      <c r="H69" s="115"/>
      <c r="I69" s="115"/>
      <c r="J69" s="115"/>
      <c r="K69" s="115"/>
    </row>
    <row r="70" spans="1:11" ht="15.95" customHeight="1" x14ac:dyDescent="0.25">
      <c r="A70" s="115"/>
      <c r="B70" s="115"/>
      <c r="C70" s="115"/>
      <c r="D70" s="115"/>
      <c r="E70" s="115"/>
      <c r="F70" s="115"/>
      <c r="G70" s="115"/>
      <c r="H70" s="115"/>
      <c r="I70" s="115"/>
      <c r="J70" s="115"/>
      <c r="K70" s="115"/>
    </row>
    <row r="71" spans="1:11" ht="15.95" customHeight="1" x14ac:dyDescent="0.25">
      <c r="A71" s="115"/>
      <c r="B71" s="115"/>
      <c r="C71" s="115"/>
      <c r="D71" s="115"/>
      <c r="E71" s="115"/>
      <c r="F71" s="115"/>
      <c r="G71" s="115"/>
      <c r="H71" s="115"/>
      <c r="I71" s="115"/>
      <c r="J71" s="115"/>
      <c r="K71" s="115"/>
    </row>
    <row r="72" spans="1:11" ht="15.95" customHeight="1" x14ac:dyDescent="0.25">
      <c r="A72" s="115"/>
      <c r="B72" s="115"/>
      <c r="C72" s="115"/>
      <c r="D72" s="115"/>
      <c r="E72" s="115"/>
      <c r="F72" s="115"/>
      <c r="G72" s="115"/>
      <c r="H72" s="115"/>
      <c r="I72" s="115"/>
      <c r="J72" s="115"/>
      <c r="K72" s="115"/>
    </row>
    <row r="73" spans="1:11" ht="15.95" customHeight="1" x14ac:dyDescent="0.25">
      <c r="A73" s="115"/>
      <c r="B73" s="115"/>
      <c r="C73" s="115"/>
      <c r="D73" s="115"/>
      <c r="E73" s="115"/>
      <c r="F73" s="115"/>
      <c r="G73" s="115"/>
      <c r="H73" s="115"/>
      <c r="I73" s="115"/>
      <c r="J73" s="115"/>
      <c r="K73" s="115"/>
    </row>
    <row r="74" spans="1:11" ht="15.95" customHeight="1" x14ac:dyDescent="0.25">
      <c r="A74" s="115"/>
      <c r="B74" s="115"/>
      <c r="C74" s="115"/>
      <c r="D74" s="115"/>
      <c r="E74" s="115"/>
      <c r="F74" s="115"/>
      <c r="G74" s="115"/>
      <c r="H74" s="115"/>
      <c r="I74" s="115"/>
      <c r="J74" s="115"/>
      <c r="K74" s="115"/>
    </row>
    <row r="75" spans="1:11" ht="15.95" customHeight="1" x14ac:dyDescent="0.25">
      <c r="A75" s="115"/>
      <c r="B75" s="115"/>
      <c r="C75" s="115"/>
      <c r="D75" s="115"/>
      <c r="E75" s="115"/>
      <c r="F75" s="115"/>
      <c r="G75" s="115"/>
      <c r="H75" s="115"/>
      <c r="I75" s="115"/>
      <c r="J75" s="115"/>
      <c r="K75" s="115"/>
    </row>
    <row r="76" spans="1:11" ht="15.95" customHeight="1" x14ac:dyDescent="0.25">
      <c r="A76" s="115"/>
      <c r="B76" s="115"/>
      <c r="C76" s="115"/>
      <c r="D76" s="115"/>
      <c r="E76" s="115"/>
      <c r="F76" s="115"/>
      <c r="G76" s="115"/>
      <c r="H76" s="115"/>
      <c r="I76" s="115"/>
      <c r="J76" s="115"/>
      <c r="K76" s="115"/>
    </row>
    <row r="77" spans="1:11" ht="15.95" customHeight="1" x14ac:dyDescent="0.25">
      <c r="A77" s="115"/>
      <c r="B77" s="115"/>
      <c r="C77" s="115"/>
      <c r="D77" s="115"/>
      <c r="E77" s="115"/>
      <c r="F77" s="115"/>
      <c r="G77" s="115"/>
      <c r="H77" s="115"/>
      <c r="I77" s="115"/>
      <c r="J77" s="115"/>
      <c r="K77" s="115"/>
    </row>
    <row r="78" spans="1:11" ht="15.95" customHeight="1" x14ac:dyDescent="0.25">
      <c r="A78" s="115"/>
      <c r="B78" s="115"/>
      <c r="C78" s="115"/>
      <c r="D78" s="115"/>
      <c r="E78" s="115"/>
      <c r="F78" s="115"/>
      <c r="G78" s="115"/>
      <c r="H78" s="115"/>
      <c r="I78" s="115"/>
      <c r="J78" s="115"/>
      <c r="K78" s="115"/>
    </row>
    <row r="79" spans="1:11" ht="15.95" customHeight="1" x14ac:dyDescent="0.25">
      <c r="A79" s="115"/>
      <c r="B79" s="115"/>
      <c r="C79" s="115"/>
      <c r="D79" s="115"/>
      <c r="E79" s="115"/>
      <c r="F79" s="115"/>
      <c r="G79" s="115"/>
      <c r="H79" s="115"/>
      <c r="I79" s="115"/>
      <c r="J79" s="115"/>
      <c r="K79" s="115"/>
    </row>
    <row r="80" spans="1:11" ht="15.95" customHeight="1" x14ac:dyDescent="0.25">
      <c r="A80" s="115"/>
      <c r="B80" s="115"/>
      <c r="C80" s="115"/>
      <c r="D80" s="115"/>
      <c r="E80" s="115"/>
      <c r="F80" s="115"/>
      <c r="G80" s="115"/>
      <c r="H80" s="115"/>
      <c r="I80" s="115"/>
      <c r="J80" s="115"/>
      <c r="K80" s="115"/>
    </row>
    <row r="81" spans="1:11" ht="15.95" customHeight="1" x14ac:dyDescent="0.25">
      <c r="A81" s="115"/>
      <c r="B81" s="115"/>
      <c r="C81" s="115"/>
      <c r="D81" s="115"/>
      <c r="E81" s="115"/>
      <c r="F81" s="115"/>
      <c r="G81" s="115"/>
      <c r="H81" s="115"/>
      <c r="I81" s="115"/>
      <c r="J81" s="115"/>
      <c r="K81" s="115"/>
    </row>
    <row r="82" spans="1:11" ht="15.95" customHeight="1" x14ac:dyDescent="0.25">
      <c r="A82" s="115"/>
      <c r="B82" s="115"/>
      <c r="C82" s="115"/>
      <c r="D82" s="115"/>
      <c r="E82" s="115"/>
      <c r="F82" s="115"/>
      <c r="G82" s="115"/>
      <c r="H82" s="115"/>
      <c r="I82" s="115"/>
      <c r="J82" s="115"/>
      <c r="K82" s="115"/>
    </row>
    <row r="83" spans="1:11" ht="15.95" customHeight="1" x14ac:dyDescent="0.25">
      <c r="A83" s="115"/>
      <c r="B83" s="115"/>
      <c r="C83" s="115"/>
      <c r="D83" s="115"/>
      <c r="E83" s="115"/>
      <c r="F83" s="115"/>
      <c r="G83" s="115"/>
      <c r="H83" s="115"/>
      <c r="I83" s="115"/>
      <c r="J83" s="115"/>
      <c r="K83" s="115"/>
    </row>
    <row r="84" spans="1:11" ht="15.95" customHeight="1" x14ac:dyDescent="0.25">
      <c r="A84" s="115"/>
      <c r="B84" s="115"/>
      <c r="C84" s="115"/>
      <c r="D84" s="115"/>
      <c r="E84" s="115"/>
      <c r="F84" s="115"/>
      <c r="G84" s="115"/>
      <c r="H84" s="115"/>
      <c r="I84" s="115"/>
      <c r="J84" s="115"/>
      <c r="K84" s="115"/>
    </row>
    <row r="85" spans="1:11" ht="15.95" customHeight="1" x14ac:dyDescent="0.25">
      <c r="A85" s="115"/>
      <c r="B85" s="115"/>
      <c r="C85" s="115"/>
      <c r="D85" s="115"/>
      <c r="E85" s="115"/>
      <c r="F85" s="115"/>
      <c r="G85" s="115"/>
      <c r="H85" s="115"/>
      <c r="I85" s="115"/>
      <c r="J85" s="115"/>
      <c r="K85" s="115"/>
    </row>
    <row r="86" spans="1:11" ht="15.95" customHeight="1" x14ac:dyDescent="0.25">
      <c r="A86" s="115"/>
      <c r="B86" s="115"/>
      <c r="C86" s="115"/>
      <c r="D86" s="115"/>
      <c r="E86" s="115"/>
      <c r="F86" s="115"/>
      <c r="G86" s="115"/>
      <c r="H86" s="115"/>
      <c r="I86" s="115"/>
      <c r="J86" s="115"/>
      <c r="K86" s="115"/>
    </row>
    <row r="87" spans="1:11" ht="15.95" customHeight="1" x14ac:dyDescent="0.25">
      <c r="A87" s="115"/>
      <c r="B87" s="115"/>
      <c r="C87" s="115"/>
      <c r="D87" s="115"/>
      <c r="E87" s="115"/>
      <c r="F87" s="115"/>
      <c r="G87" s="115"/>
      <c r="H87" s="115"/>
      <c r="I87" s="115"/>
      <c r="J87" s="115"/>
      <c r="K87" s="115"/>
    </row>
    <row r="88" spans="1:11" ht="15.95" customHeight="1" x14ac:dyDescent="0.25">
      <c r="A88" s="115"/>
      <c r="B88" s="115"/>
      <c r="C88" s="115"/>
      <c r="D88" s="115"/>
      <c r="E88" s="115"/>
      <c r="F88" s="115"/>
      <c r="G88" s="115"/>
      <c r="H88" s="115"/>
      <c r="I88" s="115"/>
      <c r="J88" s="115"/>
      <c r="K88" s="115"/>
    </row>
    <row r="89" spans="1:11" ht="15.95" customHeight="1" x14ac:dyDescent="0.25">
      <c r="A89" s="115"/>
      <c r="B89" s="115"/>
      <c r="C89" s="115"/>
      <c r="D89" s="115"/>
      <c r="E89" s="115"/>
      <c r="F89" s="115"/>
      <c r="G89" s="115"/>
      <c r="H89" s="115"/>
      <c r="I89" s="115"/>
      <c r="J89" s="115"/>
      <c r="K89" s="115"/>
    </row>
    <row r="90" spans="1:11" ht="15.95" customHeight="1" x14ac:dyDescent="0.25">
      <c r="A90" s="115"/>
      <c r="B90" s="115"/>
      <c r="C90" s="115"/>
      <c r="D90" s="115"/>
      <c r="E90" s="115"/>
      <c r="F90" s="115"/>
      <c r="G90" s="115"/>
      <c r="H90" s="115"/>
      <c r="I90" s="115"/>
      <c r="J90" s="115"/>
      <c r="K90" s="115"/>
    </row>
    <row r="91" spans="1:11" ht="15.95" customHeight="1" x14ac:dyDescent="0.25">
      <c r="A91" s="115"/>
      <c r="B91" s="115"/>
      <c r="C91" s="115"/>
      <c r="D91" s="115"/>
      <c r="E91" s="115"/>
      <c r="F91" s="115"/>
      <c r="G91" s="115"/>
      <c r="H91" s="115"/>
      <c r="I91" s="115"/>
      <c r="J91" s="115"/>
      <c r="K91" s="115"/>
    </row>
    <row r="92" spans="1:11" ht="15.95" customHeight="1" x14ac:dyDescent="0.25">
      <c r="A92" s="115"/>
      <c r="B92" s="115"/>
      <c r="C92" s="115"/>
      <c r="D92" s="115"/>
      <c r="E92" s="115"/>
      <c r="F92" s="115"/>
      <c r="G92" s="115"/>
      <c r="H92" s="115"/>
      <c r="I92" s="115"/>
      <c r="J92" s="115"/>
      <c r="K92" s="115"/>
    </row>
    <row r="93" spans="1:11" ht="15.95" customHeight="1" x14ac:dyDescent="0.25">
      <c r="A93" s="115"/>
      <c r="B93" s="115"/>
      <c r="C93" s="115"/>
      <c r="D93" s="115"/>
      <c r="E93" s="115"/>
      <c r="F93" s="115"/>
      <c r="G93" s="115"/>
      <c r="H93" s="115"/>
      <c r="I93" s="115"/>
      <c r="J93" s="115"/>
      <c r="K93" s="115"/>
    </row>
    <row r="94" spans="1:11" ht="15.95" customHeight="1" x14ac:dyDescent="0.25">
      <c r="A94" s="115"/>
      <c r="B94" s="115"/>
      <c r="C94" s="115"/>
      <c r="D94" s="115"/>
      <c r="E94" s="115"/>
      <c r="F94" s="115"/>
      <c r="G94" s="115"/>
      <c r="H94" s="115"/>
      <c r="I94" s="115"/>
      <c r="J94" s="115"/>
      <c r="K94" s="115"/>
    </row>
    <row r="95" spans="1:11" ht="15.95" customHeight="1" x14ac:dyDescent="0.25">
      <c r="A95" s="115"/>
      <c r="B95" s="115"/>
      <c r="C95" s="115"/>
      <c r="D95" s="115"/>
      <c r="E95" s="115"/>
      <c r="F95" s="115"/>
      <c r="G95" s="115"/>
      <c r="H95" s="115"/>
      <c r="I95" s="115"/>
      <c r="J95" s="115"/>
      <c r="K95" s="115"/>
    </row>
    <row r="96" spans="1:11" ht="15.95" customHeight="1" x14ac:dyDescent="0.25">
      <c r="A96" s="115"/>
      <c r="B96" s="115"/>
      <c r="C96" s="115"/>
      <c r="D96" s="115"/>
      <c r="E96" s="115"/>
      <c r="F96" s="115"/>
      <c r="G96" s="115"/>
      <c r="H96" s="115"/>
      <c r="I96" s="115"/>
      <c r="J96" s="115"/>
      <c r="K96" s="115"/>
    </row>
    <row r="97" spans="1:11" ht="15.95" customHeight="1" x14ac:dyDescent="0.25">
      <c r="A97" s="115"/>
      <c r="B97" s="115"/>
      <c r="C97" s="115"/>
      <c r="D97" s="115"/>
      <c r="E97" s="115"/>
      <c r="F97" s="115"/>
      <c r="G97" s="115"/>
      <c r="H97" s="115"/>
      <c r="I97" s="115"/>
      <c r="J97" s="115"/>
      <c r="K97" s="115"/>
    </row>
    <row r="98" spans="1:11" ht="15.95" customHeight="1" x14ac:dyDescent="0.25">
      <c r="A98" s="115"/>
      <c r="B98" s="115"/>
      <c r="C98" s="115"/>
      <c r="D98" s="115"/>
      <c r="E98" s="115"/>
      <c r="F98" s="115"/>
      <c r="G98" s="115"/>
      <c r="H98" s="115"/>
      <c r="I98" s="115"/>
      <c r="J98" s="115"/>
      <c r="K98" s="115"/>
    </row>
    <row r="99" spans="1:11" ht="15.95" customHeight="1" x14ac:dyDescent="0.25">
      <c r="A99" s="115"/>
      <c r="B99" s="115"/>
      <c r="C99" s="115"/>
      <c r="D99" s="115"/>
      <c r="E99" s="115"/>
      <c r="F99" s="115"/>
      <c r="G99" s="115"/>
      <c r="H99" s="115"/>
      <c r="I99" s="115"/>
      <c r="J99" s="115"/>
      <c r="K99" s="115"/>
    </row>
    <row r="100" spans="1:11" ht="15.95" customHeight="1" x14ac:dyDescent="0.25">
      <c r="A100" s="115"/>
      <c r="B100" s="115"/>
      <c r="C100" s="115"/>
      <c r="D100" s="115"/>
      <c r="E100" s="115"/>
      <c r="F100" s="115"/>
      <c r="G100" s="115"/>
      <c r="H100" s="115"/>
      <c r="I100" s="115"/>
      <c r="J100" s="115"/>
      <c r="K100" s="115"/>
    </row>
    <row r="101" spans="1:11" ht="15.95" customHeight="1" x14ac:dyDescent="0.25">
      <c r="A101" s="115"/>
      <c r="B101" s="115"/>
      <c r="C101" s="115"/>
      <c r="D101" s="115"/>
      <c r="E101" s="115"/>
      <c r="F101" s="115"/>
      <c r="G101" s="115"/>
      <c r="H101" s="115"/>
      <c r="I101" s="115"/>
      <c r="J101" s="115"/>
      <c r="K101" s="115"/>
    </row>
    <row r="102" spans="1:11" ht="15.95" customHeight="1" x14ac:dyDescent="0.25">
      <c r="A102" s="115"/>
      <c r="B102" s="115"/>
      <c r="C102" s="115"/>
      <c r="D102" s="115"/>
      <c r="E102" s="115"/>
      <c r="F102" s="115"/>
      <c r="G102" s="115"/>
      <c r="H102" s="115"/>
      <c r="I102" s="115"/>
      <c r="J102" s="115"/>
      <c r="K102" s="115"/>
    </row>
    <row r="103" spans="1:11" ht="15.95" customHeight="1" x14ac:dyDescent="0.25">
      <c r="A103" s="115"/>
      <c r="B103" s="115"/>
      <c r="C103" s="115"/>
      <c r="D103" s="115"/>
      <c r="E103" s="115"/>
      <c r="F103" s="115"/>
      <c r="G103" s="115"/>
      <c r="H103" s="115"/>
      <c r="I103" s="115"/>
      <c r="J103" s="115"/>
      <c r="K103" s="115"/>
    </row>
    <row r="104" spans="1:11" ht="15.95" customHeight="1" x14ac:dyDescent="0.25">
      <c r="A104" s="115"/>
      <c r="B104" s="115"/>
      <c r="C104" s="115"/>
      <c r="D104" s="115"/>
      <c r="E104" s="115"/>
      <c r="F104" s="115"/>
      <c r="G104" s="115"/>
      <c r="H104" s="115"/>
      <c r="I104" s="115"/>
      <c r="J104" s="115"/>
      <c r="K104" s="115"/>
    </row>
    <row r="105" spans="1:11" ht="15.95" customHeight="1" x14ac:dyDescent="0.25">
      <c r="A105" s="115"/>
      <c r="B105" s="115"/>
      <c r="C105" s="115"/>
      <c r="D105" s="115"/>
      <c r="E105" s="115"/>
      <c r="F105" s="115"/>
      <c r="G105" s="115"/>
      <c r="H105" s="115"/>
      <c r="I105" s="115"/>
      <c r="J105" s="115"/>
      <c r="K105" s="115"/>
    </row>
    <row r="106" spans="1:11" ht="15.95" customHeight="1" x14ac:dyDescent="0.25">
      <c r="A106" s="115"/>
      <c r="B106" s="115"/>
      <c r="C106" s="115"/>
      <c r="D106" s="115"/>
      <c r="E106" s="115"/>
      <c r="F106" s="115"/>
      <c r="G106" s="115"/>
      <c r="H106" s="115"/>
      <c r="I106" s="115"/>
      <c r="J106" s="115"/>
      <c r="K106" s="115"/>
    </row>
    <row r="107" spans="1:11" ht="15.95" customHeight="1" x14ac:dyDescent="0.25">
      <c r="A107" s="115"/>
      <c r="B107" s="115"/>
      <c r="C107" s="115"/>
      <c r="D107" s="115"/>
      <c r="E107" s="115"/>
      <c r="F107" s="115"/>
      <c r="G107" s="115"/>
      <c r="H107" s="115"/>
      <c r="I107" s="115"/>
      <c r="J107" s="115"/>
      <c r="K107" s="115"/>
    </row>
    <row r="108" spans="1:11" ht="15.95" customHeight="1" x14ac:dyDescent="0.25">
      <c r="A108" s="115"/>
      <c r="B108" s="115"/>
      <c r="C108" s="115"/>
      <c r="D108" s="115"/>
      <c r="E108" s="115"/>
      <c r="F108" s="115"/>
      <c r="G108" s="115"/>
      <c r="H108" s="115"/>
      <c r="I108" s="115"/>
      <c r="J108" s="115"/>
      <c r="K108" s="115"/>
    </row>
    <row r="109" spans="1:11" ht="15.95" customHeight="1" x14ac:dyDescent="0.25">
      <c r="A109" s="115"/>
      <c r="B109" s="115"/>
      <c r="C109" s="115"/>
      <c r="D109" s="115"/>
      <c r="E109" s="115"/>
      <c r="F109" s="115"/>
      <c r="G109" s="115"/>
      <c r="H109" s="115"/>
      <c r="I109" s="115"/>
      <c r="J109" s="115"/>
      <c r="K109" s="115"/>
    </row>
    <row r="110" spans="1:11" ht="15.95" customHeight="1" x14ac:dyDescent="0.25">
      <c r="A110" s="115"/>
      <c r="B110" s="115"/>
      <c r="C110" s="115"/>
      <c r="D110" s="115"/>
      <c r="E110" s="115"/>
      <c r="F110" s="115"/>
      <c r="G110" s="115"/>
      <c r="H110" s="115"/>
      <c r="I110" s="115"/>
      <c r="J110" s="115"/>
      <c r="K110" s="115"/>
    </row>
    <row r="111" spans="1:11" ht="15.95" customHeight="1" x14ac:dyDescent="0.25">
      <c r="A111" s="115"/>
      <c r="B111" s="115"/>
      <c r="C111" s="115"/>
      <c r="D111" s="115"/>
      <c r="E111" s="115"/>
      <c r="F111" s="115"/>
      <c r="G111" s="115"/>
      <c r="H111" s="115"/>
      <c r="I111" s="115"/>
      <c r="J111" s="115"/>
      <c r="K111" s="115"/>
    </row>
    <row r="112" spans="1:11" ht="15.95" customHeight="1" x14ac:dyDescent="0.25">
      <c r="A112" s="115"/>
      <c r="B112" s="115"/>
      <c r="C112" s="115"/>
      <c r="D112" s="115"/>
      <c r="E112" s="115"/>
      <c r="F112" s="115"/>
      <c r="G112" s="115"/>
      <c r="H112" s="115"/>
      <c r="I112" s="115"/>
      <c r="J112" s="115"/>
      <c r="K112" s="115"/>
    </row>
    <row r="113" spans="1:11" ht="15.95" customHeight="1" x14ac:dyDescent="0.25">
      <c r="A113" s="115"/>
      <c r="B113" s="115"/>
      <c r="C113" s="115"/>
      <c r="D113" s="115"/>
      <c r="E113" s="115"/>
      <c r="F113" s="115"/>
      <c r="G113" s="115"/>
      <c r="H113" s="115"/>
      <c r="I113" s="115"/>
      <c r="J113" s="115"/>
      <c r="K113" s="115"/>
    </row>
    <row r="114" spans="1:11" ht="15.95" customHeight="1" x14ac:dyDescent="0.25">
      <c r="A114" s="115"/>
      <c r="B114" s="115"/>
      <c r="C114" s="115"/>
      <c r="D114" s="115"/>
      <c r="E114" s="115"/>
      <c r="F114" s="115"/>
      <c r="G114" s="115"/>
      <c r="H114" s="115"/>
      <c r="I114" s="115"/>
      <c r="J114" s="115"/>
      <c r="K114" s="115"/>
    </row>
    <row r="115" spans="1:11" ht="15.95" customHeight="1" x14ac:dyDescent="0.25">
      <c r="A115" s="115"/>
      <c r="B115" s="115"/>
      <c r="C115" s="115"/>
      <c r="D115" s="115"/>
      <c r="E115" s="115"/>
      <c r="F115" s="115"/>
      <c r="G115" s="115"/>
      <c r="H115" s="115"/>
      <c r="I115" s="115"/>
      <c r="J115" s="115"/>
      <c r="K115" s="115"/>
    </row>
    <row r="116" spans="1:11" ht="15.95" customHeight="1" x14ac:dyDescent="0.25">
      <c r="A116" s="115"/>
      <c r="B116" s="115"/>
      <c r="C116" s="115"/>
      <c r="D116" s="115"/>
      <c r="E116" s="115"/>
      <c r="F116" s="115"/>
      <c r="G116" s="115"/>
      <c r="H116" s="115"/>
      <c r="I116" s="115"/>
      <c r="J116" s="115"/>
      <c r="K116" s="115"/>
    </row>
    <row r="117" spans="1:11" ht="15.95" customHeight="1" x14ac:dyDescent="0.25">
      <c r="A117" s="115"/>
      <c r="B117" s="115"/>
      <c r="C117" s="115"/>
      <c r="D117" s="115"/>
      <c r="E117" s="115"/>
      <c r="F117" s="115"/>
      <c r="G117" s="115"/>
      <c r="H117" s="115"/>
      <c r="I117" s="115"/>
      <c r="J117" s="115"/>
      <c r="K117" s="115"/>
    </row>
    <row r="118" spans="1:11" ht="15.95" customHeight="1" x14ac:dyDescent="0.25">
      <c r="A118" s="115"/>
      <c r="B118" s="115"/>
      <c r="C118" s="115"/>
      <c r="D118" s="115"/>
      <c r="E118" s="115"/>
      <c r="F118" s="115"/>
      <c r="G118" s="115"/>
      <c r="H118" s="115"/>
      <c r="I118" s="115"/>
      <c r="J118" s="115"/>
      <c r="K118" s="115"/>
    </row>
    <row r="119" spans="1:11" ht="15.95" customHeight="1" x14ac:dyDescent="0.25">
      <c r="A119" s="115"/>
      <c r="B119" s="115"/>
      <c r="C119" s="115"/>
      <c r="D119" s="115"/>
      <c r="E119" s="115"/>
      <c r="F119" s="115"/>
      <c r="G119" s="115"/>
      <c r="H119" s="115"/>
      <c r="I119" s="115"/>
      <c r="J119" s="115"/>
      <c r="K119" s="115"/>
    </row>
    <row r="120" spans="1:11" ht="15.95" customHeight="1" x14ac:dyDescent="0.25">
      <c r="A120" s="115"/>
      <c r="B120" s="115"/>
      <c r="C120" s="115"/>
      <c r="D120" s="115"/>
      <c r="E120" s="115"/>
      <c r="F120" s="115"/>
      <c r="G120" s="115"/>
      <c r="H120" s="115"/>
      <c r="I120" s="115"/>
      <c r="J120" s="115"/>
      <c r="K120" s="115"/>
    </row>
    <row r="121" spans="1:11" ht="15.95" customHeight="1" x14ac:dyDescent="0.25">
      <c r="A121" s="115"/>
      <c r="B121" s="115"/>
      <c r="C121" s="115"/>
      <c r="D121" s="115"/>
      <c r="E121" s="115"/>
      <c r="F121" s="115"/>
      <c r="G121" s="115"/>
      <c r="H121" s="115"/>
      <c r="I121" s="115"/>
      <c r="J121" s="115"/>
      <c r="K121" s="115"/>
    </row>
    <row r="122" spans="1:11" ht="15.95" customHeight="1" x14ac:dyDescent="0.25">
      <c r="A122" s="115"/>
      <c r="B122" s="115"/>
      <c r="C122" s="115"/>
      <c r="D122" s="115"/>
      <c r="E122" s="115"/>
      <c r="F122" s="115"/>
      <c r="G122" s="115"/>
      <c r="H122" s="115"/>
      <c r="I122" s="115"/>
      <c r="J122" s="115"/>
      <c r="K122" s="115"/>
    </row>
    <row r="123" spans="1:11" ht="15.95" customHeight="1" x14ac:dyDescent="0.25">
      <c r="A123" s="115"/>
      <c r="B123" s="115"/>
      <c r="C123" s="115"/>
      <c r="D123" s="115"/>
      <c r="E123" s="115"/>
      <c r="F123" s="115"/>
      <c r="G123" s="115"/>
      <c r="H123" s="115"/>
      <c r="I123" s="115"/>
      <c r="J123" s="115"/>
      <c r="K123" s="115"/>
    </row>
    <row r="124" spans="1:11" ht="15.95" customHeight="1" x14ac:dyDescent="0.25">
      <c r="A124" s="115"/>
      <c r="B124" s="115"/>
      <c r="C124" s="115"/>
      <c r="D124" s="115"/>
      <c r="E124" s="115"/>
      <c r="F124" s="115"/>
      <c r="G124" s="115"/>
      <c r="H124" s="115"/>
      <c r="I124" s="115"/>
      <c r="J124" s="115"/>
      <c r="K124" s="115"/>
    </row>
    <row r="125" spans="1:11" ht="15.95" customHeight="1" x14ac:dyDescent="0.25">
      <c r="A125" s="115"/>
      <c r="B125" s="115"/>
      <c r="C125" s="115"/>
      <c r="D125" s="115"/>
      <c r="E125" s="115"/>
      <c r="F125" s="115"/>
      <c r="G125" s="115"/>
      <c r="H125" s="115"/>
      <c r="I125" s="115"/>
      <c r="J125" s="115"/>
      <c r="K125" s="115"/>
    </row>
    <row r="126" spans="1:11" ht="15.95" customHeight="1" x14ac:dyDescent="0.25">
      <c r="A126" s="115"/>
      <c r="B126" s="115"/>
      <c r="C126" s="115"/>
      <c r="D126" s="115"/>
      <c r="E126" s="115"/>
      <c r="F126" s="115"/>
      <c r="G126" s="115"/>
      <c r="H126" s="115"/>
      <c r="I126" s="115"/>
      <c r="J126" s="115"/>
      <c r="K126" s="115"/>
    </row>
    <row r="127" spans="1:11" ht="15.95" customHeight="1" x14ac:dyDescent="0.25">
      <c r="A127" s="115"/>
      <c r="B127" s="115"/>
      <c r="C127" s="115"/>
      <c r="D127" s="115"/>
      <c r="E127" s="115"/>
      <c r="F127" s="115"/>
      <c r="G127" s="115"/>
      <c r="H127" s="115"/>
      <c r="I127" s="115"/>
      <c r="J127" s="115"/>
      <c r="K127" s="115"/>
    </row>
    <row r="128" spans="1:11" ht="15.95" customHeight="1" x14ac:dyDescent="0.25">
      <c r="A128" s="115"/>
      <c r="B128" s="115"/>
      <c r="C128" s="115"/>
      <c r="D128" s="115"/>
      <c r="E128" s="115"/>
      <c r="F128" s="115"/>
      <c r="G128" s="115"/>
      <c r="H128" s="115"/>
      <c r="I128" s="115"/>
      <c r="J128" s="115"/>
      <c r="K128" s="115"/>
    </row>
    <row r="129" spans="1:11" ht="15.95" customHeight="1" x14ac:dyDescent="0.25">
      <c r="A129" s="115"/>
      <c r="B129" s="115"/>
      <c r="C129" s="115"/>
      <c r="D129" s="115"/>
      <c r="E129" s="115"/>
      <c r="F129" s="115"/>
      <c r="G129" s="115"/>
      <c r="H129" s="115"/>
      <c r="I129" s="115"/>
      <c r="J129" s="115"/>
      <c r="K129" s="115"/>
    </row>
    <row r="130" spans="1:11" ht="15.95" customHeight="1" x14ac:dyDescent="0.25">
      <c r="A130" s="115"/>
      <c r="B130" s="115"/>
      <c r="C130" s="115"/>
      <c r="D130" s="115"/>
      <c r="E130" s="115"/>
      <c r="F130" s="115"/>
      <c r="G130" s="115"/>
      <c r="H130" s="115"/>
      <c r="I130" s="115"/>
      <c r="J130" s="115"/>
      <c r="K130" s="115"/>
    </row>
    <row r="131" spans="1:11" ht="15.95" customHeight="1" x14ac:dyDescent="0.25">
      <c r="A131" s="115"/>
      <c r="B131" s="115"/>
      <c r="C131" s="115"/>
      <c r="D131" s="115"/>
      <c r="E131" s="115"/>
      <c r="F131" s="115"/>
      <c r="G131" s="115"/>
      <c r="H131" s="115"/>
      <c r="I131" s="115"/>
      <c r="J131" s="115"/>
      <c r="K131" s="115"/>
    </row>
    <row r="132" spans="1:11" ht="15.95" customHeight="1" x14ac:dyDescent="0.25">
      <c r="A132" s="115"/>
      <c r="B132" s="115"/>
      <c r="C132" s="115"/>
      <c r="D132" s="115"/>
      <c r="E132" s="115"/>
      <c r="F132" s="115"/>
      <c r="G132" s="115"/>
      <c r="H132" s="115"/>
      <c r="I132" s="115"/>
      <c r="J132" s="115"/>
      <c r="K132" s="115"/>
    </row>
    <row r="133" spans="1:11" ht="15.95" customHeight="1" x14ac:dyDescent="0.25">
      <c r="A133" s="115"/>
      <c r="B133" s="115"/>
      <c r="C133" s="115"/>
      <c r="D133" s="115"/>
      <c r="E133" s="115"/>
      <c r="F133" s="115"/>
      <c r="G133" s="115"/>
      <c r="H133" s="115"/>
      <c r="I133" s="115"/>
      <c r="J133" s="115"/>
      <c r="K133" s="115"/>
    </row>
    <row r="134" spans="1:11" ht="15.95" customHeight="1" x14ac:dyDescent="0.25">
      <c r="A134" s="115"/>
      <c r="B134" s="115"/>
      <c r="C134" s="115"/>
      <c r="D134" s="115"/>
      <c r="E134" s="115"/>
      <c r="F134" s="115"/>
      <c r="G134" s="115"/>
      <c r="H134" s="115"/>
      <c r="I134" s="115"/>
      <c r="J134" s="115"/>
      <c r="K134" s="115"/>
    </row>
    <row r="135" spans="1:11" ht="15.95" customHeight="1" x14ac:dyDescent="0.25">
      <c r="A135" s="115"/>
      <c r="B135" s="115"/>
      <c r="C135" s="115"/>
      <c r="D135" s="115"/>
      <c r="E135" s="115"/>
      <c r="F135" s="115"/>
      <c r="G135" s="115"/>
      <c r="H135" s="115"/>
      <c r="I135" s="115"/>
      <c r="J135" s="115"/>
      <c r="K135" s="115"/>
    </row>
    <row r="136" spans="1:11" ht="15.95" customHeight="1" x14ac:dyDescent="0.25">
      <c r="A136" s="115"/>
      <c r="B136" s="115"/>
      <c r="C136" s="115"/>
      <c r="D136" s="115"/>
      <c r="E136" s="115"/>
      <c r="F136" s="115"/>
      <c r="G136" s="115"/>
      <c r="H136" s="115"/>
      <c r="I136" s="115"/>
      <c r="J136" s="115"/>
      <c r="K136" s="115"/>
    </row>
    <row r="137" spans="1:11" ht="15.95" customHeight="1" x14ac:dyDescent="0.25">
      <c r="A137" s="115"/>
      <c r="B137" s="115"/>
      <c r="C137" s="115"/>
      <c r="D137" s="115"/>
      <c r="E137" s="115"/>
      <c r="F137" s="115"/>
      <c r="G137" s="115"/>
      <c r="H137" s="115"/>
      <c r="I137" s="115"/>
      <c r="J137" s="115"/>
      <c r="K137" s="115"/>
    </row>
    <row r="138" spans="1:11" ht="15.95" customHeight="1" x14ac:dyDescent="0.25">
      <c r="A138" s="115"/>
      <c r="B138" s="115"/>
      <c r="C138" s="115"/>
      <c r="D138" s="115"/>
      <c r="E138" s="115"/>
      <c r="F138" s="115"/>
      <c r="G138" s="115"/>
      <c r="H138" s="115"/>
      <c r="I138" s="115"/>
      <c r="J138" s="115"/>
      <c r="K138" s="115"/>
    </row>
    <row r="139" spans="1:11" ht="15.95" customHeight="1" x14ac:dyDescent="0.25">
      <c r="A139" s="115"/>
      <c r="B139" s="115"/>
      <c r="C139" s="115"/>
      <c r="D139" s="115"/>
      <c r="E139" s="115"/>
      <c r="F139" s="115"/>
      <c r="G139" s="115"/>
      <c r="H139" s="115"/>
      <c r="I139" s="115"/>
      <c r="J139" s="115"/>
      <c r="K139" s="115"/>
    </row>
    <row r="140" spans="1:11" ht="15.95" customHeight="1" x14ac:dyDescent="0.25">
      <c r="A140" s="115"/>
      <c r="B140" s="115"/>
      <c r="C140" s="115"/>
      <c r="D140" s="115"/>
      <c r="E140" s="115"/>
      <c r="F140" s="115"/>
      <c r="G140" s="115"/>
      <c r="H140" s="115"/>
      <c r="I140" s="115"/>
      <c r="J140" s="115"/>
      <c r="K140" s="115"/>
    </row>
    <row r="141" spans="1:11" x14ac:dyDescent="0.25">
      <c r="A141" s="115"/>
      <c r="B141" s="115"/>
      <c r="C141" s="115"/>
      <c r="D141" s="115"/>
      <c r="E141" s="115"/>
      <c r="F141" s="115"/>
      <c r="G141" s="115"/>
      <c r="H141" s="115"/>
      <c r="I141" s="115"/>
      <c r="J141" s="115"/>
      <c r="K141" s="115"/>
    </row>
    <row r="142" spans="1:11" x14ac:dyDescent="0.25">
      <c r="A142" s="115"/>
      <c r="B142" s="115"/>
      <c r="C142" s="115"/>
      <c r="D142" s="115"/>
      <c r="E142" s="115"/>
      <c r="F142" s="115"/>
      <c r="G142" s="115"/>
      <c r="H142" s="115"/>
      <c r="I142" s="115"/>
      <c r="J142" s="115"/>
      <c r="K142" s="115"/>
    </row>
    <row r="143" spans="1:11" x14ac:dyDescent="0.25">
      <c r="A143" s="115"/>
      <c r="B143" s="115"/>
      <c r="C143" s="115"/>
      <c r="D143" s="115"/>
      <c r="E143" s="115"/>
      <c r="F143" s="115"/>
      <c r="G143" s="115"/>
      <c r="H143" s="115"/>
      <c r="I143" s="115"/>
      <c r="J143" s="115"/>
      <c r="K143" s="115"/>
    </row>
    <row r="144" spans="1:11" x14ac:dyDescent="0.25">
      <c r="A144" s="115"/>
      <c r="B144" s="115"/>
      <c r="C144" s="115"/>
      <c r="D144" s="115"/>
      <c r="E144" s="115"/>
      <c r="F144" s="115"/>
      <c r="G144" s="115"/>
      <c r="H144" s="115"/>
      <c r="I144" s="115"/>
      <c r="J144" s="115"/>
      <c r="K144" s="115"/>
    </row>
    <row r="145" spans="1:11" x14ac:dyDescent="0.25">
      <c r="A145" s="115"/>
      <c r="B145" s="115"/>
      <c r="C145" s="115"/>
      <c r="D145" s="115"/>
      <c r="E145" s="115"/>
      <c r="F145" s="115"/>
      <c r="G145" s="115"/>
      <c r="H145" s="115"/>
      <c r="I145" s="115"/>
      <c r="J145" s="115"/>
      <c r="K145" s="115"/>
    </row>
    <row r="146" spans="1:11" x14ac:dyDescent="0.25">
      <c r="A146" s="115"/>
      <c r="B146" s="115"/>
      <c r="C146" s="115"/>
      <c r="D146" s="115"/>
      <c r="E146" s="115"/>
      <c r="F146" s="115"/>
      <c r="G146" s="115"/>
      <c r="H146" s="115"/>
      <c r="I146" s="115"/>
      <c r="J146" s="115"/>
      <c r="K146" s="115"/>
    </row>
    <row r="147" spans="1:11" x14ac:dyDescent="0.25">
      <c r="A147" s="115"/>
      <c r="B147" s="115"/>
      <c r="C147" s="115"/>
      <c r="D147" s="115"/>
      <c r="E147" s="115"/>
      <c r="F147" s="115"/>
      <c r="G147" s="115"/>
      <c r="H147" s="115"/>
      <c r="I147" s="115"/>
      <c r="J147" s="115"/>
      <c r="K147" s="115"/>
    </row>
    <row r="148" spans="1:11" x14ac:dyDescent="0.25">
      <c r="A148" s="115"/>
      <c r="B148" s="115"/>
      <c r="C148" s="115"/>
      <c r="D148" s="115"/>
      <c r="E148" s="115"/>
      <c r="F148" s="115"/>
      <c r="G148" s="115"/>
      <c r="H148" s="115"/>
      <c r="I148" s="115"/>
      <c r="J148" s="115"/>
      <c r="K148" s="115"/>
    </row>
    <row r="149" spans="1:11" x14ac:dyDescent="0.25">
      <c r="A149" s="115"/>
      <c r="B149" s="115"/>
      <c r="C149" s="115"/>
      <c r="D149" s="115"/>
      <c r="E149" s="115"/>
      <c r="F149" s="115"/>
      <c r="G149" s="115"/>
      <c r="H149" s="115"/>
      <c r="I149" s="115"/>
      <c r="J149" s="115"/>
      <c r="K149" s="115"/>
    </row>
    <row r="150" spans="1:11" x14ac:dyDescent="0.25">
      <c r="A150" s="115"/>
      <c r="B150" s="115"/>
      <c r="C150" s="115"/>
      <c r="D150" s="115"/>
      <c r="E150" s="115"/>
      <c r="F150" s="115"/>
      <c r="G150" s="115"/>
      <c r="H150" s="115"/>
      <c r="I150" s="115"/>
      <c r="J150" s="115"/>
      <c r="K150" s="115"/>
    </row>
    <row r="151" spans="1:11" x14ac:dyDescent="0.25">
      <c r="A151" s="115"/>
      <c r="B151" s="115"/>
      <c r="C151" s="115"/>
      <c r="D151" s="115"/>
      <c r="E151" s="115"/>
      <c r="F151" s="115"/>
      <c r="G151" s="115"/>
      <c r="H151" s="115"/>
      <c r="I151" s="115"/>
      <c r="J151" s="115"/>
      <c r="K151" s="115"/>
    </row>
    <row r="152" spans="1:11" x14ac:dyDescent="0.25">
      <c r="A152" s="115"/>
      <c r="B152" s="115"/>
      <c r="C152" s="115"/>
      <c r="D152" s="115"/>
      <c r="E152" s="115"/>
      <c r="F152" s="115"/>
      <c r="G152" s="115"/>
      <c r="H152" s="115"/>
      <c r="I152" s="115"/>
      <c r="J152" s="115"/>
      <c r="K152" s="115"/>
    </row>
    <row r="153" spans="1:11" x14ac:dyDescent="0.25">
      <c r="A153" s="115"/>
      <c r="B153" s="115"/>
      <c r="C153" s="115"/>
      <c r="D153" s="115"/>
      <c r="E153" s="115"/>
      <c r="F153" s="115"/>
      <c r="G153" s="115"/>
      <c r="H153" s="115"/>
      <c r="I153" s="115"/>
      <c r="J153" s="115"/>
      <c r="K153" s="115"/>
    </row>
    <row r="154" spans="1:11" x14ac:dyDescent="0.25">
      <c r="A154" s="115"/>
      <c r="B154" s="115"/>
      <c r="C154" s="115"/>
      <c r="D154" s="115"/>
      <c r="E154" s="115"/>
      <c r="F154" s="115"/>
      <c r="G154" s="115"/>
      <c r="H154" s="115"/>
      <c r="I154" s="115"/>
      <c r="J154" s="115"/>
      <c r="K154" s="115"/>
    </row>
    <row r="155" spans="1:11" x14ac:dyDescent="0.25">
      <c r="A155" s="115"/>
      <c r="B155" s="115"/>
      <c r="C155" s="115"/>
      <c r="D155" s="115"/>
      <c r="E155" s="115"/>
      <c r="F155" s="115"/>
      <c r="G155" s="115"/>
      <c r="H155" s="115"/>
      <c r="I155" s="115"/>
      <c r="J155" s="115"/>
      <c r="K155" s="115"/>
    </row>
    <row r="156" spans="1:11" x14ac:dyDescent="0.25">
      <c r="A156" s="115"/>
      <c r="B156" s="115"/>
      <c r="C156" s="115"/>
      <c r="D156" s="115"/>
      <c r="E156" s="115"/>
      <c r="F156" s="115"/>
      <c r="G156" s="115"/>
      <c r="H156" s="115"/>
      <c r="I156" s="115"/>
      <c r="J156" s="115"/>
      <c r="K156" s="115"/>
    </row>
    <row r="157" spans="1:11" x14ac:dyDescent="0.25">
      <c r="A157" s="115"/>
      <c r="B157" s="115"/>
      <c r="C157" s="115"/>
      <c r="D157" s="115"/>
      <c r="E157" s="115"/>
      <c r="F157" s="115"/>
      <c r="G157" s="115"/>
      <c r="H157" s="115"/>
      <c r="I157" s="115"/>
      <c r="J157" s="115"/>
      <c r="K157" s="115"/>
    </row>
    <row r="158" spans="1:11" x14ac:dyDescent="0.25">
      <c r="A158" s="115"/>
      <c r="B158" s="115"/>
      <c r="C158" s="115"/>
      <c r="D158" s="115"/>
      <c r="E158" s="115"/>
      <c r="F158" s="115"/>
      <c r="G158" s="115"/>
      <c r="H158" s="115"/>
      <c r="I158" s="115"/>
      <c r="J158" s="115"/>
      <c r="K158" s="115"/>
    </row>
    <row r="159" spans="1:11" x14ac:dyDescent="0.25">
      <c r="A159" s="115"/>
      <c r="B159" s="115"/>
      <c r="C159" s="115"/>
      <c r="D159" s="115"/>
      <c r="E159" s="115"/>
      <c r="F159" s="115"/>
      <c r="G159" s="115"/>
      <c r="H159" s="115"/>
      <c r="I159" s="115"/>
      <c r="J159" s="115"/>
      <c r="K159" s="115"/>
    </row>
    <row r="160" spans="1:11" x14ac:dyDescent="0.25">
      <c r="A160" s="115"/>
      <c r="B160" s="115"/>
      <c r="C160" s="115"/>
      <c r="D160" s="115"/>
      <c r="E160" s="115"/>
      <c r="F160" s="115"/>
      <c r="G160" s="115"/>
      <c r="H160" s="115"/>
      <c r="I160" s="115"/>
      <c r="J160" s="115"/>
      <c r="K160" s="115"/>
    </row>
    <row r="161" spans="1:11" x14ac:dyDescent="0.25">
      <c r="A161" s="115"/>
      <c r="B161" s="115"/>
      <c r="C161" s="115"/>
      <c r="D161" s="115"/>
      <c r="E161" s="115"/>
      <c r="F161" s="115"/>
      <c r="G161" s="115"/>
      <c r="H161" s="115"/>
      <c r="I161" s="115"/>
      <c r="J161" s="115"/>
      <c r="K161" s="115"/>
    </row>
    <row r="162" spans="1:11" x14ac:dyDescent="0.25">
      <c r="A162" s="115"/>
      <c r="B162" s="115"/>
      <c r="C162" s="115"/>
      <c r="D162" s="115"/>
      <c r="E162" s="115"/>
      <c r="F162" s="115"/>
      <c r="G162" s="115"/>
      <c r="H162" s="115"/>
      <c r="I162" s="115"/>
      <c r="J162" s="115"/>
      <c r="K162" s="115"/>
    </row>
    <row r="163" spans="1:11" x14ac:dyDescent="0.25">
      <c r="A163" s="115"/>
      <c r="B163" s="115"/>
      <c r="C163" s="115"/>
      <c r="D163" s="115"/>
      <c r="E163" s="115"/>
      <c r="F163" s="115"/>
      <c r="G163" s="115"/>
      <c r="H163" s="115"/>
      <c r="I163" s="115"/>
      <c r="J163" s="115"/>
      <c r="K163" s="115"/>
    </row>
    <row r="164" spans="1:11" x14ac:dyDescent="0.25">
      <c r="A164" s="115"/>
      <c r="B164" s="115"/>
      <c r="C164" s="115"/>
      <c r="D164" s="115"/>
      <c r="E164" s="115"/>
      <c r="F164" s="115"/>
      <c r="G164" s="115"/>
      <c r="H164" s="115"/>
      <c r="I164" s="115"/>
      <c r="J164" s="115"/>
      <c r="K164" s="115"/>
    </row>
    <row r="165" spans="1:11" x14ac:dyDescent="0.25">
      <c r="A165" s="115"/>
      <c r="B165" s="115"/>
      <c r="C165" s="115"/>
      <c r="D165" s="115"/>
      <c r="E165" s="115"/>
      <c r="F165" s="115"/>
      <c r="G165" s="115"/>
      <c r="H165" s="115"/>
      <c r="I165" s="115"/>
      <c r="J165" s="115"/>
      <c r="K165" s="115"/>
    </row>
    <row r="166" spans="1:11" x14ac:dyDescent="0.25">
      <c r="A166" s="115"/>
      <c r="B166" s="115"/>
      <c r="C166" s="115"/>
      <c r="D166" s="115"/>
      <c r="E166" s="115"/>
      <c r="F166" s="115"/>
      <c r="G166" s="115"/>
      <c r="H166" s="115"/>
      <c r="I166" s="115"/>
      <c r="J166" s="115"/>
      <c r="K166" s="115"/>
    </row>
    <row r="167" spans="1:11" x14ac:dyDescent="0.25">
      <c r="A167" s="115"/>
      <c r="B167" s="115"/>
      <c r="C167" s="115"/>
      <c r="D167" s="115"/>
      <c r="E167" s="115"/>
      <c r="F167" s="115"/>
      <c r="G167" s="115"/>
      <c r="H167" s="115"/>
      <c r="I167" s="115"/>
      <c r="J167" s="115"/>
      <c r="K167" s="115"/>
    </row>
    <row r="168" spans="1:11" x14ac:dyDescent="0.25">
      <c r="A168" s="115"/>
      <c r="B168" s="115"/>
      <c r="C168" s="115"/>
      <c r="D168" s="115"/>
      <c r="E168" s="115"/>
      <c r="F168" s="115"/>
      <c r="G168" s="115"/>
      <c r="H168" s="115"/>
      <c r="I168" s="115"/>
      <c r="J168" s="115"/>
      <c r="K168" s="115"/>
    </row>
    <row r="169" spans="1:11" x14ac:dyDescent="0.25">
      <c r="A169" s="115"/>
      <c r="B169" s="115"/>
      <c r="C169" s="115"/>
      <c r="D169" s="115"/>
      <c r="E169" s="115"/>
      <c r="F169" s="115"/>
      <c r="G169" s="115"/>
      <c r="H169" s="115"/>
      <c r="I169" s="115"/>
      <c r="J169" s="115"/>
      <c r="K169" s="115"/>
    </row>
    <row r="170" spans="1:11" x14ac:dyDescent="0.25">
      <c r="A170" s="115"/>
      <c r="B170" s="115"/>
      <c r="C170" s="115"/>
      <c r="D170" s="115"/>
      <c r="E170" s="115"/>
      <c r="F170" s="115"/>
      <c r="G170" s="115"/>
      <c r="H170" s="115"/>
      <c r="I170" s="115"/>
      <c r="J170" s="115"/>
      <c r="K170" s="115"/>
    </row>
    <row r="171" spans="1:11" x14ac:dyDescent="0.25">
      <c r="A171" s="115"/>
      <c r="B171" s="115"/>
      <c r="C171" s="115"/>
      <c r="D171" s="115"/>
      <c r="E171" s="115"/>
      <c r="F171" s="115"/>
      <c r="G171" s="115"/>
      <c r="H171" s="115"/>
      <c r="I171" s="115"/>
      <c r="J171" s="115"/>
      <c r="K171" s="115"/>
    </row>
    <row r="172" spans="1:11" x14ac:dyDescent="0.25">
      <c r="A172" s="115"/>
      <c r="B172" s="115"/>
      <c r="C172" s="115"/>
      <c r="D172" s="115"/>
      <c r="E172" s="115"/>
      <c r="F172" s="115"/>
      <c r="G172" s="115"/>
      <c r="H172" s="115"/>
      <c r="I172" s="115"/>
      <c r="J172" s="115"/>
      <c r="K172" s="115"/>
    </row>
    <row r="173" spans="1:11" x14ac:dyDescent="0.25">
      <c r="A173" s="115"/>
      <c r="B173" s="115"/>
      <c r="C173" s="115"/>
      <c r="D173" s="115"/>
      <c r="E173" s="115"/>
      <c r="F173" s="115"/>
      <c r="G173" s="115"/>
      <c r="H173" s="115"/>
      <c r="I173" s="115"/>
      <c r="J173" s="115"/>
      <c r="K173" s="115"/>
    </row>
    <row r="174" spans="1:11" x14ac:dyDescent="0.25">
      <c r="A174" s="115"/>
      <c r="B174" s="115"/>
      <c r="C174" s="115"/>
      <c r="D174" s="115"/>
      <c r="E174" s="115"/>
      <c r="F174" s="115"/>
      <c r="G174" s="115"/>
      <c r="H174" s="115"/>
      <c r="I174" s="115"/>
      <c r="J174" s="115"/>
      <c r="K174" s="115"/>
    </row>
    <row r="175" spans="1:11" x14ac:dyDescent="0.25">
      <c r="A175" s="115"/>
      <c r="B175" s="115"/>
      <c r="C175" s="115"/>
      <c r="D175" s="115"/>
      <c r="E175" s="115"/>
      <c r="F175" s="115"/>
      <c r="G175" s="115"/>
      <c r="H175" s="115"/>
      <c r="I175" s="115"/>
      <c r="J175" s="115"/>
      <c r="K175" s="115"/>
    </row>
    <row r="176" spans="1:11" x14ac:dyDescent="0.25">
      <c r="A176" s="115"/>
      <c r="B176" s="115"/>
      <c r="C176" s="115"/>
      <c r="D176" s="115"/>
      <c r="E176" s="115"/>
      <c r="F176" s="115"/>
      <c r="G176" s="115"/>
      <c r="H176" s="115"/>
      <c r="I176" s="115"/>
      <c r="J176" s="115"/>
      <c r="K176" s="115"/>
    </row>
    <row r="177" spans="1:11" x14ac:dyDescent="0.25">
      <c r="A177" s="115"/>
      <c r="B177" s="115"/>
      <c r="C177" s="115"/>
      <c r="D177" s="115"/>
      <c r="E177" s="115"/>
      <c r="F177" s="115"/>
      <c r="G177" s="115"/>
      <c r="H177" s="115"/>
      <c r="I177" s="115"/>
      <c r="J177" s="115"/>
      <c r="K177" s="115"/>
    </row>
    <row r="178" spans="1:11" x14ac:dyDescent="0.25">
      <c r="A178" s="115"/>
      <c r="B178" s="115"/>
      <c r="C178" s="115"/>
      <c r="D178" s="115"/>
      <c r="E178" s="115"/>
      <c r="F178" s="115"/>
      <c r="G178" s="115"/>
      <c r="H178" s="115"/>
      <c r="I178" s="115"/>
      <c r="J178" s="115"/>
      <c r="K178" s="115"/>
    </row>
    <row r="179" spans="1:11" x14ac:dyDescent="0.25">
      <c r="A179" s="115"/>
      <c r="B179" s="115"/>
      <c r="C179" s="115"/>
      <c r="D179" s="115"/>
      <c r="E179" s="115"/>
      <c r="F179" s="115"/>
      <c r="G179" s="115"/>
      <c r="H179" s="115"/>
      <c r="I179" s="115"/>
      <c r="J179" s="115"/>
      <c r="K179" s="115"/>
    </row>
    <row r="180" spans="1:11" x14ac:dyDescent="0.25">
      <c r="A180" s="115"/>
      <c r="B180" s="115"/>
      <c r="C180" s="115"/>
      <c r="D180" s="115"/>
      <c r="E180" s="115"/>
      <c r="F180" s="115"/>
      <c r="G180" s="115"/>
      <c r="H180" s="115"/>
      <c r="I180" s="115"/>
      <c r="J180" s="115"/>
      <c r="K180" s="115"/>
    </row>
    <row r="181" spans="1:11" x14ac:dyDescent="0.25">
      <c r="A181" s="115"/>
      <c r="B181" s="115"/>
      <c r="C181" s="115"/>
      <c r="D181" s="115"/>
      <c r="E181" s="115"/>
      <c r="F181" s="115"/>
      <c r="G181" s="115"/>
      <c r="H181" s="115"/>
      <c r="I181" s="115"/>
      <c r="J181" s="115"/>
      <c r="K181" s="115"/>
    </row>
    <row r="182" spans="1:11" x14ac:dyDescent="0.25">
      <c r="A182" s="115"/>
      <c r="B182" s="115"/>
      <c r="C182" s="115"/>
      <c r="D182" s="115"/>
      <c r="E182" s="115"/>
      <c r="F182" s="115"/>
      <c r="G182" s="115"/>
      <c r="H182" s="115"/>
      <c r="I182" s="115"/>
      <c r="J182" s="115"/>
      <c r="K182" s="115"/>
    </row>
    <row r="183" spans="1:11" x14ac:dyDescent="0.25">
      <c r="A183" s="115"/>
      <c r="B183" s="115"/>
      <c r="C183" s="115"/>
      <c r="D183" s="115"/>
      <c r="E183" s="115"/>
      <c r="F183" s="115"/>
      <c r="G183" s="115"/>
      <c r="H183" s="115"/>
      <c r="I183" s="115"/>
      <c r="J183" s="115"/>
      <c r="K183" s="115"/>
    </row>
    <row r="184" spans="1:11" x14ac:dyDescent="0.25">
      <c r="A184" s="115"/>
      <c r="B184" s="115"/>
      <c r="C184" s="115"/>
      <c r="D184" s="115"/>
      <c r="E184" s="115"/>
      <c r="F184" s="115"/>
      <c r="G184" s="115"/>
      <c r="H184" s="115"/>
      <c r="I184" s="115"/>
      <c r="J184" s="115"/>
      <c r="K184" s="115"/>
    </row>
    <row r="185" spans="1:11" x14ac:dyDescent="0.25">
      <c r="A185" s="115"/>
      <c r="B185" s="115"/>
      <c r="C185" s="115"/>
      <c r="D185" s="115"/>
      <c r="E185" s="115"/>
      <c r="F185" s="115"/>
      <c r="G185" s="115"/>
      <c r="H185" s="115"/>
      <c r="I185" s="115"/>
      <c r="J185" s="115"/>
      <c r="K185" s="115"/>
    </row>
    <row r="186" spans="1:11" x14ac:dyDescent="0.25">
      <c r="A186" s="115"/>
      <c r="B186" s="115"/>
      <c r="C186" s="115"/>
      <c r="D186" s="115"/>
      <c r="E186" s="115"/>
      <c r="F186" s="115"/>
      <c r="G186" s="115"/>
      <c r="H186" s="115"/>
      <c r="I186" s="115"/>
      <c r="J186" s="115"/>
      <c r="K186" s="115"/>
    </row>
    <row r="187" spans="1:11" x14ac:dyDescent="0.25">
      <c r="A187" s="115"/>
      <c r="B187" s="115"/>
      <c r="C187" s="115"/>
      <c r="D187" s="115"/>
      <c r="E187" s="115"/>
      <c r="F187" s="115"/>
      <c r="G187" s="115"/>
      <c r="H187" s="115"/>
      <c r="I187" s="115"/>
      <c r="J187" s="115"/>
      <c r="K187" s="115"/>
    </row>
    <row r="188" spans="1:11" x14ac:dyDescent="0.25">
      <c r="A188" s="115"/>
      <c r="B188" s="115"/>
      <c r="C188" s="115"/>
      <c r="D188" s="115"/>
      <c r="E188" s="115"/>
      <c r="F188" s="115"/>
      <c r="G188" s="115"/>
      <c r="H188" s="115"/>
      <c r="I188" s="115"/>
      <c r="J188" s="115"/>
      <c r="K188" s="115"/>
    </row>
    <row r="189" spans="1:11" x14ac:dyDescent="0.25">
      <c r="A189" s="115"/>
      <c r="B189" s="115"/>
      <c r="C189" s="115"/>
      <c r="D189" s="115"/>
      <c r="E189" s="115"/>
      <c r="F189" s="115"/>
      <c r="G189" s="115"/>
      <c r="H189" s="115"/>
      <c r="I189" s="115"/>
      <c r="J189" s="115"/>
      <c r="K189" s="115"/>
    </row>
    <row r="190" spans="1:11" x14ac:dyDescent="0.25">
      <c r="A190" s="115"/>
      <c r="B190" s="115"/>
      <c r="C190" s="115"/>
      <c r="D190" s="115"/>
      <c r="E190" s="115"/>
      <c r="F190" s="115"/>
      <c r="G190" s="115"/>
      <c r="H190" s="115"/>
      <c r="I190" s="115"/>
      <c r="J190" s="115"/>
      <c r="K190" s="115"/>
    </row>
    <row r="191" spans="1:11" x14ac:dyDescent="0.25">
      <c r="A191" s="115"/>
      <c r="B191" s="115"/>
      <c r="C191" s="115"/>
      <c r="D191" s="115"/>
      <c r="E191" s="115"/>
      <c r="F191" s="115"/>
      <c r="G191" s="115"/>
      <c r="H191" s="115"/>
      <c r="I191" s="115"/>
      <c r="J191" s="115"/>
      <c r="K191" s="115"/>
    </row>
    <row r="192" spans="1:11" x14ac:dyDescent="0.25">
      <c r="A192" s="115"/>
      <c r="B192" s="115"/>
      <c r="C192" s="115"/>
      <c r="D192" s="115"/>
      <c r="E192" s="115"/>
      <c r="F192" s="115"/>
      <c r="G192" s="115"/>
      <c r="H192" s="115"/>
      <c r="I192" s="115"/>
      <c r="J192" s="115"/>
      <c r="K192" s="115"/>
    </row>
    <row r="193" spans="1:11" x14ac:dyDescent="0.25">
      <c r="A193" s="115"/>
      <c r="B193" s="115"/>
      <c r="C193" s="115"/>
      <c r="D193" s="115"/>
      <c r="E193" s="115"/>
      <c r="F193" s="115"/>
      <c r="G193" s="115"/>
      <c r="H193" s="115"/>
      <c r="I193" s="115"/>
      <c r="J193" s="115"/>
      <c r="K193" s="115"/>
    </row>
    <row r="194" spans="1:11" x14ac:dyDescent="0.25">
      <c r="A194" s="115"/>
      <c r="B194" s="115"/>
      <c r="C194" s="115"/>
      <c r="D194" s="115"/>
      <c r="E194" s="115"/>
      <c r="F194" s="115"/>
      <c r="G194" s="115"/>
      <c r="H194" s="115"/>
      <c r="I194" s="115"/>
      <c r="J194" s="115"/>
      <c r="K194" s="115"/>
    </row>
    <row r="195" spans="1:11" x14ac:dyDescent="0.25">
      <c r="A195" s="115"/>
      <c r="B195" s="115"/>
      <c r="C195" s="115"/>
      <c r="D195" s="115"/>
      <c r="E195" s="115"/>
      <c r="F195" s="115"/>
      <c r="G195" s="115"/>
      <c r="H195" s="115"/>
      <c r="I195" s="115"/>
      <c r="J195" s="115"/>
      <c r="K195" s="115"/>
    </row>
    <row r="196" spans="1:11" x14ac:dyDescent="0.25">
      <c r="A196" s="115"/>
      <c r="B196" s="115"/>
      <c r="C196" s="115"/>
      <c r="D196" s="115"/>
      <c r="E196" s="115"/>
      <c r="F196" s="115"/>
      <c r="G196" s="115"/>
      <c r="H196" s="115"/>
    </row>
    <row r="197" spans="1:11" x14ac:dyDescent="0.25">
      <c r="A197" s="115"/>
      <c r="B197" s="115"/>
      <c r="C197" s="115"/>
      <c r="D197" s="115"/>
      <c r="E197" s="115"/>
      <c r="F197" s="115"/>
      <c r="G197" s="115"/>
      <c r="H197" s="115"/>
    </row>
  </sheetData>
  <mergeCells count="28">
    <mergeCell ref="B35:D35"/>
    <mergeCell ref="C1:E1"/>
    <mergeCell ref="C2:E2"/>
    <mergeCell ref="C3:E3"/>
    <mergeCell ref="B27:D27"/>
    <mergeCell ref="B30:D30"/>
    <mergeCell ref="B31:D31"/>
    <mergeCell ref="B32:D32"/>
    <mergeCell ref="B33:D33"/>
    <mergeCell ref="B34:D34"/>
    <mergeCell ref="B19:D19"/>
    <mergeCell ref="B20:D20"/>
    <mergeCell ref="B21:D21"/>
    <mergeCell ref="B22:D22"/>
    <mergeCell ref="B23:D23"/>
    <mergeCell ref="B26:D26"/>
    <mergeCell ref="B18:D18"/>
    <mergeCell ref="H7:L7"/>
    <mergeCell ref="B8:D8"/>
    <mergeCell ref="B9:D9"/>
    <mergeCell ref="B10:D10"/>
    <mergeCell ref="B11:D11"/>
    <mergeCell ref="B12:D12"/>
    <mergeCell ref="B13:D13"/>
    <mergeCell ref="B14:D14"/>
    <mergeCell ref="B15:D15"/>
    <mergeCell ref="B16:D16"/>
    <mergeCell ref="B17:D1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0D075-9A0D-4FD2-A51A-6CC8CA6CF114}">
  <dimension ref="A1:L34"/>
  <sheetViews>
    <sheetView workbookViewId="0">
      <selection activeCell="A7" sqref="A7"/>
    </sheetView>
  </sheetViews>
  <sheetFormatPr defaultColWidth="8.7109375" defaultRowHeight="15" x14ac:dyDescent="0.25"/>
  <cols>
    <col min="1" max="1" width="13.85546875" customWidth="1"/>
    <col min="2" max="2" width="3" customWidth="1"/>
    <col min="3" max="3" width="45.7109375" customWidth="1"/>
    <col min="4" max="4" width="14.7109375" customWidth="1"/>
    <col min="5" max="5" width="15.5703125" style="58" customWidth="1"/>
    <col min="6" max="6" width="14.28515625" customWidth="1"/>
    <col min="7" max="8" width="15.7109375" customWidth="1"/>
    <col min="9" max="9" width="14.42578125" customWidth="1"/>
    <col min="10" max="11" width="13.28515625" bestFit="1" customWidth="1"/>
    <col min="12" max="12" width="11" customWidth="1"/>
  </cols>
  <sheetData>
    <row r="1" spans="1:12" ht="18" x14ac:dyDescent="0.25">
      <c r="A1" s="123" t="s">
        <v>0</v>
      </c>
      <c r="B1" s="53"/>
      <c r="C1" s="338" t="str">
        <f>Index!$C$1</f>
        <v>TUCKER SUPERANNUATION FUND</v>
      </c>
      <c r="D1" s="338"/>
      <c r="E1" s="338"/>
      <c r="F1" s="54"/>
      <c r="H1" s="56" t="s">
        <v>1</v>
      </c>
      <c r="I1" s="56" t="s">
        <v>2</v>
      </c>
    </row>
    <row r="2" spans="1:12" ht="18" x14ac:dyDescent="0.25">
      <c r="A2" s="123" t="s">
        <v>3</v>
      </c>
      <c r="B2" s="53"/>
      <c r="C2" s="338" t="str">
        <f>Index!$C$2</f>
        <v>9TUCH</v>
      </c>
      <c r="D2" s="338"/>
      <c r="E2" s="338"/>
      <c r="F2" s="55"/>
      <c r="G2" s="59" t="s">
        <v>4</v>
      </c>
      <c r="H2" s="60" t="str">
        <f>Index!$H$2</f>
        <v>MG</v>
      </c>
      <c r="I2" s="61">
        <f>Index!$I$2</f>
        <v>45240</v>
      </c>
    </row>
    <row r="3" spans="1:12" ht="18" x14ac:dyDescent="0.25">
      <c r="A3" s="123" t="s">
        <v>5</v>
      </c>
      <c r="B3" s="53"/>
      <c r="C3" s="339">
        <f>Index!$C$3</f>
        <v>45107</v>
      </c>
      <c r="D3" s="338"/>
      <c r="E3" s="338"/>
      <c r="F3" s="55"/>
      <c r="G3" s="59" t="s">
        <v>6</v>
      </c>
      <c r="H3" s="60" t="str">
        <f>Index!$H$3</f>
        <v>DB</v>
      </c>
      <c r="I3" s="61">
        <f>Index!$I$3</f>
        <v>45250</v>
      </c>
    </row>
    <row r="4" spans="1:12" ht="18" x14ac:dyDescent="0.25">
      <c r="A4" s="123"/>
      <c r="B4" s="53"/>
      <c r="D4" s="55"/>
      <c r="E4"/>
      <c r="G4" s="124"/>
      <c r="H4" s="65"/>
      <c r="I4" s="66"/>
    </row>
    <row r="5" spans="1:12" ht="18" x14ac:dyDescent="0.25">
      <c r="A5" s="53" t="s">
        <v>253</v>
      </c>
      <c r="C5" s="57"/>
      <c r="E5"/>
      <c r="F5" s="58"/>
      <c r="G5" s="58"/>
      <c r="H5" s="65"/>
      <c r="J5" s="66"/>
    </row>
    <row r="6" spans="1:12" s="107" customFormat="1" ht="18" x14ac:dyDescent="0.25">
      <c r="A6" s="62"/>
      <c r="B6" s="63"/>
      <c r="C6" s="108"/>
      <c r="D6" s="53"/>
      <c r="E6" s="53"/>
      <c r="F6" s="65"/>
      <c r="G6" s="65"/>
      <c r="H6" s="65"/>
      <c r="I6" s="109"/>
    </row>
    <row r="8" spans="1:12" s="69" customFormat="1" ht="30" x14ac:dyDescent="0.25">
      <c r="A8" s="137" t="s">
        <v>125</v>
      </c>
      <c r="B8" s="342" t="s">
        <v>126</v>
      </c>
      <c r="C8" s="343"/>
      <c r="D8" s="344"/>
      <c r="E8" s="138" t="s">
        <v>127</v>
      </c>
      <c r="F8" s="342" t="s">
        <v>175</v>
      </c>
      <c r="G8" s="352"/>
      <c r="H8" s="353"/>
    </row>
    <row r="10" spans="1:12" x14ac:dyDescent="0.25">
      <c r="D10" s="380" t="s">
        <v>165</v>
      </c>
      <c r="E10" s="380"/>
      <c r="F10" s="380"/>
    </row>
    <row r="11" spans="1:12" ht="30" x14ac:dyDescent="0.25">
      <c r="D11" s="113" t="s">
        <v>254</v>
      </c>
      <c r="E11" s="181" t="s">
        <v>255</v>
      </c>
      <c r="F11" s="181" t="s">
        <v>110</v>
      </c>
      <c r="H11" t="s">
        <v>256</v>
      </c>
      <c r="J11" s="181" t="s">
        <v>257</v>
      </c>
      <c r="K11" s="181" t="s">
        <v>258</v>
      </c>
      <c r="L11" s="181" t="s">
        <v>259</v>
      </c>
    </row>
    <row r="12" spans="1:12" x14ac:dyDescent="0.25">
      <c r="A12" s="71"/>
      <c r="B12" s="71"/>
      <c r="E12" s="70"/>
    </row>
    <row r="13" spans="1:12" x14ac:dyDescent="0.25">
      <c r="B13" s="71"/>
      <c r="C13" t="s">
        <v>260</v>
      </c>
      <c r="D13" s="261"/>
      <c r="E13" s="93">
        <f>+H13-D13</f>
        <v>0</v>
      </c>
      <c r="F13" s="93">
        <f>+D13+E13</f>
        <v>0</v>
      </c>
      <c r="G13" s="93"/>
      <c r="H13" s="93">
        <f>SUM(J13:K13)/2</f>
        <v>0</v>
      </c>
      <c r="I13" s="93"/>
      <c r="J13" s="261"/>
      <c r="K13" s="261"/>
      <c r="L13" s="114"/>
    </row>
    <row r="14" spans="1:12" x14ac:dyDescent="0.25">
      <c r="B14" s="71"/>
      <c r="C14" t="s">
        <v>261</v>
      </c>
      <c r="D14" s="261"/>
      <c r="E14" s="93">
        <f>+H14-D14</f>
        <v>0</v>
      </c>
      <c r="F14" s="93">
        <f>+D14+E14</f>
        <v>0</v>
      </c>
      <c r="G14" s="93"/>
      <c r="H14" s="93">
        <f>SUM(J14:K14)/2</f>
        <v>0</v>
      </c>
      <c r="I14" s="93"/>
      <c r="J14" s="261"/>
      <c r="K14" s="261"/>
      <c r="L14" s="114"/>
    </row>
    <row r="15" spans="1:12" x14ac:dyDescent="0.25">
      <c r="B15" s="71"/>
      <c r="C15" t="s">
        <v>262</v>
      </c>
      <c r="D15" s="261"/>
      <c r="E15" s="93">
        <f>+H15-D15</f>
        <v>0</v>
      </c>
      <c r="F15" s="93">
        <f>+D15+E15</f>
        <v>0</v>
      </c>
      <c r="G15" s="93"/>
      <c r="H15" s="93">
        <f>SUM(J15:K15)/2</f>
        <v>0</v>
      </c>
      <c r="I15" s="93"/>
      <c r="J15" s="261"/>
      <c r="K15" s="261"/>
      <c r="L15" s="114"/>
    </row>
    <row r="17" spans="1:8" ht="15.75" thickBot="1" x14ac:dyDescent="0.3">
      <c r="D17" s="112">
        <f>SUM(D13:D16)</f>
        <v>0</v>
      </c>
      <c r="E17" s="112">
        <f>SUM(E13:E16)</f>
        <v>0</v>
      </c>
      <c r="F17" s="112">
        <f>SUM(F13:F16)</f>
        <v>0</v>
      </c>
      <c r="H17" s="112">
        <f>SUM(H13:H16)</f>
        <v>0</v>
      </c>
    </row>
    <row r="18" spans="1:8" x14ac:dyDescent="0.25">
      <c r="E18" s="70"/>
    </row>
    <row r="19" spans="1:8" x14ac:dyDescent="0.25">
      <c r="A19" s="71"/>
      <c r="B19" s="71"/>
      <c r="C19" s="71"/>
      <c r="E19" s="70"/>
    </row>
    <row r="20" spans="1:8" x14ac:dyDescent="0.25">
      <c r="A20" s="77"/>
      <c r="B20" s="77"/>
      <c r="C20" s="71"/>
      <c r="E20" s="70"/>
    </row>
    <row r="21" spans="1:8" x14ac:dyDescent="0.25">
      <c r="E21" s="70"/>
    </row>
    <row r="22" spans="1:8" x14ac:dyDescent="0.25">
      <c r="E22" s="70"/>
    </row>
    <row r="23" spans="1:8" x14ac:dyDescent="0.25">
      <c r="E23" s="70"/>
    </row>
    <row r="24" spans="1:8" x14ac:dyDescent="0.25">
      <c r="E24" s="70"/>
    </row>
    <row r="25" spans="1:8" x14ac:dyDescent="0.25">
      <c r="E25" s="70"/>
    </row>
    <row r="26" spans="1:8" x14ac:dyDescent="0.25">
      <c r="E26" s="70"/>
    </row>
    <row r="27" spans="1:8" x14ac:dyDescent="0.25">
      <c r="E27" s="80"/>
    </row>
    <row r="28" spans="1:8" x14ac:dyDescent="0.25">
      <c r="E28" s="79"/>
    </row>
    <row r="29" spans="1:8" x14ac:dyDescent="0.25">
      <c r="E29" s="70"/>
    </row>
    <row r="34" spans="3:3" x14ac:dyDescent="0.25">
      <c r="C34" s="93"/>
    </row>
  </sheetData>
  <mergeCells count="6">
    <mergeCell ref="D10:F10"/>
    <mergeCell ref="C1:E1"/>
    <mergeCell ref="C2:E2"/>
    <mergeCell ref="C3:E3"/>
    <mergeCell ref="B8:D8"/>
    <mergeCell ref="F8:H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02461-BDEC-4E8B-96CA-CB00ED1C2C41}">
  <sheetPr>
    <tabColor rgb="FFE8D1FF"/>
  </sheetPr>
  <dimension ref="A1:J53"/>
  <sheetViews>
    <sheetView workbookViewId="0">
      <selection activeCell="E54" sqref="E54"/>
    </sheetView>
  </sheetViews>
  <sheetFormatPr defaultColWidth="8.7109375" defaultRowHeight="15" x14ac:dyDescent="0.25"/>
  <cols>
    <col min="1" max="1" width="11.85546875" customWidth="1"/>
    <col min="2" max="2" width="3" customWidth="1"/>
    <col min="3" max="3" width="19.7109375" customWidth="1"/>
    <col min="4" max="5" width="14.7109375" customWidth="1"/>
    <col min="6" max="6" width="15.5703125" style="58" customWidth="1"/>
    <col min="7" max="7" width="14.28515625" customWidth="1"/>
    <col min="8" max="9" width="15.7109375" customWidth="1"/>
    <col min="10" max="10" width="14.42578125" customWidth="1"/>
  </cols>
  <sheetData>
    <row r="1" spans="1:10" ht="18" x14ac:dyDescent="0.25">
      <c r="A1" s="123" t="s">
        <v>0</v>
      </c>
      <c r="B1" s="53"/>
      <c r="C1" s="338" t="str">
        <f>Index!$C$1</f>
        <v>TUCKER SUPERANNUATION FUND</v>
      </c>
      <c r="D1" s="338"/>
      <c r="E1" s="338"/>
      <c r="F1" s="54"/>
      <c r="H1" s="56" t="s">
        <v>1</v>
      </c>
      <c r="I1" s="56" t="s">
        <v>2</v>
      </c>
    </row>
    <row r="2" spans="1:10" ht="18" x14ac:dyDescent="0.25">
      <c r="A2" s="123" t="s">
        <v>3</v>
      </c>
      <c r="B2" s="53"/>
      <c r="C2" s="338" t="str">
        <f>Index!$C$2</f>
        <v>9TUCH</v>
      </c>
      <c r="D2" s="338"/>
      <c r="E2" s="338"/>
      <c r="F2" s="55"/>
      <c r="G2" s="59" t="s">
        <v>4</v>
      </c>
      <c r="H2" s="60" t="str">
        <f>Index!$H$2</f>
        <v>MG</v>
      </c>
      <c r="I2" s="61">
        <f>Index!$I$2</f>
        <v>45240</v>
      </c>
    </row>
    <row r="3" spans="1:10" ht="18" x14ac:dyDescent="0.25">
      <c r="A3" s="123" t="s">
        <v>5</v>
      </c>
      <c r="B3" s="53"/>
      <c r="C3" s="339">
        <f>Index!$C$3</f>
        <v>45107</v>
      </c>
      <c r="D3" s="338"/>
      <c r="E3" s="338"/>
      <c r="F3" s="55"/>
      <c r="G3" s="59" t="s">
        <v>6</v>
      </c>
      <c r="H3" s="60" t="str">
        <f>Index!$H$3</f>
        <v>DB</v>
      </c>
      <c r="I3" s="61">
        <f>Index!$I$3</f>
        <v>45250</v>
      </c>
    </row>
    <row r="4" spans="1:10" ht="18" x14ac:dyDescent="0.25">
      <c r="A4" s="123"/>
      <c r="B4" s="53"/>
      <c r="D4" s="55"/>
      <c r="F4"/>
      <c r="G4" s="124"/>
      <c r="H4" s="65"/>
      <c r="I4" s="66"/>
    </row>
    <row r="5" spans="1:10" ht="18" x14ac:dyDescent="0.25">
      <c r="A5" s="53" t="s">
        <v>263</v>
      </c>
      <c r="C5" s="57"/>
      <c r="G5" s="58"/>
      <c r="H5" s="65"/>
      <c r="J5" s="66"/>
    </row>
    <row r="6" spans="1:10" s="107" customFormat="1" ht="18" x14ac:dyDescent="0.25">
      <c r="A6" s="62"/>
      <c r="B6" s="63"/>
      <c r="C6" s="108"/>
      <c r="D6" s="53"/>
      <c r="E6" s="53"/>
      <c r="F6" s="65"/>
      <c r="G6" s="65"/>
      <c r="H6" s="65"/>
      <c r="I6" s="109"/>
    </row>
    <row r="8" spans="1:10" s="69" customFormat="1" ht="30" x14ac:dyDescent="0.25">
      <c r="A8" s="137" t="s">
        <v>125</v>
      </c>
      <c r="B8" s="342" t="s">
        <v>126</v>
      </c>
      <c r="C8" s="343"/>
      <c r="D8" s="343"/>
      <c r="E8" s="344"/>
      <c r="F8" s="138" t="s">
        <v>127</v>
      </c>
      <c r="G8" s="342" t="s">
        <v>175</v>
      </c>
      <c r="H8" s="352"/>
      <c r="I8" s="353"/>
    </row>
    <row r="10" spans="1:10" x14ac:dyDescent="0.25">
      <c r="F10" s="70"/>
    </row>
    <row r="11" spans="1:10" x14ac:dyDescent="0.25">
      <c r="A11" s="71">
        <v>61800</v>
      </c>
      <c r="B11" s="71"/>
      <c r="C11" s="71" t="s">
        <v>35</v>
      </c>
    </row>
    <row r="12" spans="1:10" x14ac:dyDescent="0.25">
      <c r="A12" s="71"/>
      <c r="B12" s="71"/>
      <c r="C12" s="115" t="s">
        <v>264</v>
      </c>
      <c r="E12" s="261">
        <v>15700.37</v>
      </c>
    </row>
    <row r="13" spans="1:10" x14ac:dyDescent="0.25">
      <c r="A13" s="71"/>
      <c r="B13" s="71"/>
      <c r="C13" s="115" t="s">
        <v>265</v>
      </c>
      <c r="E13" s="116">
        <f>F23</f>
        <v>2842.67</v>
      </c>
      <c r="F13" s="58">
        <f>+E12-E13</f>
        <v>12857.7</v>
      </c>
    </row>
    <row r="14" spans="1:10" x14ac:dyDescent="0.25">
      <c r="A14" s="71"/>
      <c r="B14" s="71"/>
      <c r="C14" s="115" t="s">
        <v>460</v>
      </c>
      <c r="F14" s="58">
        <v>102.08</v>
      </c>
    </row>
    <row r="15" spans="1:10" x14ac:dyDescent="0.25">
      <c r="A15" s="71"/>
      <c r="B15" s="71"/>
      <c r="C15" s="115" t="s">
        <v>266</v>
      </c>
      <c r="F15" s="58">
        <v>0</v>
      </c>
    </row>
    <row r="17" spans="1:7" ht="15.75" thickBot="1" x14ac:dyDescent="0.3">
      <c r="F17" s="112">
        <f>SUM(F12:F16)</f>
        <v>12959.78</v>
      </c>
      <c r="G17" t="s">
        <v>267</v>
      </c>
    </row>
    <row r="19" spans="1:7" x14ac:dyDescent="0.25">
      <c r="A19" s="71"/>
      <c r="B19" s="71"/>
      <c r="C19" s="77" t="s">
        <v>268</v>
      </c>
    </row>
    <row r="20" spans="1:7" x14ac:dyDescent="0.25">
      <c r="A20" s="71"/>
      <c r="B20" s="71"/>
      <c r="C20" s="77"/>
      <c r="D20" s="47" t="s">
        <v>269</v>
      </c>
      <c r="E20" s="47" t="s">
        <v>270</v>
      </c>
      <c r="F20" s="85" t="s">
        <v>201</v>
      </c>
    </row>
    <row r="21" spans="1:7" x14ac:dyDescent="0.25">
      <c r="A21" s="71"/>
      <c r="B21" s="71"/>
      <c r="C21" t="s">
        <v>271</v>
      </c>
      <c r="D21" s="261">
        <v>2894.35</v>
      </c>
      <c r="E21" s="261">
        <v>869.65</v>
      </c>
      <c r="F21" s="70">
        <f>+D21-E21</f>
        <v>2024.6999999999998</v>
      </c>
    </row>
    <row r="22" spans="1:7" x14ac:dyDescent="0.25">
      <c r="A22" s="71"/>
      <c r="B22" s="71"/>
      <c r="C22" t="s">
        <v>451</v>
      </c>
      <c r="D22" s="261">
        <v>1548.01</v>
      </c>
      <c r="E22" s="261">
        <v>730.04</v>
      </c>
      <c r="F22" s="70">
        <f>+D22-E22</f>
        <v>817.97</v>
      </c>
    </row>
    <row r="23" spans="1:7" ht="15.75" thickBot="1" x14ac:dyDescent="0.3">
      <c r="A23" s="71"/>
      <c r="B23" s="71"/>
      <c r="F23" s="117">
        <f>+SUM(F21:F22)</f>
        <v>2842.67</v>
      </c>
    </row>
    <row r="24" spans="1:7" ht="15.75" thickTop="1" x14ac:dyDescent="0.25">
      <c r="A24" s="71"/>
      <c r="B24" s="71"/>
      <c r="F24" s="70"/>
    </row>
    <row r="25" spans="1:7" hidden="1" x14ac:dyDescent="0.25">
      <c r="A25" s="77">
        <v>62000</v>
      </c>
      <c r="B25" s="77"/>
      <c r="C25" s="71" t="s">
        <v>36</v>
      </c>
    </row>
    <row r="26" spans="1:7" hidden="1" x14ac:dyDescent="0.25">
      <c r="F26" s="58">
        <v>0</v>
      </c>
    </row>
    <row r="27" spans="1:7" hidden="1" x14ac:dyDescent="0.25">
      <c r="F27" s="58">
        <v>0</v>
      </c>
    </row>
    <row r="28" spans="1:7" hidden="1" x14ac:dyDescent="0.25"/>
    <row r="29" spans="1:7" hidden="1" x14ac:dyDescent="0.25">
      <c r="F29" s="112">
        <f>SUM(F26:F28)</f>
        <v>0</v>
      </c>
    </row>
    <row r="30" spans="1:7" hidden="1" x14ac:dyDescent="0.25">
      <c r="A30" s="71"/>
      <c r="B30" s="71"/>
      <c r="F30" s="70"/>
    </row>
    <row r="31" spans="1:7" hidden="1" x14ac:dyDescent="0.25">
      <c r="A31" s="77">
        <v>62550</v>
      </c>
      <c r="B31" s="77"/>
      <c r="C31" s="71" t="s">
        <v>272</v>
      </c>
    </row>
    <row r="32" spans="1:7" hidden="1" x14ac:dyDescent="0.25">
      <c r="F32" s="58">
        <v>0</v>
      </c>
    </row>
    <row r="33" spans="1:6" hidden="1" x14ac:dyDescent="0.25">
      <c r="F33" s="58">
        <v>0</v>
      </c>
    </row>
    <row r="34" spans="1:6" hidden="1" x14ac:dyDescent="0.25"/>
    <row r="35" spans="1:6" hidden="1" x14ac:dyDescent="0.25">
      <c r="F35" s="112">
        <f>SUM(F32:F34)</f>
        <v>0</v>
      </c>
    </row>
    <row r="36" spans="1:6" hidden="1" x14ac:dyDescent="0.25">
      <c r="A36" s="71"/>
      <c r="B36" s="71"/>
      <c r="F36" s="70"/>
    </row>
    <row r="37" spans="1:6" hidden="1" x14ac:dyDescent="0.25">
      <c r="A37" s="77">
        <v>64500</v>
      </c>
      <c r="B37" s="77"/>
      <c r="C37" s="71" t="s">
        <v>37</v>
      </c>
    </row>
    <row r="38" spans="1:6" hidden="1" x14ac:dyDescent="0.25">
      <c r="F38" s="58">
        <v>0</v>
      </c>
    </row>
    <row r="39" spans="1:6" hidden="1" x14ac:dyDescent="0.25">
      <c r="F39" s="58">
        <v>0</v>
      </c>
    </row>
    <row r="40" spans="1:6" hidden="1" x14ac:dyDescent="0.25"/>
    <row r="41" spans="1:6" ht="15.75" hidden="1" thickBot="1" x14ac:dyDescent="0.3">
      <c r="F41" s="112">
        <f>SUM(F38:F40)</f>
        <v>0</v>
      </c>
    </row>
    <row r="42" spans="1:6" hidden="1" x14ac:dyDescent="0.25">
      <c r="F42" s="70"/>
    </row>
    <row r="43" spans="1:6" hidden="1" x14ac:dyDescent="0.25">
      <c r="A43" s="71"/>
      <c r="B43" s="71"/>
      <c r="F43" s="70"/>
    </row>
    <row r="44" spans="1:6" x14ac:dyDescent="0.25">
      <c r="A44" s="77">
        <v>68000</v>
      </c>
      <c r="B44" s="77"/>
      <c r="C44" s="71" t="s">
        <v>38</v>
      </c>
    </row>
    <row r="45" spans="1:6" x14ac:dyDescent="0.25">
      <c r="F45" s="58">
        <v>0</v>
      </c>
    </row>
    <row r="46" spans="1:6" x14ac:dyDescent="0.25">
      <c r="F46" s="58">
        <v>0</v>
      </c>
    </row>
    <row r="48" spans="1:6" ht="15.75" thickBot="1" x14ac:dyDescent="0.3">
      <c r="F48" s="112">
        <f>SUM(F45:F47)</f>
        <v>0</v>
      </c>
    </row>
    <row r="51" spans="3:6" x14ac:dyDescent="0.25">
      <c r="F51" s="80"/>
    </row>
    <row r="53" spans="3:6" x14ac:dyDescent="0.25">
      <c r="C53" s="93"/>
    </row>
  </sheetData>
  <mergeCells count="5">
    <mergeCell ref="B8:E8"/>
    <mergeCell ref="G8:I8"/>
    <mergeCell ref="C1:E1"/>
    <mergeCell ref="C2:E2"/>
    <mergeCell ref="C3:E3"/>
  </mergeCells>
  <phoneticPr fontId="11"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79F9D-FAE9-4E66-BCDA-FDAC4B16D6F7}">
  <sheetPr>
    <tabColor rgb="FFE8D1FF"/>
  </sheetPr>
  <dimension ref="A1:J27"/>
  <sheetViews>
    <sheetView workbookViewId="0">
      <selection activeCell="F13" sqref="F13"/>
    </sheetView>
  </sheetViews>
  <sheetFormatPr defaultColWidth="8.7109375" defaultRowHeight="15" x14ac:dyDescent="0.25"/>
  <cols>
    <col min="1" max="1" width="11.85546875" customWidth="1"/>
    <col min="2" max="2" width="3" customWidth="1"/>
    <col min="3" max="3" width="19.7109375" customWidth="1"/>
    <col min="4" max="5" width="14.7109375" customWidth="1"/>
    <col min="6" max="6" width="15.5703125" style="58" customWidth="1"/>
    <col min="7" max="7" width="14.28515625" customWidth="1"/>
    <col min="8" max="9" width="15.7109375" customWidth="1"/>
    <col min="10" max="10" width="14.42578125" customWidth="1"/>
  </cols>
  <sheetData>
    <row r="1" spans="1:10" ht="18" x14ac:dyDescent="0.25">
      <c r="A1" s="123" t="s">
        <v>0</v>
      </c>
      <c r="B1" s="53"/>
      <c r="C1" s="338" t="str">
        <f>Index!$C$1</f>
        <v>TUCKER SUPERANNUATION FUND</v>
      </c>
      <c r="D1" s="338"/>
      <c r="E1" s="338"/>
      <c r="F1" s="54"/>
      <c r="H1" s="56" t="s">
        <v>1</v>
      </c>
      <c r="I1" s="56" t="s">
        <v>2</v>
      </c>
    </row>
    <row r="2" spans="1:10" ht="18" x14ac:dyDescent="0.25">
      <c r="A2" s="123" t="s">
        <v>3</v>
      </c>
      <c r="B2" s="53"/>
      <c r="C2" s="338" t="str">
        <f>Index!$C$2</f>
        <v>9TUCH</v>
      </c>
      <c r="D2" s="338"/>
      <c r="E2" s="338"/>
      <c r="F2" s="55"/>
      <c r="G2" s="59" t="s">
        <v>4</v>
      </c>
      <c r="H2" s="60" t="str">
        <f>Index!$H$2</f>
        <v>MG</v>
      </c>
      <c r="I2" s="61">
        <f>Index!$I$2</f>
        <v>45240</v>
      </c>
    </row>
    <row r="3" spans="1:10" ht="18" x14ac:dyDescent="0.25">
      <c r="A3" s="123" t="s">
        <v>5</v>
      </c>
      <c r="B3" s="53"/>
      <c r="C3" s="339">
        <f>Index!$C$3</f>
        <v>45107</v>
      </c>
      <c r="D3" s="338"/>
      <c r="E3" s="338"/>
      <c r="F3" s="55"/>
      <c r="G3" s="59" t="s">
        <v>6</v>
      </c>
      <c r="H3" s="60" t="str">
        <f>Index!$H$3</f>
        <v>DB</v>
      </c>
      <c r="I3" s="61">
        <f>Index!$I$3</f>
        <v>45250</v>
      </c>
    </row>
    <row r="4" spans="1:10" ht="18" x14ac:dyDescent="0.25">
      <c r="A4" s="123"/>
      <c r="B4" s="53"/>
      <c r="D4" s="53"/>
      <c r="E4" s="53"/>
      <c r="F4" s="55"/>
      <c r="G4" s="124"/>
      <c r="H4" s="65"/>
      <c r="I4" s="66"/>
    </row>
    <row r="5" spans="1:10" ht="18" x14ac:dyDescent="0.25">
      <c r="A5" s="53" t="s">
        <v>273</v>
      </c>
      <c r="C5" s="57"/>
      <c r="G5" s="58"/>
      <c r="H5" s="65"/>
      <c r="J5" s="66"/>
    </row>
    <row r="6" spans="1:10" s="107" customFormat="1" ht="18" x14ac:dyDescent="0.25">
      <c r="A6" s="62"/>
      <c r="B6" s="63"/>
      <c r="C6" s="108"/>
      <c r="D6" s="53"/>
      <c r="E6" s="53"/>
      <c r="F6" s="65"/>
      <c r="G6" s="65"/>
      <c r="H6" s="65"/>
      <c r="I6" s="109"/>
    </row>
    <row r="8" spans="1:10" s="69" customFormat="1" ht="30" x14ac:dyDescent="0.25">
      <c r="A8" s="137" t="s">
        <v>125</v>
      </c>
      <c r="B8" s="342" t="s">
        <v>126</v>
      </c>
      <c r="C8" s="343"/>
      <c r="D8" s="343"/>
      <c r="E8" s="344"/>
      <c r="F8" s="138" t="s">
        <v>127</v>
      </c>
      <c r="G8" s="342" t="s">
        <v>175</v>
      </c>
      <c r="H8" s="352"/>
      <c r="I8" s="353"/>
    </row>
    <row r="10" spans="1:10" x14ac:dyDescent="0.25">
      <c r="F10" s="70"/>
    </row>
    <row r="11" spans="1:10" x14ac:dyDescent="0.25">
      <c r="A11" s="71">
        <v>88000</v>
      </c>
      <c r="B11" s="71"/>
      <c r="C11" s="71" t="s">
        <v>55</v>
      </c>
    </row>
    <row r="12" spans="1:10" x14ac:dyDescent="0.25">
      <c r="C12" t="s">
        <v>459</v>
      </c>
      <c r="F12" s="58">
        <v>754</v>
      </c>
    </row>
    <row r="17" spans="3:6" ht="15.75" thickBot="1" x14ac:dyDescent="0.3">
      <c r="F17" s="112">
        <f>SUM(F12:F16)</f>
        <v>754</v>
      </c>
    </row>
    <row r="20" spans="3:6" x14ac:dyDescent="0.25">
      <c r="F20" s="80"/>
    </row>
    <row r="21" spans="3:6" x14ac:dyDescent="0.25">
      <c r="F21" s="79"/>
    </row>
    <row r="22" spans="3:6" x14ac:dyDescent="0.25">
      <c r="F22" s="70"/>
    </row>
    <row r="27" spans="3:6" x14ac:dyDescent="0.25">
      <c r="C27" s="93"/>
    </row>
  </sheetData>
  <mergeCells count="5">
    <mergeCell ref="B8:E8"/>
    <mergeCell ref="G8:I8"/>
    <mergeCell ref="C1:E1"/>
    <mergeCell ref="C2:E2"/>
    <mergeCell ref="C3:E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810AD-FB0A-4B5D-9087-D4D06F71DD15}">
  <sheetPr>
    <tabColor rgb="FFE8D1FF"/>
  </sheetPr>
  <dimension ref="A1:P50"/>
  <sheetViews>
    <sheetView topLeftCell="A3" workbookViewId="0">
      <selection activeCell="O48" sqref="O48"/>
    </sheetView>
  </sheetViews>
  <sheetFormatPr defaultColWidth="8.7109375" defaultRowHeight="15" x14ac:dyDescent="0.25"/>
  <cols>
    <col min="1" max="1" width="13.7109375" customWidth="1"/>
    <col min="2" max="2" width="3.140625" customWidth="1"/>
    <col min="3" max="3" width="24.5703125" customWidth="1"/>
    <col min="4" max="8" width="12.5703125" customWidth="1"/>
    <col min="9" max="9" width="10.5703125" customWidth="1"/>
    <col min="10" max="10" width="18.7109375" customWidth="1"/>
    <col min="11" max="13" width="15.140625" customWidth="1"/>
  </cols>
  <sheetData>
    <row r="1" spans="1:16" ht="18" x14ac:dyDescent="0.25">
      <c r="A1" s="123" t="s">
        <v>0</v>
      </c>
      <c r="B1" s="53"/>
      <c r="C1" s="338" t="str">
        <f>Index!$C$1</f>
        <v>TUCKER SUPERANNUATION FUND</v>
      </c>
      <c r="D1" s="338"/>
      <c r="E1" s="338"/>
      <c r="F1" s="54"/>
      <c r="H1" s="56" t="s">
        <v>1</v>
      </c>
      <c r="I1" s="56" t="s">
        <v>2</v>
      </c>
    </row>
    <row r="2" spans="1:16" ht="18" x14ac:dyDescent="0.25">
      <c r="A2" s="123" t="s">
        <v>3</v>
      </c>
      <c r="B2" s="53"/>
      <c r="C2" s="338" t="str">
        <f>Index!$C$2</f>
        <v>9TUCH</v>
      </c>
      <c r="D2" s="338"/>
      <c r="E2" s="338"/>
      <c r="F2" s="55"/>
      <c r="G2" s="59" t="s">
        <v>4</v>
      </c>
      <c r="H2" s="60" t="str">
        <f>Index!$H$2</f>
        <v>MG</v>
      </c>
      <c r="I2" s="61">
        <f>Index!$I$2</f>
        <v>45240</v>
      </c>
    </row>
    <row r="3" spans="1:16" ht="18" x14ac:dyDescent="0.25">
      <c r="A3" s="123" t="s">
        <v>5</v>
      </c>
      <c r="B3" s="53"/>
      <c r="C3" s="339">
        <f>Index!$C$3</f>
        <v>45107</v>
      </c>
      <c r="D3" s="338"/>
      <c r="E3" s="338"/>
      <c r="F3" s="55"/>
      <c r="G3" s="59" t="s">
        <v>6</v>
      </c>
      <c r="H3" s="60" t="str">
        <f>Index!$H$3</f>
        <v>DB</v>
      </c>
      <c r="I3" s="61">
        <f>Index!$I$3</f>
        <v>45250</v>
      </c>
    </row>
    <row r="4" spans="1:16" ht="18" x14ac:dyDescent="0.25">
      <c r="D4" s="53"/>
      <c r="E4" s="53"/>
      <c r="F4" s="64"/>
      <c r="G4" s="65"/>
      <c r="I4" s="66"/>
    </row>
    <row r="5" spans="1:16" ht="18" x14ac:dyDescent="0.25">
      <c r="A5" s="125" t="s">
        <v>274</v>
      </c>
      <c r="D5" s="53"/>
      <c r="E5" s="53"/>
      <c r="F5" s="64"/>
      <c r="G5" s="65"/>
      <c r="I5" s="66"/>
    </row>
    <row r="6" spans="1:16" ht="18" x14ac:dyDescent="0.25">
      <c r="D6" s="53"/>
      <c r="E6" s="53"/>
      <c r="F6" s="53"/>
      <c r="G6" s="53"/>
      <c r="H6" s="64"/>
      <c r="I6" s="65"/>
      <c r="K6" s="66"/>
    </row>
    <row r="7" spans="1:16" x14ac:dyDescent="0.25">
      <c r="H7" s="58"/>
    </row>
    <row r="8" spans="1:16" ht="30" x14ac:dyDescent="0.25">
      <c r="A8" s="137" t="s">
        <v>125</v>
      </c>
      <c r="B8" s="342" t="s">
        <v>126</v>
      </c>
      <c r="C8" s="344"/>
      <c r="D8" s="138" t="s">
        <v>127</v>
      </c>
      <c r="E8" s="138"/>
      <c r="F8" s="138"/>
      <c r="G8" s="138"/>
      <c r="H8" s="138" t="s">
        <v>127</v>
      </c>
      <c r="I8" s="342" t="s">
        <v>175</v>
      </c>
      <c r="J8" s="352"/>
      <c r="K8" s="353"/>
      <c r="L8" s="69"/>
      <c r="M8" s="69"/>
      <c r="N8" s="69"/>
      <c r="O8" s="69"/>
      <c r="P8" s="69"/>
    </row>
    <row r="9" spans="1:16" x14ac:dyDescent="0.25">
      <c r="H9" s="58"/>
    </row>
    <row r="10" spans="1:16" x14ac:dyDescent="0.25">
      <c r="H10" s="70"/>
    </row>
    <row r="11" spans="1:16" x14ac:dyDescent="0.25">
      <c r="D11" s="47" t="s">
        <v>275</v>
      </c>
      <c r="E11" s="47" t="s">
        <v>275</v>
      </c>
      <c r="F11" s="47" t="s">
        <v>276</v>
      </c>
      <c r="G11" s="47" t="s">
        <v>276</v>
      </c>
      <c r="H11" s="72" t="s">
        <v>110</v>
      </c>
      <c r="J11" s="77"/>
    </row>
    <row r="12" spans="1:16" x14ac:dyDescent="0.25">
      <c r="D12" s="47" t="s">
        <v>159</v>
      </c>
      <c r="E12" s="77" t="s">
        <v>277</v>
      </c>
      <c r="F12" s="47" t="s">
        <v>278</v>
      </c>
      <c r="G12" s="47" t="s">
        <v>458</v>
      </c>
      <c r="H12" s="58"/>
    </row>
    <row r="13" spans="1:16" x14ac:dyDescent="0.25">
      <c r="H13" s="58"/>
      <c r="K13" s="47" t="s">
        <v>279</v>
      </c>
      <c r="L13" s="47" t="s">
        <v>280</v>
      </c>
      <c r="M13" s="47" t="s">
        <v>281</v>
      </c>
    </row>
    <row r="14" spans="1:16" x14ac:dyDescent="0.25">
      <c r="C14" s="77" t="s">
        <v>282</v>
      </c>
      <c r="D14" s="93">
        <v>26378.09</v>
      </c>
      <c r="E14" s="314"/>
      <c r="F14" s="93">
        <v>1094.45</v>
      </c>
      <c r="G14" s="93">
        <v>1224.96</v>
      </c>
      <c r="H14" s="93">
        <f t="shared" ref="H14:H27" si="0">SUM(D14:G14)</f>
        <v>28697.5</v>
      </c>
      <c r="J14" t="s">
        <v>283</v>
      </c>
      <c r="K14" s="93">
        <f>+H40</f>
        <v>23008.829999999998</v>
      </c>
      <c r="L14" s="93">
        <v>23008.83</v>
      </c>
      <c r="M14" s="93">
        <f>+K14-L14</f>
        <v>0</v>
      </c>
    </row>
    <row r="15" spans="1:16" x14ac:dyDescent="0.25">
      <c r="C15" t="s">
        <v>284</v>
      </c>
      <c r="D15" s="93">
        <v>398.89</v>
      </c>
      <c r="E15" s="93"/>
      <c r="F15" s="93">
        <v>4.83</v>
      </c>
      <c r="G15" s="93"/>
      <c r="H15" s="93">
        <f t="shared" si="0"/>
        <v>403.71999999999997</v>
      </c>
      <c r="J15" t="s">
        <v>285</v>
      </c>
      <c r="K15" s="93">
        <f>+H26</f>
        <v>4442.93</v>
      </c>
      <c r="L15" s="93">
        <v>4442.93</v>
      </c>
      <c r="M15" s="93">
        <f t="shared" ref="M15:M27" si="1">+K15-L15</f>
        <v>0</v>
      </c>
    </row>
    <row r="16" spans="1:16" x14ac:dyDescent="0.25">
      <c r="C16" t="s">
        <v>286</v>
      </c>
      <c r="D16" s="93"/>
      <c r="E16" s="93"/>
      <c r="F16" s="93"/>
      <c r="G16" s="93"/>
      <c r="H16" s="93">
        <f t="shared" si="0"/>
        <v>0</v>
      </c>
      <c r="J16" t="s">
        <v>287</v>
      </c>
      <c r="K16" s="93">
        <f>+H24+H25</f>
        <v>719.7</v>
      </c>
      <c r="L16" s="93">
        <v>719.7</v>
      </c>
      <c r="M16" s="93">
        <f t="shared" si="1"/>
        <v>0</v>
      </c>
    </row>
    <row r="17" spans="3:13" x14ac:dyDescent="0.25">
      <c r="C17" s="139" t="s">
        <v>288</v>
      </c>
      <c r="D17" s="93">
        <v>0.49</v>
      </c>
      <c r="E17" s="93"/>
      <c r="F17" s="93"/>
      <c r="G17" s="93"/>
      <c r="H17" s="93">
        <f t="shared" si="0"/>
        <v>0.49</v>
      </c>
      <c r="J17" t="s">
        <v>289</v>
      </c>
      <c r="K17" s="93">
        <f>+H15+H28</f>
        <v>1303.8699999999999</v>
      </c>
      <c r="L17" s="93">
        <v>1303.8699999999999</v>
      </c>
      <c r="M17" s="93">
        <f t="shared" si="1"/>
        <v>0</v>
      </c>
    </row>
    <row r="18" spans="3:13" x14ac:dyDescent="0.25">
      <c r="C18" s="139" t="s">
        <v>290</v>
      </c>
      <c r="D18" s="93">
        <v>0.6</v>
      </c>
      <c r="E18" s="93"/>
      <c r="F18" s="93"/>
      <c r="G18" s="93"/>
      <c r="H18" s="93">
        <f t="shared" si="0"/>
        <v>0.6</v>
      </c>
      <c r="J18" t="s">
        <v>291</v>
      </c>
      <c r="K18" s="93">
        <f>+H27</f>
        <v>2609.13</v>
      </c>
      <c r="L18" s="93">
        <v>2609.13</v>
      </c>
      <c r="M18" s="93">
        <f t="shared" si="1"/>
        <v>0</v>
      </c>
    </row>
    <row r="19" spans="3:13" x14ac:dyDescent="0.25">
      <c r="C19" t="s">
        <v>292</v>
      </c>
      <c r="D19" s="93"/>
      <c r="E19" s="93"/>
      <c r="F19" s="93"/>
      <c r="G19" s="93"/>
      <c r="H19" s="93">
        <f t="shared" si="0"/>
        <v>0</v>
      </c>
      <c r="J19" t="s">
        <v>293</v>
      </c>
      <c r="K19" s="93">
        <f>+H20+H21-H36</f>
        <v>12019.109999999999</v>
      </c>
      <c r="L19" s="93">
        <v>12019.11</v>
      </c>
      <c r="M19" s="93">
        <f t="shared" si="1"/>
        <v>0</v>
      </c>
    </row>
    <row r="20" spans="3:13" x14ac:dyDescent="0.25">
      <c r="C20" s="139" t="s">
        <v>288</v>
      </c>
      <c r="D20" s="93">
        <v>165.55</v>
      </c>
      <c r="E20" s="93"/>
      <c r="F20" s="93"/>
      <c r="G20" s="93"/>
      <c r="H20" s="93">
        <f t="shared" si="0"/>
        <v>165.55</v>
      </c>
      <c r="J20" t="s">
        <v>294</v>
      </c>
      <c r="K20" s="93">
        <f>+H20+H21</f>
        <v>12019.109999999999</v>
      </c>
      <c r="L20" s="93">
        <v>12019.11</v>
      </c>
      <c r="M20" s="93">
        <f t="shared" si="1"/>
        <v>0</v>
      </c>
    </row>
    <row r="21" spans="3:13" x14ac:dyDescent="0.25">
      <c r="C21" s="139" t="s">
        <v>290</v>
      </c>
      <c r="D21" s="93">
        <v>11853.56</v>
      </c>
      <c r="E21" s="93"/>
      <c r="F21" s="93"/>
      <c r="G21" s="93"/>
      <c r="H21" s="93">
        <f t="shared" si="0"/>
        <v>11853.56</v>
      </c>
      <c r="J21" t="s">
        <v>295</v>
      </c>
      <c r="K21" s="93">
        <f>+H17+H18</f>
        <v>1.0899999999999999</v>
      </c>
      <c r="L21" s="93">
        <v>1.0900000000000001</v>
      </c>
      <c r="M21" s="93">
        <f t="shared" si="1"/>
        <v>0</v>
      </c>
    </row>
    <row r="22" spans="3:13" x14ac:dyDescent="0.25">
      <c r="C22" t="s">
        <v>296</v>
      </c>
      <c r="D22" s="93">
        <v>1865.14</v>
      </c>
      <c r="E22" s="93"/>
      <c r="F22" s="93"/>
      <c r="G22" s="93"/>
      <c r="H22" s="93">
        <f t="shared" si="0"/>
        <v>1865.14</v>
      </c>
      <c r="J22" t="s">
        <v>297</v>
      </c>
      <c r="K22" s="93">
        <f>+H22-H35</f>
        <v>1551.0900000000001</v>
      </c>
      <c r="L22" s="93">
        <v>1551.09</v>
      </c>
      <c r="M22" s="93">
        <f t="shared" si="1"/>
        <v>0</v>
      </c>
    </row>
    <row r="23" spans="3:13" x14ac:dyDescent="0.25">
      <c r="C23" t="s">
        <v>298</v>
      </c>
      <c r="D23" s="93"/>
      <c r="E23" s="93"/>
      <c r="F23" s="93"/>
      <c r="G23" s="93"/>
      <c r="H23" s="93">
        <f t="shared" si="0"/>
        <v>0</v>
      </c>
      <c r="J23" t="s">
        <v>299</v>
      </c>
      <c r="K23" s="93">
        <f>+H35+H36</f>
        <v>314.05</v>
      </c>
      <c r="L23" s="93">
        <v>314.05</v>
      </c>
      <c r="M23" s="93">
        <f t="shared" si="1"/>
        <v>0</v>
      </c>
    </row>
    <row r="24" spans="3:13" x14ac:dyDescent="0.25">
      <c r="C24" s="139" t="s">
        <v>300</v>
      </c>
      <c r="D24" s="93">
        <v>166.5</v>
      </c>
      <c r="E24" s="93"/>
      <c r="F24" s="93"/>
      <c r="G24" s="93"/>
      <c r="H24" s="93">
        <f t="shared" si="0"/>
        <v>166.5</v>
      </c>
      <c r="J24" t="s">
        <v>301</v>
      </c>
      <c r="K24" s="93">
        <v>0</v>
      </c>
      <c r="L24" s="93"/>
      <c r="M24" s="93">
        <f t="shared" si="1"/>
        <v>0</v>
      </c>
    </row>
    <row r="25" spans="3:13" x14ac:dyDescent="0.25">
      <c r="C25" s="139" t="s">
        <v>302</v>
      </c>
      <c r="D25" s="93">
        <v>553.20000000000005</v>
      </c>
      <c r="E25" s="93"/>
      <c r="F25" s="93"/>
      <c r="G25" s="93"/>
      <c r="H25" s="93">
        <f t="shared" si="0"/>
        <v>553.20000000000005</v>
      </c>
      <c r="J25" t="s">
        <v>303</v>
      </c>
      <c r="K25" s="93">
        <v>0</v>
      </c>
      <c r="L25" s="93"/>
      <c r="M25" s="93">
        <f t="shared" si="1"/>
        <v>0</v>
      </c>
    </row>
    <row r="26" spans="3:13" x14ac:dyDescent="0.25">
      <c r="C26" s="139" t="s">
        <v>304</v>
      </c>
      <c r="D26" s="93">
        <v>4442.93</v>
      </c>
      <c r="E26" s="314"/>
      <c r="F26" s="93"/>
      <c r="G26" s="93"/>
      <c r="H26" s="93">
        <f t="shared" si="0"/>
        <v>4442.93</v>
      </c>
      <c r="J26" t="s">
        <v>305</v>
      </c>
      <c r="K26" s="93">
        <f>H31-H38</f>
        <v>-9048.0600000000013</v>
      </c>
      <c r="L26" s="93">
        <v>-9048.06</v>
      </c>
      <c r="M26" s="93">
        <f t="shared" si="1"/>
        <v>0</v>
      </c>
    </row>
    <row r="27" spans="3:13" x14ac:dyDescent="0.25">
      <c r="C27" s="139" t="s">
        <v>306</v>
      </c>
      <c r="D27" s="93">
        <f>2604.21+4.92</f>
        <v>2609.13</v>
      </c>
      <c r="E27" s="93"/>
      <c r="F27" s="93"/>
      <c r="G27" s="93"/>
      <c r="H27" s="93">
        <f t="shared" si="0"/>
        <v>2609.13</v>
      </c>
      <c r="J27" t="s">
        <v>66</v>
      </c>
      <c r="K27" s="93">
        <f>+H33</f>
        <v>0</v>
      </c>
      <c r="L27" s="93"/>
      <c r="M27" s="93">
        <f t="shared" si="1"/>
        <v>0</v>
      </c>
    </row>
    <row r="28" spans="3:13" x14ac:dyDescent="0.25">
      <c r="C28" t="s">
        <v>307</v>
      </c>
      <c r="D28" s="93">
        <v>900.15</v>
      </c>
      <c r="E28" s="93"/>
      <c r="F28" s="93"/>
      <c r="G28" s="93"/>
      <c r="H28" s="93">
        <f t="shared" ref="H28:H33" si="2">SUM(D28:G28)</f>
        <v>900.15</v>
      </c>
    </row>
    <row r="29" spans="3:13" x14ac:dyDescent="0.25">
      <c r="C29" t="s">
        <v>294</v>
      </c>
      <c r="D29" s="93">
        <v>3197.44</v>
      </c>
      <c r="E29" s="93"/>
      <c r="F29" s="93"/>
      <c r="G29" s="93"/>
      <c r="H29" s="93">
        <f t="shared" si="2"/>
        <v>3197.44</v>
      </c>
      <c r="J29" t="s">
        <v>308</v>
      </c>
      <c r="K29" s="79">
        <f>+K15+K16+K17+K19+K20+K21+K22+K26-K14+K27</f>
        <v>1.0000000002037268E-2</v>
      </c>
      <c r="L29" s="93">
        <f>+L15+L16+L17+L19+L20+L21+L22+L26-L14+L27</f>
        <v>1.0000000002037268E-2</v>
      </c>
      <c r="M29" s="93">
        <f>+K29-L29</f>
        <v>0</v>
      </c>
    </row>
    <row r="30" spans="3:13" x14ac:dyDescent="0.25">
      <c r="C30" t="s">
        <v>303</v>
      </c>
      <c r="D30" s="93">
        <v>3147.69</v>
      </c>
      <c r="E30" s="93"/>
      <c r="F30" s="93"/>
      <c r="G30" s="93"/>
      <c r="H30" s="93">
        <f t="shared" si="2"/>
        <v>3147.69</v>
      </c>
    </row>
    <row r="31" spans="3:13" x14ac:dyDescent="0.25">
      <c r="C31" t="s">
        <v>309</v>
      </c>
      <c r="D31" s="93"/>
      <c r="E31" s="93"/>
      <c r="F31" s="93"/>
      <c r="G31" s="93"/>
      <c r="H31" s="93">
        <f t="shared" si="2"/>
        <v>0</v>
      </c>
    </row>
    <row r="32" spans="3:13" x14ac:dyDescent="0.25">
      <c r="C32" t="s">
        <v>301</v>
      </c>
      <c r="D32" s="93">
        <f>0+D38</f>
        <v>11362.64</v>
      </c>
      <c r="E32" s="93"/>
      <c r="F32" s="93"/>
      <c r="G32" s="93"/>
      <c r="H32" s="93">
        <f t="shared" si="2"/>
        <v>11362.64</v>
      </c>
      <c r="J32" s="140"/>
    </row>
    <row r="33" spans="3:10" x14ac:dyDescent="0.25">
      <c r="C33" t="s">
        <v>66</v>
      </c>
      <c r="D33" s="93"/>
      <c r="E33" s="93">
        <f>-E26</f>
        <v>0</v>
      </c>
      <c r="F33" s="93"/>
      <c r="G33" s="93"/>
      <c r="H33" s="93">
        <f t="shared" si="2"/>
        <v>0</v>
      </c>
    </row>
    <row r="34" spans="3:10" x14ac:dyDescent="0.25">
      <c r="D34" s="93"/>
      <c r="E34" s="93"/>
      <c r="F34" s="93"/>
      <c r="G34" s="93"/>
      <c r="H34" s="93"/>
    </row>
    <row r="35" spans="3:10" x14ac:dyDescent="0.25">
      <c r="C35" t="s">
        <v>299</v>
      </c>
      <c r="D35" s="93">
        <v>314.05</v>
      </c>
      <c r="E35" s="314"/>
      <c r="F35" s="93"/>
      <c r="G35" s="93"/>
      <c r="H35" s="93">
        <f>SUM(D35:G35)</f>
        <v>314.05</v>
      </c>
      <c r="J35" s="140"/>
    </row>
    <row r="36" spans="3:10" x14ac:dyDescent="0.25">
      <c r="C36" t="s">
        <v>310</v>
      </c>
      <c r="D36" s="93"/>
      <c r="E36" s="93">
        <f>-E35</f>
        <v>0</v>
      </c>
      <c r="F36" s="93"/>
      <c r="G36" s="93"/>
      <c r="H36" s="93">
        <f>SUM(D36:G36)</f>
        <v>0</v>
      </c>
    </row>
    <row r="37" spans="3:10" x14ac:dyDescent="0.25">
      <c r="C37" t="s">
        <v>311</v>
      </c>
      <c r="D37" s="93">
        <v>5688.67</v>
      </c>
      <c r="E37" s="93"/>
      <c r="F37" s="93"/>
      <c r="G37" s="93"/>
      <c r="H37" s="93">
        <f>SUM(D37:G37)</f>
        <v>5688.67</v>
      </c>
    </row>
    <row r="38" spans="3:10" x14ac:dyDescent="0.25">
      <c r="C38" t="s">
        <v>312</v>
      </c>
      <c r="D38" s="93">
        <v>11362.64</v>
      </c>
      <c r="E38" s="93"/>
      <c r="F38" s="93">
        <v>-1089.6199999999999</v>
      </c>
      <c r="G38" s="93">
        <v>-1224.96</v>
      </c>
      <c r="H38" s="93">
        <f>SUM(D38:G38)</f>
        <v>9048.0600000000013</v>
      </c>
    </row>
    <row r="39" spans="3:10" x14ac:dyDescent="0.25">
      <c r="D39" s="93"/>
      <c r="E39" s="93"/>
      <c r="F39" s="93"/>
      <c r="G39" s="93"/>
      <c r="H39" s="93"/>
    </row>
    <row r="40" spans="3:10" x14ac:dyDescent="0.25">
      <c r="C40" s="77" t="s">
        <v>313</v>
      </c>
      <c r="D40" s="79">
        <f>+D14-D37</f>
        <v>20689.419999999998</v>
      </c>
      <c r="E40" s="79"/>
      <c r="F40" s="79">
        <f>+F14-F37</f>
        <v>1094.45</v>
      </c>
      <c r="G40" s="79">
        <f>+G14-G37</f>
        <v>1224.96</v>
      </c>
      <c r="H40" s="93">
        <f>SUM(D40:G40)</f>
        <v>23008.829999999998</v>
      </c>
    </row>
    <row r="41" spans="3:10" x14ac:dyDescent="0.25">
      <c r="D41" s="79"/>
      <c r="E41" s="79"/>
      <c r="F41" s="79"/>
      <c r="G41" s="79"/>
      <c r="H41" s="93"/>
    </row>
    <row r="42" spans="3:10" x14ac:dyDescent="0.25">
      <c r="D42" s="79"/>
      <c r="E42" s="79"/>
      <c r="F42" s="79"/>
      <c r="G42" s="79"/>
      <c r="H42" s="93"/>
    </row>
    <row r="43" spans="3:10" x14ac:dyDescent="0.25">
      <c r="C43" s="77" t="s">
        <v>314</v>
      </c>
      <c r="D43" s="79">
        <f>SUM(D15:D33)-D27-D35-D37-D38-D36</f>
        <v>20689.420000000006</v>
      </c>
      <c r="E43" s="79">
        <f>SUM(E15:E33)-E27-E35-E37-E38-E36</f>
        <v>0</v>
      </c>
      <c r="F43" s="79">
        <f>SUM(F15:F32)-F27-F35-F37-F38</f>
        <v>1094.4499999999998</v>
      </c>
      <c r="G43" s="79">
        <f>SUM(G15:G32)-G27-G35-G37-G38</f>
        <v>1224.96</v>
      </c>
      <c r="H43" s="58"/>
    </row>
    <row r="44" spans="3:10" x14ac:dyDescent="0.25">
      <c r="C44" s="43" t="s">
        <v>201</v>
      </c>
      <c r="D44" s="94">
        <f>+D43-D40</f>
        <v>0</v>
      </c>
      <c r="E44" s="94">
        <f>+E43-E40</f>
        <v>0</v>
      </c>
      <c r="F44" s="94">
        <f>+F43-F40</f>
        <v>0</v>
      </c>
      <c r="G44" s="94">
        <f>+G43-G40</f>
        <v>0</v>
      </c>
      <c r="H44" s="95"/>
    </row>
    <row r="45" spans="3:10" x14ac:dyDescent="0.25">
      <c r="D45" s="79"/>
      <c r="E45" s="79"/>
      <c r="H45" s="58"/>
    </row>
    <row r="46" spans="3:10" ht="12" customHeight="1" x14ac:dyDescent="0.25">
      <c r="D46" s="79"/>
      <c r="E46" s="79"/>
      <c r="H46" s="58"/>
    </row>
    <row r="47" spans="3:10" x14ac:dyDescent="0.25">
      <c r="H47" s="58"/>
    </row>
    <row r="48" spans="3:10" x14ac:dyDescent="0.25">
      <c r="H48" s="58"/>
    </row>
    <row r="49" customFormat="1" x14ac:dyDescent="0.25"/>
    <row r="50" customFormat="1" x14ac:dyDescent="0.25"/>
  </sheetData>
  <mergeCells count="5">
    <mergeCell ref="B8:C8"/>
    <mergeCell ref="I8:K8"/>
    <mergeCell ref="C1:E1"/>
    <mergeCell ref="C2:E2"/>
    <mergeCell ref="C3:E3"/>
  </mergeCells>
  <phoneticPr fontId="11"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8C3B0-E245-4D7C-8A6A-A9D14F6C71FD}">
  <dimension ref="A1:I19"/>
  <sheetViews>
    <sheetView workbookViewId="0">
      <selection activeCell="B19" sqref="B19:C19"/>
    </sheetView>
  </sheetViews>
  <sheetFormatPr defaultColWidth="13.140625" defaultRowHeight="15" x14ac:dyDescent="0.25"/>
  <cols>
    <col min="4" max="6" width="13.140625" style="93"/>
    <col min="7" max="7" width="14.42578125" customWidth="1"/>
  </cols>
  <sheetData>
    <row r="1" spans="1:9" ht="18" x14ac:dyDescent="0.25">
      <c r="A1" s="123" t="s">
        <v>0</v>
      </c>
      <c r="B1" s="53"/>
      <c r="C1" s="338" t="str">
        <f>Index!$C$1</f>
        <v>TUCKER SUPERANNUATION FUND</v>
      </c>
      <c r="D1" s="338"/>
      <c r="E1" s="338"/>
      <c r="F1" s="54"/>
      <c r="H1" s="56" t="s">
        <v>1</v>
      </c>
      <c r="I1" s="56" t="s">
        <v>2</v>
      </c>
    </row>
    <row r="2" spans="1:9" ht="18" x14ac:dyDescent="0.25">
      <c r="A2" s="123" t="s">
        <v>3</v>
      </c>
      <c r="B2" s="53"/>
      <c r="C2" s="338" t="str">
        <f>Index!$C$2</f>
        <v>9TUCH</v>
      </c>
      <c r="D2" s="338"/>
      <c r="E2" s="338"/>
      <c r="F2" s="55"/>
      <c r="G2" s="59" t="s">
        <v>4</v>
      </c>
      <c r="H2" s="60" t="str">
        <f>Index!$H$2</f>
        <v>MG</v>
      </c>
      <c r="I2" s="61">
        <f>Index!$I$2</f>
        <v>45240</v>
      </c>
    </row>
    <row r="3" spans="1:9" ht="18" x14ac:dyDescent="0.25">
      <c r="A3" s="123" t="s">
        <v>5</v>
      </c>
      <c r="B3" s="53"/>
      <c r="C3" s="339">
        <f>Index!$C$3</f>
        <v>45107</v>
      </c>
      <c r="D3" s="338"/>
      <c r="E3" s="338"/>
      <c r="F3" s="55"/>
      <c r="G3" s="59" t="s">
        <v>6</v>
      </c>
      <c r="H3" s="60" t="str">
        <f>Index!$H$3</f>
        <v>DB</v>
      </c>
      <c r="I3" s="61">
        <f>Index!$I$3</f>
        <v>45250</v>
      </c>
    </row>
    <row r="4" spans="1:9" ht="18" x14ac:dyDescent="0.25">
      <c r="D4" s="53"/>
      <c r="E4" s="53"/>
      <c r="F4" s="64"/>
      <c r="G4" s="65"/>
      <c r="I4" s="66"/>
    </row>
    <row r="5" spans="1:9" ht="18" x14ac:dyDescent="0.25">
      <c r="A5" s="125" t="s">
        <v>315</v>
      </c>
      <c r="D5" s="271"/>
      <c r="E5" s="271"/>
      <c r="F5" s="272"/>
      <c r="G5" s="273"/>
      <c r="I5" s="66"/>
    </row>
    <row r="6" spans="1:9" ht="18.75" x14ac:dyDescent="0.3">
      <c r="D6" s="274"/>
      <c r="E6" s="274"/>
      <c r="F6" s="275"/>
      <c r="G6" s="276"/>
      <c r="I6" s="66"/>
    </row>
    <row r="7" spans="1:9" x14ac:dyDescent="0.25">
      <c r="G7" s="93"/>
    </row>
    <row r="8" spans="1:9" s="69" customFormat="1" ht="25.5" x14ac:dyDescent="0.25">
      <c r="A8" s="130" t="s">
        <v>125</v>
      </c>
      <c r="B8" s="381" t="s">
        <v>126</v>
      </c>
      <c r="C8" s="382"/>
      <c r="D8" s="277" t="s">
        <v>127</v>
      </c>
      <c r="E8" s="277" t="s">
        <v>127</v>
      </c>
      <c r="F8" s="277" t="s">
        <v>127</v>
      </c>
      <c r="G8" s="381" t="s">
        <v>175</v>
      </c>
      <c r="H8" s="352"/>
      <c r="I8" s="353"/>
    </row>
    <row r="10" spans="1:9" x14ac:dyDescent="0.25">
      <c r="D10" s="278" t="s">
        <v>285</v>
      </c>
      <c r="E10" s="278" t="s">
        <v>316</v>
      </c>
      <c r="F10" s="278" t="s">
        <v>287</v>
      </c>
      <c r="G10" s="278" t="s">
        <v>317</v>
      </c>
      <c r="H10" s="278" t="s">
        <v>318</v>
      </c>
    </row>
    <row r="11" spans="1:9" x14ac:dyDescent="0.25">
      <c r="B11" t="s">
        <v>319</v>
      </c>
      <c r="G11" s="93"/>
      <c r="H11" s="93"/>
    </row>
    <row r="12" spans="1:9" x14ac:dyDescent="0.25">
      <c r="B12" t="s">
        <v>320</v>
      </c>
      <c r="G12" s="93"/>
      <c r="H12" s="93"/>
    </row>
    <row r="13" spans="1:9" s="43" customFormat="1" x14ac:dyDescent="0.25">
      <c r="B13" s="43" t="s">
        <v>201</v>
      </c>
      <c r="D13" s="279">
        <f>D11-D12</f>
        <v>0</v>
      </c>
      <c r="E13" s="279">
        <f>E11-E12</f>
        <v>0</v>
      </c>
      <c r="F13" s="279">
        <f>F11-F12</f>
        <v>0</v>
      </c>
      <c r="G13" s="279">
        <f>G11-G12</f>
        <v>0</v>
      </c>
      <c r="H13" s="279">
        <f>H11-H12</f>
        <v>0</v>
      </c>
    </row>
    <row r="15" spans="1:9" x14ac:dyDescent="0.25">
      <c r="A15" s="43" t="s">
        <v>321</v>
      </c>
    </row>
    <row r="19" spans="7:8" x14ac:dyDescent="0.25">
      <c r="G19" s="93"/>
      <c r="H19" s="93"/>
    </row>
  </sheetData>
  <mergeCells count="5">
    <mergeCell ref="B8:C8"/>
    <mergeCell ref="G8:I8"/>
    <mergeCell ref="C1:E1"/>
    <mergeCell ref="C2:E2"/>
    <mergeCell ref="C3:E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80FE3-9B36-4161-96E3-A59011420F9D}">
  <dimension ref="A1:J30"/>
  <sheetViews>
    <sheetView topLeftCell="A10" workbookViewId="0">
      <selection activeCell="B19" sqref="B19:C19"/>
    </sheetView>
  </sheetViews>
  <sheetFormatPr defaultColWidth="8.7109375" defaultRowHeight="15" x14ac:dyDescent="0.25"/>
  <cols>
    <col min="1" max="1" width="12.85546875" customWidth="1"/>
    <col min="2" max="2" width="3" customWidth="1"/>
    <col min="3" max="3" width="19.7109375" customWidth="1"/>
    <col min="4" max="5" width="14.7109375" customWidth="1"/>
    <col min="6" max="7" width="15.5703125" style="58" customWidth="1"/>
    <col min="8" max="8" width="14.28515625" customWidth="1"/>
    <col min="9" max="10" width="15.7109375" customWidth="1"/>
    <col min="11" max="11" width="14.42578125" customWidth="1"/>
  </cols>
  <sheetData>
    <row r="1" spans="1:10" ht="18" x14ac:dyDescent="0.25">
      <c r="A1" s="123" t="s">
        <v>0</v>
      </c>
      <c r="B1" s="53"/>
      <c r="C1" s="338" t="str">
        <f>Index!$C$1</f>
        <v>TUCKER SUPERANNUATION FUND</v>
      </c>
      <c r="D1" s="338"/>
      <c r="E1" s="338"/>
      <c r="F1" s="54"/>
      <c r="G1"/>
      <c r="H1" s="56" t="s">
        <v>1</v>
      </c>
      <c r="I1" s="56" t="s">
        <v>2</v>
      </c>
    </row>
    <row r="2" spans="1:10" ht="18" x14ac:dyDescent="0.25">
      <c r="A2" s="123" t="s">
        <v>3</v>
      </c>
      <c r="B2" s="53"/>
      <c r="C2" s="338" t="str">
        <f>Index!$C$2</f>
        <v>9TUCH</v>
      </c>
      <c r="D2" s="338"/>
      <c r="E2" s="338"/>
      <c r="F2" s="55"/>
      <c r="G2" s="59" t="s">
        <v>4</v>
      </c>
      <c r="H2" s="60" t="str">
        <f>Index!$H$2</f>
        <v>MG</v>
      </c>
      <c r="I2" s="61">
        <f>Index!$I$2</f>
        <v>45240</v>
      </c>
    </row>
    <row r="3" spans="1:10" ht="18" x14ac:dyDescent="0.25">
      <c r="A3" s="123" t="s">
        <v>5</v>
      </c>
      <c r="B3" s="53"/>
      <c r="C3" s="339">
        <f>Index!$C$3</f>
        <v>45107</v>
      </c>
      <c r="D3" s="338"/>
      <c r="E3" s="338"/>
      <c r="F3" s="55"/>
      <c r="G3" s="59" t="s">
        <v>6</v>
      </c>
      <c r="H3" s="60" t="str">
        <f>Index!$H$3</f>
        <v>DB</v>
      </c>
      <c r="I3" s="61">
        <f>Index!$I$3</f>
        <v>45250</v>
      </c>
    </row>
    <row r="4" spans="1:10" ht="18" x14ac:dyDescent="0.25">
      <c r="A4" s="123"/>
      <c r="B4" s="53"/>
      <c r="D4" s="53"/>
      <c r="E4" s="53"/>
      <c r="F4" s="55"/>
      <c r="G4" s="124"/>
      <c r="H4" s="65"/>
      <c r="I4" s="66"/>
    </row>
    <row r="5" spans="1:10" ht="18" x14ac:dyDescent="0.25">
      <c r="A5" s="53" t="s">
        <v>322</v>
      </c>
      <c r="C5" s="57"/>
      <c r="H5" s="65"/>
      <c r="J5" s="66"/>
    </row>
    <row r="6" spans="1:10" ht="18" x14ac:dyDescent="0.25">
      <c r="D6" s="53"/>
      <c r="E6" s="53"/>
      <c r="F6" s="64"/>
      <c r="G6" s="64"/>
    </row>
    <row r="8" spans="1:10" s="69" customFormat="1" ht="30" x14ac:dyDescent="0.25">
      <c r="A8" s="137" t="s">
        <v>125</v>
      </c>
      <c r="B8" s="342" t="s">
        <v>126</v>
      </c>
      <c r="C8" s="343"/>
      <c r="D8" s="343"/>
      <c r="E8" s="344"/>
      <c r="F8" s="138" t="s">
        <v>127</v>
      </c>
      <c r="G8" s="142"/>
      <c r="H8" s="342" t="s">
        <v>175</v>
      </c>
      <c r="I8" s="352"/>
      <c r="J8" s="353"/>
    </row>
    <row r="10" spans="1:10" x14ac:dyDescent="0.25">
      <c r="A10" s="77" t="s">
        <v>323</v>
      </c>
      <c r="C10" s="47" t="s">
        <v>324</v>
      </c>
      <c r="D10" s="383" t="s">
        <v>325</v>
      </c>
      <c r="E10" s="383"/>
      <c r="F10" s="383"/>
      <c r="G10" s="101" t="s">
        <v>326</v>
      </c>
      <c r="H10" s="384" t="s">
        <v>327</v>
      </c>
      <c r="I10" s="384"/>
      <c r="J10" s="384"/>
    </row>
    <row r="11" spans="1:10" x14ac:dyDescent="0.25">
      <c r="A11" s="71"/>
      <c r="B11" s="71"/>
      <c r="D11" s="47" t="s">
        <v>328</v>
      </c>
      <c r="E11" s="85" t="s">
        <v>329</v>
      </c>
      <c r="F11" s="72" t="s">
        <v>330</v>
      </c>
      <c r="G11" s="72"/>
      <c r="H11" s="47" t="s">
        <v>328</v>
      </c>
      <c r="I11" s="102" t="s">
        <v>329</v>
      </c>
      <c r="J11" s="103" t="s">
        <v>330</v>
      </c>
    </row>
    <row r="12" spans="1:10" x14ac:dyDescent="0.25">
      <c r="A12" s="71"/>
      <c r="B12" s="71"/>
      <c r="D12" s="47"/>
      <c r="E12" s="85"/>
      <c r="F12" s="72"/>
      <c r="G12" s="72"/>
      <c r="H12" s="47"/>
      <c r="I12" s="102"/>
      <c r="J12" s="103"/>
    </row>
    <row r="13" spans="1:10" x14ac:dyDescent="0.25">
      <c r="A13" s="71"/>
      <c r="C13" s="141"/>
      <c r="D13" s="80"/>
      <c r="E13" s="80"/>
      <c r="F13" s="80">
        <f>D13-E13</f>
        <v>0</v>
      </c>
      <c r="G13" s="104"/>
      <c r="H13" s="105">
        <f>D13*$G$13</f>
        <v>0</v>
      </c>
      <c r="I13" s="105">
        <f>E13*$G$13</f>
        <v>0</v>
      </c>
      <c r="J13" s="105">
        <f>F13*$G$13</f>
        <v>0</v>
      </c>
    </row>
    <row r="14" spans="1:10" x14ac:dyDescent="0.25">
      <c r="C14" s="141"/>
      <c r="D14" s="80"/>
      <c r="E14" s="80"/>
      <c r="F14" s="80">
        <f>D14-E14</f>
        <v>0</v>
      </c>
      <c r="G14" s="104"/>
      <c r="H14" s="105">
        <f>D14*$G$14</f>
        <v>0</v>
      </c>
      <c r="I14" s="105">
        <f>E14*$G$14</f>
        <v>0</v>
      </c>
      <c r="J14" s="105">
        <f>F14*$G$14</f>
        <v>0</v>
      </c>
    </row>
    <row r="15" spans="1:10" ht="15.75" thickBot="1" x14ac:dyDescent="0.3">
      <c r="D15" s="80"/>
      <c r="E15" s="80"/>
      <c r="F15" s="80"/>
      <c r="G15" s="70"/>
      <c r="H15" s="106">
        <f>SUM(H13:H14)</f>
        <v>0</v>
      </c>
      <c r="I15" s="106">
        <f>SUM(I13:I14)</f>
        <v>0</v>
      </c>
      <c r="J15" s="106">
        <f>SUM(J13:J14)</f>
        <v>0</v>
      </c>
    </row>
    <row r="16" spans="1:10" x14ac:dyDescent="0.25">
      <c r="D16" s="80"/>
      <c r="E16" s="80"/>
      <c r="F16" s="80"/>
      <c r="G16" s="70"/>
      <c r="H16" s="105"/>
      <c r="I16" s="105"/>
      <c r="J16" s="105"/>
    </row>
    <row r="17" spans="1:10" x14ac:dyDescent="0.25">
      <c r="D17" s="80"/>
      <c r="E17" s="80"/>
      <c r="F17" s="80"/>
      <c r="G17" s="70"/>
      <c r="H17" s="105"/>
      <c r="I17" s="105"/>
      <c r="J17" s="105"/>
    </row>
    <row r="18" spans="1:10" x14ac:dyDescent="0.25">
      <c r="A18" s="77"/>
      <c r="C18" s="141"/>
      <c r="D18" s="80"/>
      <c r="E18" s="80"/>
      <c r="F18" s="80">
        <f>D18-E18</f>
        <v>0</v>
      </c>
      <c r="G18" s="104"/>
      <c r="H18" s="105">
        <f t="shared" ref="H18:J21" si="0">D18*$G$13</f>
        <v>0</v>
      </c>
      <c r="I18" s="105">
        <f t="shared" si="0"/>
        <v>0</v>
      </c>
      <c r="J18" s="105">
        <f t="shared" si="0"/>
        <v>0</v>
      </c>
    </row>
    <row r="19" spans="1:10" x14ac:dyDescent="0.25">
      <c r="C19" s="141"/>
      <c r="D19" s="80"/>
      <c r="E19" s="80"/>
      <c r="F19" s="80">
        <f>D19-E19</f>
        <v>0</v>
      </c>
      <c r="G19" s="104"/>
      <c r="H19" s="105">
        <f t="shared" si="0"/>
        <v>0</v>
      </c>
      <c r="I19" s="105">
        <f t="shared" si="0"/>
        <v>0</v>
      </c>
      <c r="J19" s="105">
        <f t="shared" si="0"/>
        <v>0</v>
      </c>
    </row>
    <row r="20" spans="1:10" x14ac:dyDescent="0.25">
      <c r="C20" s="141"/>
      <c r="D20" s="80"/>
      <c r="E20" s="80"/>
      <c r="F20" s="80">
        <f>D20-E20</f>
        <v>0</v>
      </c>
      <c r="G20" s="104"/>
      <c r="H20" s="105">
        <f t="shared" si="0"/>
        <v>0</v>
      </c>
      <c r="I20" s="105">
        <f t="shared" si="0"/>
        <v>0</v>
      </c>
      <c r="J20" s="105">
        <f t="shared" si="0"/>
        <v>0</v>
      </c>
    </row>
    <row r="21" spans="1:10" x14ac:dyDescent="0.25">
      <c r="C21" s="141"/>
      <c r="D21" s="80"/>
      <c r="E21" s="80"/>
      <c r="F21" s="80">
        <f>D21-E21</f>
        <v>0</v>
      </c>
      <c r="G21" s="104"/>
      <c r="H21" s="105">
        <f t="shared" si="0"/>
        <v>0</v>
      </c>
      <c r="I21" s="105">
        <f t="shared" si="0"/>
        <v>0</v>
      </c>
      <c r="J21" s="105">
        <f t="shared" si="0"/>
        <v>0</v>
      </c>
    </row>
    <row r="22" spans="1:10" ht="15.75" thickBot="1" x14ac:dyDescent="0.3">
      <c r="D22" s="80"/>
      <c r="E22" s="80"/>
      <c r="F22" s="80"/>
      <c r="G22" s="79"/>
      <c r="H22" s="106">
        <f t="shared" ref="H22:J22" si="1">SUM(H18:H21)</f>
        <v>0</v>
      </c>
      <c r="I22" s="106">
        <f t="shared" si="1"/>
        <v>0</v>
      </c>
      <c r="J22" s="106">
        <f t="shared" si="1"/>
        <v>0</v>
      </c>
    </row>
    <row r="23" spans="1:10" x14ac:dyDescent="0.25">
      <c r="D23" s="80"/>
      <c r="E23" s="80"/>
      <c r="F23" s="80"/>
      <c r="G23" s="70"/>
      <c r="H23" s="93"/>
      <c r="I23" s="93"/>
      <c r="J23" s="93"/>
    </row>
    <row r="24" spans="1:10" x14ac:dyDescent="0.25">
      <c r="D24" s="93"/>
      <c r="E24" s="93"/>
      <c r="F24" s="93"/>
      <c r="H24" s="93"/>
      <c r="I24" s="93"/>
      <c r="J24" s="93"/>
    </row>
    <row r="25" spans="1:10" x14ac:dyDescent="0.25">
      <c r="D25" s="93"/>
      <c r="E25" s="93"/>
      <c r="F25" s="93"/>
      <c r="H25" s="93"/>
      <c r="I25" s="93"/>
      <c r="J25" s="93"/>
    </row>
    <row r="26" spans="1:10" x14ac:dyDescent="0.25">
      <c r="D26" s="93"/>
      <c r="E26" s="93"/>
      <c r="F26" s="93"/>
      <c r="H26" s="93"/>
      <c r="I26" s="93"/>
      <c r="J26" s="93"/>
    </row>
    <row r="27" spans="1:10" x14ac:dyDescent="0.25">
      <c r="D27" s="93"/>
      <c r="E27" s="93"/>
      <c r="F27" s="93"/>
      <c r="H27" s="93"/>
      <c r="I27" s="93"/>
      <c r="J27" s="93"/>
    </row>
    <row r="28" spans="1:10" x14ac:dyDescent="0.25">
      <c r="C28" s="93"/>
      <c r="D28" s="93"/>
      <c r="E28" s="93"/>
      <c r="F28" s="93"/>
      <c r="H28" s="93"/>
      <c r="I28" s="93"/>
      <c r="J28" s="93"/>
    </row>
    <row r="29" spans="1:10" x14ac:dyDescent="0.25">
      <c r="D29" s="93"/>
      <c r="E29" s="93"/>
      <c r="F29" s="93"/>
      <c r="H29" s="93"/>
      <c r="I29" s="93"/>
      <c r="J29" s="93"/>
    </row>
    <row r="30" spans="1:10" x14ac:dyDescent="0.25">
      <c r="H30" s="93"/>
      <c r="I30" s="93"/>
      <c r="J30" s="93"/>
    </row>
  </sheetData>
  <mergeCells count="7">
    <mergeCell ref="B8:E8"/>
    <mergeCell ref="H8:J8"/>
    <mergeCell ref="D10:F10"/>
    <mergeCell ref="H10:J10"/>
    <mergeCell ref="C1:E1"/>
    <mergeCell ref="C2:E2"/>
    <mergeCell ref="C3:E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FB316-CB18-4BC4-8606-0C6D3F615A88}">
  <dimension ref="A1:P189"/>
  <sheetViews>
    <sheetView topLeftCell="A7" zoomScale="70" zoomScaleNormal="70" workbookViewId="0">
      <selection activeCell="B19" sqref="B19:C19"/>
    </sheetView>
  </sheetViews>
  <sheetFormatPr defaultColWidth="8.7109375" defaultRowHeight="15" x14ac:dyDescent="0.25"/>
  <cols>
    <col min="1" max="1" width="14.7109375" customWidth="1"/>
    <col min="2" max="2" width="4" customWidth="1"/>
    <col min="3" max="3" width="21.140625" customWidth="1"/>
    <col min="4" max="14" width="14.42578125" customWidth="1"/>
    <col min="15" max="15" width="15.5703125" bestFit="1" customWidth="1"/>
    <col min="16" max="16" width="15" bestFit="1" customWidth="1"/>
  </cols>
  <sheetData>
    <row r="1" spans="1:14" ht="18" x14ac:dyDescent="0.25">
      <c r="A1" s="123" t="s">
        <v>0</v>
      </c>
      <c r="B1" s="53"/>
      <c r="C1" s="338" t="str">
        <f>Index!$C$1</f>
        <v>TUCKER SUPERANNUATION FUND</v>
      </c>
      <c r="D1" s="338"/>
      <c r="E1" s="338"/>
      <c r="F1" s="54"/>
      <c r="H1" s="56" t="s">
        <v>1</v>
      </c>
      <c r="I1" s="56" t="s">
        <v>2</v>
      </c>
    </row>
    <row r="2" spans="1:14" ht="18" x14ac:dyDescent="0.25">
      <c r="A2" s="123" t="s">
        <v>3</v>
      </c>
      <c r="B2" s="53"/>
      <c r="C2" s="338" t="str">
        <f>Index!$C$2</f>
        <v>9TUCH</v>
      </c>
      <c r="D2" s="338"/>
      <c r="E2" s="338"/>
      <c r="F2" s="55"/>
      <c r="G2" s="59" t="s">
        <v>4</v>
      </c>
      <c r="H2" s="60" t="str">
        <f>Index!$H$2</f>
        <v>MG</v>
      </c>
      <c r="I2" s="61">
        <f>Index!$I$2</f>
        <v>45240</v>
      </c>
    </row>
    <row r="3" spans="1:14" ht="18" x14ac:dyDescent="0.25">
      <c r="A3" s="123" t="s">
        <v>5</v>
      </c>
      <c r="B3" s="53"/>
      <c r="C3" s="339">
        <f>Index!$C$3</f>
        <v>45107</v>
      </c>
      <c r="D3" s="338"/>
      <c r="E3" s="338"/>
      <c r="F3" s="55"/>
      <c r="G3" s="59" t="s">
        <v>6</v>
      </c>
      <c r="H3" s="60" t="str">
        <f>Index!$H$3</f>
        <v>DB</v>
      </c>
      <c r="I3" s="61">
        <f>Index!$I$3</f>
        <v>45250</v>
      </c>
    </row>
    <row r="4" spans="1:14" ht="18" x14ac:dyDescent="0.25">
      <c r="D4" s="53"/>
      <c r="E4" s="53"/>
      <c r="F4" s="64"/>
      <c r="G4" s="65"/>
      <c r="I4" s="66"/>
    </row>
    <row r="5" spans="1:14" ht="18" x14ac:dyDescent="0.25">
      <c r="A5" s="125" t="s">
        <v>331</v>
      </c>
      <c r="D5" s="53"/>
      <c r="E5" s="53"/>
      <c r="F5" s="64"/>
      <c r="G5" s="65"/>
      <c r="I5" s="66"/>
    </row>
    <row r="6" spans="1:14" ht="20.100000000000001" customHeight="1" x14ac:dyDescent="0.25"/>
    <row r="7" spans="1:14" ht="20.100000000000001" customHeight="1" thickBot="1" x14ac:dyDescent="0.3">
      <c r="A7" s="125" t="s">
        <v>332</v>
      </c>
    </row>
    <row r="8" spans="1:14" ht="30.75" thickBot="1" x14ac:dyDescent="0.3">
      <c r="A8" s="183" t="s">
        <v>125</v>
      </c>
      <c r="B8" s="358" t="s">
        <v>126</v>
      </c>
      <c r="C8" s="360"/>
      <c r="D8" s="184" t="s">
        <v>333</v>
      </c>
      <c r="E8" s="185" t="s">
        <v>129</v>
      </c>
      <c r="F8" s="185" t="s">
        <v>154</v>
      </c>
      <c r="G8" s="358" t="s">
        <v>175</v>
      </c>
      <c r="H8" s="389"/>
      <c r="I8" s="390"/>
    </row>
    <row r="9" spans="1:14" x14ac:dyDescent="0.25">
      <c r="A9" s="223"/>
      <c r="B9" s="391"/>
      <c r="C9" s="392"/>
      <c r="D9" s="224"/>
      <c r="E9" s="225"/>
      <c r="F9" s="225"/>
      <c r="G9" s="391"/>
      <c r="H9" s="393"/>
      <c r="I9" s="392"/>
    </row>
    <row r="10" spans="1:14" x14ac:dyDescent="0.25">
      <c r="A10" s="189"/>
      <c r="B10" s="394" t="s">
        <v>334</v>
      </c>
      <c r="C10" s="395"/>
      <c r="D10" s="395"/>
      <c r="E10" s="395"/>
      <c r="F10" s="395"/>
      <c r="G10" s="395"/>
      <c r="H10" s="395"/>
      <c r="I10" s="396"/>
    </row>
    <row r="11" spans="1:14" x14ac:dyDescent="0.25">
      <c r="A11" s="189"/>
      <c r="B11" s="385" t="s">
        <v>335</v>
      </c>
      <c r="C11" s="386"/>
      <c r="D11" s="405" t="s">
        <v>336</v>
      </c>
      <c r="E11" s="406"/>
      <c r="F11" s="407"/>
      <c r="G11" s="385"/>
      <c r="H11" s="387"/>
      <c r="I11" s="388"/>
      <c r="K11" t="s">
        <v>337</v>
      </c>
    </row>
    <row r="12" spans="1:14" x14ac:dyDescent="0.25">
      <c r="A12" s="189"/>
      <c r="B12" s="385" t="s">
        <v>338</v>
      </c>
      <c r="C12" s="386"/>
      <c r="D12" s="405"/>
      <c r="E12" s="406"/>
      <c r="F12" s="407"/>
      <c r="G12" s="385"/>
      <c r="H12" s="387"/>
      <c r="I12" s="388"/>
      <c r="L12" s="77" t="s">
        <v>339</v>
      </c>
      <c r="M12" s="77" t="s">
        <v>340</v>
      </c>
      <c r="N12" s="77" t="s">
        <v>341</v>
      </c>
    </row>
    <row r="13" spans="1:14" x14ac:dyDescent="0.25">
      <c r="A13" s="189"/>
      <c r="B13" s="385" t="s">
        <v>342</v>
      </c>
      <c r="C13" s="386"/>
      <c r="D13" s="405"/>
      <c r="E13" s="406"/>
      <c r="F13" s="407"/>
      <c r="G13" s="385"/>
      <c r="H13" s="387"/>
      <c r="I13" s="388"/>
      <c r="K13" t="s">
        <v>343</v>
      </c>
      <c r="L13" s="58"/>
      <c r="M13" s="58">
        <f>+L13/12</f>
        <v>0</v>
      </c>
    </row>
    <row r="14" spans="1:14" x14ac:dyDescent="0.25">
      <c r="A14" s="189"/>
      <c r="B14" s="385" t="s">
        <v>344</v>
      </c>
      <c r="C14" s="386"/>
      <c r="D14" s="405"/>
      <c r="E14" s="406"/>
      <c r="F14" s="407"/>
      <c r="G14" s="385"/>
      <c r="H14" s="387"/>
      <c r="I14" s="388"/>
      <c r="K14" t="s">
        <v>345</v>
      </c>
      <c r="L14" s="58"/>
      <c r="M14" s="58">
        <f>+L14/12</f>
        <v>0</v>
      </c>
    </row>
    <row r="15" spans="1:14" x14ac:dyDescent="0.25">
      <c r="A15" s="189"/>
      <c r="B15" s="385" t="s">
        <v>346</v>
      </c>
      <c r="C15" s="386"/>
      <c r="D15" s="405" t="s">
        <v>347</v>
      </c>
      <c r="E15" s="406"/>
      <c r="F15" s="407"/>
      <c r="G15" s="385"/>
      <c r="H15" s="387"/>
      <c r="I15" s="388"/>
      <c r="K15" t="s">
        <v>348</v>
      </c>
      <c r="L15" s="58"/>
      <c r="M15" s="58">
        <f>+L15/12</f>
        <v>0</v>
      </c>
    </row>
    <row r="16" spans="1:14" x14ac:dyDescent="0.25">
      <c r="A16" s="189"/>
      <c r="B16" s="385" t="s">
        <v>349</v>
      </c>
      <c r="C16" s="386"/>
      <c r="D16" s="405"/>
      <c r="E16" s="406"/>
      <c r="F16" s="407"/>
      <c r="G16" s="385"/>
      <c r="H16" s="387"/>
      <c r="I16" s="388"/>
      <c r="K16" s="90" t="s">
        <v>350</v>
      </c>
      <c r="L16" s="319"/>
      <c r="M16" s="319"/>
      <c r="N16" s="319">
        <f>+M16*1.1</f>
        <v>0</v>
      </c>
    </row>
    <row r="17" spans="1:16" x14ac:dyDescent="0.25">
      <c r="A17" s="189"/>
      <c r="B17" s="385" t="s">
        <v>351</v>
      </c>
      <c r="C17" s="386"/>
      <c r="D17" s="405"/>
      <c r="E17" s="406"/>
      <c r="F17" s="407"/>
      <c r="G17" s="385"/>
      <c r="H17" s="387"/>
      <c r="I17" s="388"/>
    </row>
    <row r="18" spans="1:16" x14ac:dyDescent="0.25">
      <c r="A18" s="189"/>
      <c r="B18" s="385"/>
      <c r="C18" s="386"/>
      <c r="D18" s="227"/>
      <c r="E18" s="228"/>
      <c r="F18" s="228"/>
      <c r="G18" s="385"/>
      <c r="H18" s="387"/>
      <c r="I18" s="388"/>
    </row>
    <row r="19" spans="1:16" x14ac:dyDescent="0.25">
      <c r="A19" s="189"/>
      <c r="B19" s="397" t="s">
        <v>352</v>
      </c>
      <c r="C19" s="398"/>
      <c r="D19" s="227"/>
      <c r="E19" s="228"/>
      <c r="F19" s="228"/>
      <c r="G19" s="385"/>
      <c r="H19" s="387"/>
      <c r="I19" s="388"/>
      <c r="K19" s="77" t="s">
        <v>353</v>
      </c>
      <c r="L19" s="77"/>
      <c r="M19" s="77"/>
      <c r="N19" s="77"/>
      <c r="O19" s="77"/>
      <c r="P19" s="77"/>
    </row>
    <row r="20" spans="1:16" x14ac:dyDescent="0.25">
      <c r="A20" s="189"/>
      <c r="B20" s="385" t="s">
        <v>354</v>
      </c>
      <c r="C20" s="386"/>
      <c r="D20" s="227">
        <f>+SUM(E20:F20)</f>
        <v>0</v>
      </c>
      <c r="E20" s="228">
        <f>+F20*0.1</f>
        <v>0</v>
      </c>
      <c r="F20" s="228"/>
      <c r="G20" s="385" t="s">
        <v>355</v>
      </c>
      <c r="H20" s="387"/>
      <c r="I20" s="388"/>
      <c r="K20" s="77" t="s">
        <v>2</v>
      </c>
      <c r="L20" s="77" t="s">
        <v>356</v>
      </c>
      <c r="M20" s="77" t="s">
        <v>357</v>
      </c>
      <c r="N20" s="77" t="s">
        <v>339</v>
      </c>
      <c r="O20" s="77" t="s">
        <v>341</v>
      </c>
      <c r="P20" s="77" t="s">
        <v>340</v>
      </c>
    </row>
    <row r="21" spans="1:16" x14ac:dyDescent="0.25">
      <c r="A21" s="189"/>
      <c r="B21" s="399" t="s">
        <v>358</v>
      </c>
      <c r="C21" s="386"/>
      <c r="D21" s="227">
        <f>+SUM(E21:F21)</f>
        <v>0</v>
      </c>
      <c r="E21" s="228">
        <f>+F21*0.1</f>
        <v>0</v>
      </c>
      <c r="F21" s="228"/>
      <c r="G21" s="385" t="s">
        <v>355</v>
      </c>
      <c r="H21" s="387"/>
      <c r="I21" s="388"/>
      <c r="L21" t="s">
        <v>359</v>
      </c>
    </row>
    <row r="22" spans="1:16" x14ac:dyDescent="0.25">
      <c r="A22" s="189"/>
      <c r="B22" s="385"/>
      <c r="C22" s="386"/>
      <c r="D22" s="227"/>
      <c r="E22" s="228"/>
      <c r="F22" s="227"/>
      <c r="G22" s="385"/>
      <c r="H22" s="387"/>
      <c r="I22" s="388"/>
      <c r="L22" t="s">
        <v>360</v>
      </c>
    </row>
    <row r="23" spans="1:16" x14ac:dyDescent="0.25">
      <c r="A23" s="189"/>
      <c r="B23" s="385"/>
      <c r="C23" s="386"/>
      <c r="D23" s="227"/>
      <c r="E23" s="228"/>
      <c r="F23" s="227"/>
      <c r="G23" s="385"/>
      <c r="H23" s="387"/>
      <c r="I23" s="388"/>
    </row>
    <row r="24" spans="1:16" x14ac:dyDescent="0.25">
      <c r="A24" s="189"/>
      <c r="B24" s="397" t="s">
        <v>110</v>
      </c>
      <c r="C24" s="398"/>
      <c r="D24" s="230">
        <f>SUM(D20:D23)</f>
        <v>0</v>
      </c>
      <c r="E24" s="230">
        <f>SUM(E20:E23)</f>
        <v>0</v>
      </c>
      <c r="F24" s="230">
        <f>SUM(F20:F23)</f>
        <v>0</v>
      </c>
      <c r="G24" s="385"/>
      <c r="H24" s="387"/>
      <c r="I24" s="388"/>
    </row>
    <row r="25" spans="1:16" x14ac:dyDescent="0.25">
      <c r="A25" s="189"/>
      <c r="B25" s="385"/>
      <c r="C25" s="386"/>
      <c r="D25" s="227"/>
      <c r="E25" s="228"/>
      <c r="F25" s="227"/>
      <c r="G25" s="385"/>
      <c r="H25" s="387"/>
      <c r="I25" s="388"/>
    </row>
    <row r="26" spans="1:16" x14ac:dyDescent="0.25">
      <c r="A26" s="189"/>
      <c r="B26" s="397" t="s">
        <v>361</v>
      </c>
      <c r="C26" s="398"/>
      <c r="D26" s="227"/>
      <c r="E26" s="228"/>
      <c r="F26" s="227"/>
      <c r="G26" s="385"/>
      <c r="H26" s="387"/>
      <c r="I26" s="388"/>
    </row>
    <row r="27" spans="1:16" x14ac:dyDescent="0.25">
      <c r="A27" s="189"/>
      <c r="B27" s="385" t="s">
        <v>362</v>
      </c>
      <c r="C27" s="386"/>
      <c r="D27" s="231">
        <f>+F27+E27</f>
        <v>0</v>
      </c>
      <c r="E27" s="232">
        <f>+F27*0.1</f>
        <v>0</v>
      </c>
      <c r="F27" s="227"/>
      <c r="G27" s="385"/>
      <c r="H27" s="387"/>
      <c r="I27" s="388"/>
    </row>
    <row r="28" spans="1:16" x14ac:dyDescent="0.25">
      <c r="A28" s="189"/>
      <c r="B28" s="385" t="s">
        <v>362</v>
      </c>
      <c r="C28" s="386"/>
      <c r="D28" s="231">
        <f>+F28+E28</f>
        <v>0</v>
      </c>
      <c r="E28" s="232">
        <f>+F28*0.1</f>
        <v>0</v>
      </c>
      <c r="F28" s="231"/>
      <c r="G28" s="385"/>
      <c r="H28" s="387"/>
      <c r="I28" s="388"/>
    </row>
    <row r="29" spans="1:16" x14ac:dyDescent="0.25">
      <c r="A29" s="189"/>
      <c r="B29" s="385" t="s">
        <v>362</v>
      </c>
      <c r="C29" s="386"/>
      <c r="D29" s="231">
        <f>+F29+E29</f>
        <v>0</v>
      </c>
      <c r="E29" s="232">
        <f>+F29*0.1</f>
        <v>0</v>
      </c>
      <c r="F29" s="231"/>
      <c r="G29" s="385"/>
      <c r="H29" s="387"/>
      <c r="I29" s="388"/>
    </row>
    <row r="30" spans="1:16" x14ac:dyDescent="0.25">
      <c r="A30" s="189"/>
      <c r="B30" s="385" t="s">
        <v>362</v>
      </c>
      <c r="C30" s="386"/>
      <c r="D30" s="231">
        <f>+F30+E30</f>
        <v>0</v>
      </c>
      <c r="E30" s="232">
        <f>+F30*0.1</f>
        <v>0</v>
      </c>
      <c r="F30" s="231"/>
      <c r="G30" s="385"/>
      <c r="H30" s="387"/>
      <c r="I30" s="388"/>
    </row>
    <row r="31" spans="1:16" x14ac:dyDescent="0.25">
      <c r="A31" s="189"/>
      <c r="B31" s="229" t="s">
        <v>363</v>
      </c>
      <c r="C31" s="226"/>
      <c r="D31" s="233">
        <f>SUM(D27:D30)</f>
        <v>0</v>
      </c>
      <c r="E31" s="233">
        <f>SUM(E27:E30)</f>
        <v>0</v>
      </c>
      <c r="F31" s="233">
        <f>SUM(F27:F30)</f>
        <v>0</v>
      </c>
      <c r="G31" s="385"/>
      <c r="H31" s="387"/>
      <c r="I31" s="388"/>
    </row>
    <row r="32" spans="1:16" x14ac:dyDescent="0.25">
      <c r="A32" s="189"/>
      <c r="B32" s="385" t="s">
        <v>364</v>
      </c>
      <c r="C32" s="386"/>
      <c r="D32" s="231">
        <f>+F32+E32</f>
        <v>0</v>
      </c>
      <c r="E32" s="232">
        <f>+F32*0.1</f>
        <v>0</v>
      </c>
      <c r="F32" s="227"/>
      <c r="G32" s="385"/>
      <c r="H32" s="400"/>
      <c r="I32" s="386"/>
    </row>
    <row r="33" spans="1:9" x14ac:dyDescent="0.25">
      <c r="A33" s="189"/>
      <c r="B33" s="385" t="s">
        <v>364</v>
      </c>
      <c r="C33" s="386"/>
      <c r="D33" s="231">
        <f>+F33+E33</f>
        <v>0</v>
      </c>
      <c r="E33" s="232">
        <f>+F33*0.1</f>
        <v>0</v>
      </c>
      <c r="F33" s="227"/>
      <c r="G33" s="385"/>
      <c r="H33" s="400"/>
      <c r="I33" s="386"/>
    </row>
    <row r="34" spans="1:9" x14ac:dyDescent="0.25">
      <c r="A34" s="189"/>
      <c r="B34" s="385" t="s">
        <v>364</v>
      </c>
      <c r="C34" s="386"/>
      <c r="D34" s="231">
        <f>+F34+E34</f>
        <v>0</v>
      </c>
      <c r="E34" s="232">
        <f>+F34*0.1</f>
        <v>0</v>
      </c>
      <c r="F34" s="227"/>
      <c r="G34" s="385"/>
      <c r="H34" s="400"/>
      <c r="I34" s="386"/>
    </row>
    <row r="35" spans="1:9" x14ac:dyDescent="0.25">
      <c r="A35" s="189"/>
      <c r="B35" s="385" t="s">
        <v>364</v>
      </c>
      <c r="C35" s="386"/>
      <c r="D35" s="231">
        <f>+F35+E35</f>
        <v>0</v>
      </c>
      <c r="E35" s="232">
        <f>+F35*0.1</f>
        <v>0</v>
      </c>
      <c r="F35" s="227"/>
      <c r="G35" s="385"/>
      <c r="H35" s="400"/>
      <c r="I35" s="386"/>
    </row>
    <row r="36" spans="1:9" x14ac:dyDescent="0.25">
      <c r="A36" s="189"/>
      <c r="B36" s="229" t="s">
        <v>365</v>
      </c>
      <c r="C36" s="226"/>
      <c r="D36" s="233">
        <f>SUM(D32:D35)</f>
        <v>0</v>
      </c>
      <c r="E36" s="233">
        <f>SUM(E32:E35)</f>
        <v>0</v>
      </c>
      <c r="F36" s="233">
        <f>SUM(F32:F35)</f>
        <v>0</v>
      </c>
      <c r="G36" s="385"/>
      <c r="H36" s="387"/>
      <c r="I36" s="388"/>
    </row>
    <row r="37" spans="1:9" x14ac:dyDescent="0.25">
      <c r="A37" s="189"/>
      <c r="B37" s="385" t="s">
        <v>366</v>
      </c>
      <c r="C37" s="386"/>
      <c r="D37" s="231">
        <f>+F37+E37</f>
        <v>0</v>
      </c>
      <c r="E37" s="232">
        <f>+F37*0.1</f>
        <v>0</v>
      </c>
      <c r="F37" s="227"/>
      <c r="G37" s="385"/>
      <c r="H37" s="387"/>
      <c r="I37" s="388"/>
    </row>
    <row r="38" spans="1:9" x14ac:dyDescent="0.25">
      <c r="A38" s="189"/>
      <c r="B38" s="385" t="s">
        <v>366</v>
      </c>
      <c r="C38" s="386"/>
      <c r="D38" s="231">
        <f>+F38+E38</f>
        <v>0</v>
      </c>
      <c r="E38" s="232">
        <f>+F38*0.1</f>
        <v>0</v>
      </c>
      <c r="F38" s="231"/>
      <c r="G38" s="385"/>
      <c r="H38" s="387"/>
      <c r="I38" s="388"/>
    </row>
    <row r="39" spans="1:9" x14ac:dyDescent="0.25">
      <c r="A39" s="189"/>
      <c r="B39" s="385" t="s">
        <v>366</v>
      </c>
      <c r="C39" s="386"/>
      <c r="D39" s="231">
        <f>+F39+E39</f>
        <v>0</v>
      </c>
      <c r="E39" s="232">
        <f>+F39*0.1</f>
        <v>0</v>
      </c>
      <c r="F39" s="227"/>
      <c r="G39" s="385"/>
      <c r="H39" s="400"/>
      <c r="I39" s="386"/>
    </row>
    <row r="40" spans="1:9" x14ac:dyDescent="0.25">
      <c r="A40" s="189"/>
      <c r="B40" s="385" t="s">
        <v>366</v>
      </c>
      <c r="C40" s="386"/>
      <c r="D40" s="231">
        <f>+F40+E40</f>
        <v>0</v>
      </c>
      <c r="E40" s="232">
        <f>+F40*0.1</f>
        <v>0</v>
      </c>
      <c r="F40" s="231"/>
      <c r="G40" s="385"/>
      <c r="H40" s="400"/>
      <c r="I40" s="386"/>
    </row>
    <row r="41" spans="1:9" x14ac:dyDescent="0.25">
      <c r="A41" s="189"/>
      <c r="B41" s="397" t="s">
        <v>367</v>
      </c>
      <c r="C41" s="398"/>
      <c r="D41" s="233">
        <f>SUM(D37:D40)</f>
        <v>0</v>
      </c>
      <c r="E41" s="233">
        <f>SUM(E37:E40)</f>
        <v>0</v>
      </c>
      <c r="F41" s="233">
        <f>SUM(F37:F40)</f>
        <v>0</v>
      </c>
      <c r="G41" s="385"/>
      <c r="H41" s="400"/>
      <c r="I41" s="386"/>
    </row>
    <row r="42" spans="1:9" x14ac:dyDescent="0.25">
      <c r="A42" s="189"/>
      <c r="B42" s="397" t="s">
        <v>368</v>
      </c>
      <c r="C42" s="398"/>
      <c r="D42" s="233">
        <f>+D31+D36+D41</f>
        <v>0</v>
      </c>
      <c r="E42" s="233">
        <f>+E31+E36+E41</f>
        <v>0</v>
      </c>
      <c r="F42" s="233">
        <f>+F31+F36+F41</f>
        <v>0</v>
      </c>
      <c r="G42" s="385"/>
      <c r="H42" s="400"/>
      <c r="I42" s="386"/>
    </row>
    <row r="43" spans="1:9" x14ac:dyDescent="0.25">
      <c r="A43" s="189"/>
      <c r="B43" s="385"/>
      <c r="C43" s="386"/>
      <c r="D43" s="231"/>
      <c r="E43" s="232"/>
      <c r="F43" s="226"/>
      <c r="G43" s="385"/>
      <c r="H43" s="400"/>
      <c r="I43" s="386"/>
    </row>
    <row r="44" spans="1:9" x14ac:dyDescent="0.25">
      <c r="A44" s="189"/>
      <c r="B44" s="201" t="s">
        <v>369</v>
      </c>
      <c r="C44" s="202"/>
      <c r="D44" s="234"/>
      <c r="E44" s="235"/>
      <c r="F44" s="236"/>
      <c r="G44" s="385"/>
      <c r="H44" s="400"/>
      <c r="I44" s="386"/>
    </row>
    <row r="45" spans="1:9" x14ac:dyDescent="0.25">
      <c r="A45" s="189"/>
      <c r="B45" s="397"/>
      <c r="C45" s="398"/>
      <c r="D45" s="233"/>
      <c r="E45" s="233"/>
      <c r="F45" s="233"/>
      <c r="G45" s="385"/>
      <c r="H45" s="400"/>
      <c r="I45" s="386"/>
    </row>
    <row r="46" spans="1:9" x14ac:dyDescent="0.25">
      <c r="A46" s="237" t="s">
        <v>370</v>
      </c>
      <c r="B46" s="366"/>
      <c r="C46" s="367"/>
      <c r="D46" s="367"/>
      <c r="E46" s="367"/>
      <c r="F46" s="367"/>
      <c r="G46" s="367"/>
      <c r="H46" s="367"/>
      <c r="I46" s="368"/>
    </row>
    <row r="47" spans="1:9" x14ac:dyDescent="0.25">
      <c r="A47" s="237"/>
      <c r="B47" s="366"/>
      <c r="C47" s="367"/>
      <c r="D47" s="367"/>
      <c r="E47" s="367"/>
      <c r="F47" s="367"/>
      <c r="G47" s="367"/>
      <c r="H47" s="367"/>
      <c r="I47" s="368"/>
    </row>
    <row r="48" spans="1:9" x14ac:dyDescent="0.25">
      <c r="A48" s="237"/>
      <c r="B48" s="366"/>
      <c r="C48" s="367"/>
      <c r="D48" s="367"/>
      <c r="E48" s="367"/>
      <c r="F48" s="367"/>
      <c r="G48" s="367"/>
      <c r="H48" s="367"/>
      <c r="I48" s="368"/>
    </row>
    <row r="49" spans="1:16" x14ac:dyDescent="0.25">
      <c r="A49" s="210"/>
      <c r="B49" s="402"/>
      <c r="C49" s="403"/>
      <c r="D49" s="238"/>
      <c r="E49" s="238"/>
      <c r="F49" s="238"/>
      <c r="G49" s="402"/>
      <c r="H49" s="404"/>
      <c r="I49" s="403"/>
    </row>
    <row r="50" spans="1:16" x14ac:dyDescent="0.25">
      <c r="E50" s="115"/>
      <c r="F50" s="115"/>
    </row>
    <row r="51" spans="1:16" x14ac:dyDescent="0.25">
      <c r="E51" s="115"/>
      <c r="F51" s="115"/>
    </row>
    <row r="52" spans="1:16" x14ac:dyDescent="0.25">
      <c r="E52" s="115"/>
      <c r="F52" s="115"/>
    </row>
    <row r="53" spans="1:16" x14ac:dyDescent="0.25">
      <c r="D53" s="91"/>
      <c r="E53" s="115"/>
      <c r="F53" s="115"/>
    </row>
    <row r="54" spans="1:16" ht="18" x14ac:dyDescent="0.25">
      <c r="A54" s="125" t="s">
        <v>371</v>
      </c>
      <c r="E54" s="115"/>
      <c r="F54" s="115"/>
    </row>
    <row r="55" spans="1:16" x14ac:dyDescent="0.25">
      <c r="A55" s="239"/>
      <c r="C55" s="239"/>
      <c r="D55" s="239"/>
      <c r="E55" s="239"/>
      <c r="F55" s="239"/>
      <c r="G55" s="239"/>
      <c r="H55" s="239"/>
      <c r="I55" s="239"/>
      <c r="J55" s="239"/>
      <c r="K55" s="239"/>
      <c r="L55" s="239"/>
      <c r="M55" s="239"/>
      <c r="N55" s="239"/>
      <c r="O55" s="239"/>
      <c r="P55" s="239"/>
    </row>
    <row r="56" spans="1:16" x14ac:dyDescent="0.25">
      <c r="A56" s="239" t="s">
        <v>372</v>
      </c>
      <c r="B56" s="239"/>
      <c r="C56" s="239"/>
      <c r="D56" s="239"/>
      <c r="E56" s="239"/>
      <c r="F56" s="239"/>
      <c r="G56" s="239"/>
      <c r="H56" s="239"/>
      <c r="I56" s="239"/>
      <c r="J56" s="239"/>
      <c r="K56" s="239"/>
      <c r="L56" s="239"/>
      <c r="M56" s="239"/>
      <c r="N56" s="239"/>
      <c r="O56" s="239"/>
      <c r="P56" s="239"/>
    </row>
    <row r="57" spans="1:16" ht="45" x14ac:dyDescent="0.25">
      <c r="A57" s="239"/>
      <c r="B57" s="240"/>
      <c r="C57" s="240" t="s">
        <v>373</v>
      </c>
      <c r="D57" s="246" t="s">
        <v>374</v>
      </c>
      <c r="E57" s="246" t="s">
        <v>375</v>
      </c>
      <c r="F57" s="246" t="s">
        <v>376</v>
      </c>
      <c r="G57" s="246" t="s">
        <v>377</v>
      </c>
      <c r="H57" s="246" t="s">
        <v>378</v>
      </c>
      <c r="I57" s="246" t="s">
        <v>379</v>
      </c>
      <c r="J57" s="246" t="s">
        <v>380</v>
      </c>
      <c r="K57" s="246" t="s">
        <v>381</v>
      </c>
      <c r="L57" s="246" t="s">
        <v>382</v>
      </c>
      <c r="M57" s="246" t="s">
        <v>383</v>
      </c>
      <c r="N57" s="246" t="s">
        <v>384</v>
      </c>
      <c r="O57" s="239"/>
      <c r="P57" s="239"/>
    </row>
    <row r="58" spans="1:16" x14ac:dyDescent="0.25">
      <c r="A58" s="239" t="s">
        <v>385</v>
      </c>
      <c r="B58" s="239"/>
      <c r="C58" s="242" t="s">
        <v>386</v>
      </c>
      <c r="D58" s="243"/>
      <c r="E58" s="243"/>
      <c r="F58" s="243"/>
      <c r="G58" s="243"/>
      <c r="H58" s="243"/>
      <c r="I58" s="239"/>
      <c r="J58" s="243"/>
      <c r="K58" s="243"/>
      <c r="L58" s="243"/>
      <c r="M58" s="239"/>
      <c r="N58" s="243"/>
      <c r="O58" s="239"/>
      <c r="P58" s="239"/>
    </row>
    <row r="59" spans="1:16" x14ac:dyDescent="0.25">
      <c r="A59" s="239" t="s">
        <v>387</v>
      </c>
      <c r="B59" s="239"/>
      <c r="C59" s="242" t="s">
        <v>386</v>
      </c>
      <c r="D59" s="239"/>
      <c r="E59" s="239"/>
      <c r="F59" s="239"/>
      <c r="G59" s="239"/>
      <c r="H59" s="239"/>
      <c r="I59" s="239"/>
      <c r="J59" s="239"/>
      <c r="K59" s="239"/>
      <c r="L59" s="243"/>
      <c r="M59" s="239"/>
      <c r="N59" s="239"/>
      <c r="O59" s="239"/>
      <c r="P59" s="239"/>
    </row>
    <row r="60" spans="1:16" x14ac:dyDescent="0.25">
      <c r="A60" s="239"/>
      <c r="B60" s="239"/>
      <c r="C60" s="239"/>
      <c r="D60" s="244"/>
      <c r="E60" s="244"/>
      <c r="F60" s="244"/>
      <c r="G60" s="244"/>
      <c r="H60" s="244"/>
      <c r="I60" s="245"/>
      <c r="J60" s="244"/>
      <c r="K60" s="244"/>
      <c r="L60" s="244"/>
      <c r="M60" s="245"/>
      <c r="N60" s="244"/>
      <c r="O60" s="239"/>
      <c r="P60" s="239"/>
    </row>
    <row r="61" spans="1:16" x14ac:dyDescent="0.25">
      <c r="A61" s="239"/>
      <c r="B61" s="239"/>
      <c r="C61" s="239"/>
      <c r="D61" s="239"/>
      <c r="E61" s="239"/>
      <c r="F61" s="239"/>
      <c r="G61" s="239"/>
      <c r="H61" s="239"/>
      <c r="I61" s="239"/>
      <c r="J61" s="239"/>
      <c r="K61" s="239"/>
      <c r="L61" s="239"/>
      <c r="M61" s="239"/>
      <c r="N61" s="239"/>
      <c r="O61" s="239"/>
      <c r="P61" s="239"/>
    </row>
    <row r="62" spans="1:16" x14ac:dyDescent="0.25">
      <c r="A62" s="239"/>
      <c r="B62" s="239"/>
      <c r="C62" s="239"/>
      <c r="D62" s="239"/>
      <c r="E62" s="239"/>
      <c r="F62" s="239"/>
      <c r="G62" s="239"/>
      <c r="H62" s="239"/>
      <c r="I62" s="239"/>
      <c r="J62" s="239"/>
      <c r="K62" s="239"/>
      <c r="L62" s="239"/>
      <c r="M62" s="239"/>
      <c r="N62" s="239"/>
      <c r="O62" s="239"/>
      <c r="P62" s="239"/>
    </row>
    <row r="63" spans="1:16" x14ac:dyDescent="0.25">
      <c r="A63" s="239"/>
      <c r="B63" s="239"/>
      <c r="C63" s="239"/>
      <c r="D63" s="401" t="s">
        <v>62</v>
      </c>
      <c r="E63" s="401"/>
      <c r="F63" s="401"/>
      <c r="G63" s="401" t="s">
        <v>361</v>
      </c>
      <c r="H63" s="401"/>
      <c r="I63" s="401"/>
      <c r="J63" s="401"/>
      <c r="K63" s="401"/>
      <c r="L63" s="401"/>
      <c r="M63" s="239"/>
      <c r="N63" s="239"/>
      <c r="O63" s="239"/>
      <c r="P63" s="239"/>
    </row>
    <row r="64" spans="1:16" ht="54" x14ac:dyDescent="0.25">
      <c r="A64" s="239" t="s">
        <v>388</v>
      </c>
      <c r="B64" s="250" t="s">
        <v>389</v>
      </c>
      <c r="C64" s="240" t="s">
        <v>373</v>
      </c>
      <c r="D64" s="246" t="s">
        <v>390</v>
      </c>
      <c r="E64" s="246" t="s">
        <v>391</v>
      </c>
      <c r="F64" s="246" t="s">
        <v>392</v>
      </c>
      <c r="G64" s="246" t="s">
        <v>393</v>
      </c>
      <c r="H64" s="246" t="s">
        <v>394</v>
      </c>
      <c r="I64" s="246" t="s">
        <v>379</v>
      </c>
      <c r="J64" s="246" t="s">
        <v>380</v>
      </c>
      <c r="K64" s="246" t="s">
        <v>395</v>
      </c>
      <c r="L64" s="246" t="s">
        <v>382</v>
      </c>
      <c r="M64" s="241" t="s">
        <v>383</v>
      </c>
      <c r="N64" s="241" t="s">
        <v>384</v>
      </c>
      <c r="O64" s="239"/>
      <c r="P64" s="239"/>
    </row>
    <row r="65" spans="1:16" x14ac:dyDescent="0.25">
      <c r="A65" s="239"/>
      <c r="B65" s="239">
        <v>1</v>
      </c>
      <c r="C65" s="239"/>
      <c r="D65" s="239"/>
      <c r="E65" s="239"/>
      <c r="F65" s="239"/>
      <c r="G65" s="239"/>
      <c r="H65" s="239"/>
      <c r="I65" s="239"/>
      <c r="J65" s="239"/>
      <c r="K65" s="239"/>
      <c r="L65" s="239"/>
      <c r="M65" s="239"/>
      <c r="N65" s="239"/>
      <c r="O65" s="239"/>
      <c r="P65" s="239"/>
    </row>
    <row r="66" spans="1:16" x14ac:dyDescent="0.25">
      <c r="A66" s="239"/>
      <c r="B66" s="239">
        <v>2</v>
      </c>
      <c r="C66" s="239"/>
      <c r="D66" s="243"/>
      <c r="E66" s="239"/>
      <c r="F66" s="243"/>
      <c r="G66" s="243"/>
      <c r="H66" s="243"/>
      <c r="I66" s="239"/>
      <c r="J66" s="239"/>
      <c r="K66" s="243"/>
      <c r="L66" s="239"/>
      <c r="M66" s="239"/>
      <c r="N66" s="243"/>
      <c r="O66" s="239"/>
      <c r="P66" s="239"/>
    </row>
    <row r="67" spans="1:16" x14ac:dyDescent="0.25">
      <c r="A67" s="239"/>
      <c r="B67" s="239">
        <v>3</v>
      </c>
      <c r="C67" s="239"/>
      <c r="D67" s="243"/>
      <c r="E67" s="239"/>
      <c r="F67" s="239"/>
      <c r="G67" s="243"/>
      <c r="H67" s="243"/>
      <c r="I67" s="239"/>
      <c r="J67" s="239"/>
      <c r="K67" s="239"/>
      <c r="L67" s="239"/>
      <c r="M67" s="239"/>
      <c r="N67" s="243"/>
      <c r="O67" s="239"/>
      <c r="P67" s="239"/>
    </row>
    <row r="68" spans="1:16" x14ac:dyDescent="0.25">
      <c r="A68" s="239"/>
      <c r="B68" s="239">
        <v>4</v>
      </c>
      <c r="C68" s="239"/>
      <c r="D68" s="243"/>
      <c r="E68" s="243"/>
      <c r="F68" s="239"/>
      <c r="G68" s="239"/>
      <c r="H68" s="243"/>
      <c r="I68" s="239"/>
      <c r="J68" s="243"/>
      <c r="K68" s="239"/>
      <c r="L68" s="239"/>
      <c r="M68" s="239"/>
      <c r="N68" s="243"/>
      <c r="O68" s="239"/>
      <c r="P68" s="239"/>
    </row>
    <row r="69" spans="1:16" x14ac:dyDescent="0.25">
      <c r="A69" s="43"/>
      <c r="B69" s="239">
        <v>5</v>
      </c>
      <c r="C69" s="239"/>
      <c r="D69" s="243"/>
      <c r="E69" s="239"/>
      <c r="F69" s="239"/>
      <c r="G69" s="243"/>
      <c r="H69" s="243"/>
      <c r="I69" s="239"/>
      <c r="J69" s="239"/>
      <c r="K69" s="239"/>
      <c r="L69" s="239"/>
      <c r="M69" s="239"/>
      <c r="N69" s="243"/>
      <c r="O69" s="239"/>
      <c r="P69" s="239"/>
    </row>
    <row r="70" spans="1:16" x14ac:dyDescent="0.25">
      <c r="A70" s="43"/>
      <c r="B70" s="239">
        <v>6</v>
      </c>
      <c r="C70" s="239"/>
      <c r="D70" s="243"/>
      <c r="E70" s="239"/>
      <c r="F70" s="239"/>
      <c r="G70" s="243"/>
      <c r="H70" s="243"/>
      <c r="I70" s="239"/>
      <c r="J70" s="243"/>
      <c r="K70" s="239"/>
      <c r="L70" s="239"/>
      <c r="M70" s="239"/>
      <c r="N70" s="243"/>
      <c r="O70" s="239"/>
      <c r="P70" s="239"/>
    </row>
    <row r="71" spans="1:16" x14ac:dyDescent="0.25">
      <c r="A71" s="43"/>
      <c r="B71" s="239">
        <v>7</v>
      </c>
      <c r="C71" s="239"/>
      <c r="D71" s="239"/>
      <c r="E71" s="243"/>
      <c r="F71" s="239"/>
      <c r="G71" s="243"/>
      <c r="H71" s="243"/>
      <c r="I71" s="239"/>
      <c r="J71" s="239"/>
      <c r="K71" s="239"/>
      <c r="L71" s="243"/>
      <c r="M71" s="243"/>
      <c r="N71" s="239"/>
      <c r="O71" s="239"/>
      <c r="P71" s="239"/>
    </row>
    <row r="72" spans="1:16" x14ac:dyDescent="0.25">
      <c r="A72" s="43"/>
      <c r="B72" s="239">
        <v>8</v>
      </c>
      <c r="C72" s="239"/>
      <c r="D72" s="243"/>
      <c r="E72" s="239"/>
      <c r="F72" s="239"/>
      <c r="G72" s="243"/>
      <c r="H72" s="243"/>
      <c r="I72" s="239"/>
      <c r="J72" s="243"/>
      <c r="K72" s="239"/>
      <c r="L72" s="239"/>
      <c r="M72" s="243"/>
      <c r="N72" s="243"/>
      <c r="O72" s="239"/>
      <c r="P72" s="239"/>
    </row>
    <row r="73" spans="1:16" x14ac:dyDescent="0.25">
      <c r="A73" s="43"/>
      <c r="B73" s="239">
        <v>9</v>
      </c>
      <c r="C73" s="239"/>
      <c r="D73" s="239"/>
      <c r="E73" s="239"/>
      <c r="F73" s="239"/>
      <c r="G73" s="239"/>
      <c r="H73" s="239"/>
      <c r="I73" s="239"/>
      <c r="J73" s="239"/>
      <c r="K73" s="239"/>
      <c r="L73" s="239"/>
      <c r="M73" s="239"/>
      <c r="N73" s="239"/>
      <c r="O73" s="239"/>
      <c r="P73" s="239"/>
    </row>
    <row r="74" spans="1:16" x14ac:dyDescent="0.25">
      <c r="A74" s="43"/>
      <c r="B74" s="239">
        <v>10</v>
      </c>
      <c r="C74" s="239"/>
      <c r="D74" s="243"/>
      <c r="E74" s="243"/>
      <c r="F74" s="239"/>
      <c r="G74" s="243"/>
      <c r="H74" s="243"/>
      <c r="I74" s="239"/>
      <c r="J74" s="239"/>
      <c r="K74" s="239"/>
      <c r="L74" s="243"/>
      <c r="M74" s="243"/>
      <c r="N74" s="243"/>
      <c r="O74" s="239"/>
      <c r="P74" s="239"/>
    </row>
    <row r="75" spans="1:16" x14ac:dyDescent="0.25">
      <c r="A75" s="43"/>
      <c r="B75" s="239">
        <v>11</v>
      </c>
      <c r="C75" s="239"/>
      <c r="D75" s="243"/>
      <c r="E75" s="239"/>
      <c r="F75" s="239"/>
      <c r="G75" s="239"/>
      <c r="H75" s="243"/>
      <c r="I75" s="239"/>
      <c r="J75" s="243"/>
      <c r="K75" s="239"/>
      <c r="L75" s="243"/>
      <c r="M75" s="243"/>
      <c r="N75" s="243"/>
      <c r="O75" s="239"/>
      <c r="P75" s="239"/>
    </row>
    <row r="76" spans="1:16" x14ac:dyDescent="0.25">
      <c r="A76" s="43"/>
      <c r="B76" s="239"/>
      <c r="C76" s="239"/>
      <c r="D76" s="239"/>
      <c r="E76" s="239"/>
      <c r="F76" s="239"/>
      <c r="G76" s="239"/>
      <c r="H76" s="239"/>
      <c r="I76" s="239"/>
      <c r="J76" s="239"/>
      <c r="K76" s="239"/>
      <c r="L76" s="239"/>
      <c r="M76" s="239"/>
      <c r="N76" s="239"/>
      <c r="O76" s="239"/>
      <c r="P76" s="239"/>
    </row>
    <row r="77" spans="1:16" x14ac:dyDescent="0.25">
      <c r="A77" s="43"/>
      <c r="B77" s="239"/>
      <c r="C77" s="239"/>
      <c r="D77" s="247"/>
      <c r="E77" s="247"/>
      <c r="F77" s="247"/>
      <c r="G77" s="247"/>
      <c r="H77" s="247"/>
      <c r="I77" s="247"/>
      <c r="J77" s="247"/>
      <c r="K77" s="247"/>
      <c r="L77" s="247"/>
      <c r="M77" s="247"/>
      <c r="N77" s="239"/>
      <c r="O77" s="239"/>
      <c r="P77" s="239"/>
    </row>
    <row r="78" spans="1:16" x14ac:dyDescent="0.25">
      <c r="A78" s="239"/>
      <c r="B78" s="239"/>
      <c r="C78" s="239"/>
      <c r="D78" s="248"/>
      <c r="E78" s="248"/>
      <c r="F78" s="248"/>
      <c r="G78" s="248"/>
      <c r="H78" s="248"/>
      <c r="I78" s="249"/>
      <c r="J78" s="248"/>
      <c r="K78" s="248"/>
      <c r="L78" s="248"/>
      <c r="M78" s="249"/>
      <c r="N78" s="248"/>
      <c r="O78" s="239"/>
      <c r="P78" s="239"/>
    </row>
    <row r="79" spans="1:16" x14ac:dyDescent="0.25">
      <c r="A79" s="239"/>
      <c r="B79" s="239"/>
      <c r="C79" s="239"/>
      <c r="D79" s="239"/>
      <c r="E79" s="239"/>
      <c r="F79" s="239"/>
      <c r="G79" s="239"/>
      <c r="H79" s="239"/>
      <c r="I79" s="239"/>
      <c r="J79" s="239"/>
      <c r="K79" s="239"/>
      <c r="L79" s="239"/>
      <c r="M79" s="239"/>
      <c r="N79" s="239"/>
      <c r="O79" s="239"/>
      <c r="P79" s="239"/>
    </row>
    <row r="80" spans="1:16" x14ac:dyDescent="0.25">
      <c r="A80" s="239"/>
      <c r="B80" s="239" t="s">
        <v>201</v>
      </c>
      <c r="C80" s="239"/>
      <c r="D80" s="239" t="s">
        <v>396</v>
      </c>
      <c r="E80" s="239" t="s">
        <v>397</v>
      </c>
      <c r="F80" s="239" t="s">
        <v>397</v>
      </c>
      <c r="G80" s="239" t="s">
        <v>397</v>
      </c>
      <c r="H80" s="239" t="s">
        <v>397</v>
      </c>
      <c r="I80" s="239" t="s">
        <v>397</v>
      </c>
      <c r="J80" s="239" t="s">
        <v>397</v>
      </c>
      <c r="K80" s="239" t="s">
        <v>397</v>
      </c>
      <c r="L80" s="239" t="s">
        <v>397</v>
      </c>
      <c r="M80" s="239" t="s">
        <v>397</v>
      </c>
      <c r="N80" s="239" t="s">
        <v>397</v>
      </c>
      <c r="O80" s="239"/>
      <c r="P80" s="239"/>
    </row>
    <row r="81" spans="1:16" x14ac:dyDescent="0.25">
      <c r="A81" s="239"/>
      <c r="B81" s="239"/>
      <c r="C81" s="239"/>
      <c r="D81" s="239"/>
      <c r="E81" s="239"/>
      <c r="F81" s="239"/>
      <c r="G81" s="239"/>
      <c r="H81" s="239"/>
      <c r="I81" s="239"/>
      <c r="J81" s="239"/>
      <c r="K81" s="239"/>
      <c r="L81" s="239"/>
      <c r="M81" s="239"/>
      <c r="N81" s="239"/>
      <c r="O81" s="239"/>
      <c r="P81" s="239"/>
    </row>
    <row r="82" spans="1:16" x14ac:dyDescent="0.25">
      <c r="A82" s="43"/>
      <c r="B82" s="43" t="s">
        <v>388</v>
      </c>
      <c r="C82" s="43"/>
      <c r="D82" s="43"/>
      <c r="E82" s="43"/>
      <c r="F82" s="43"/>
      <c r="G82" s="43"/>
      <c r="H82" s="43"/>
      <c r="I82" s="43"/>
      <c r="J82" s="43"/>
      <c r="K82" s="43"/>
      <c r="L82" s="239"/>
      <c r="M82" s="239"/>
      <c r="N82" s="239"/>
      <c r="O82" s="239"/>
      <c r="P82" s="239"/>
    </row>
    <row r="83" spans="1:16" x14ac:dyDescent="0.25">
      <c r="E83" s="115"/>
      <c r="F83" s="115"/>
    </row>
    <row r="84" spans="1:16" x14ac:dyDescent="0.25">
      <c r="E84" s="115"/>
      <c r="F84" s="115"/>
    </row>
    <row r="85" spans="1:16" x14ac:dyDescent="0.25">
      <c r="E85" s="115"/>
      <c r="F85" s="115"/>
    </row>
    <row r="86" spans="1:16" x14ac:dyDescent="0.25">
      <c r="E86" s="115"/>
      <c r="F86" s="115"/>
    </row>
    <row r="87" spans="1:16" ht="18" x14ac:dyDescent="0.25">
      <c r="A87" s="125" t="s">
        <v>398</v>
      </c>
      <c r="E87" s="115"/>
      <c r="F87" s="115"/>
    </row>
    <row r="88" spans="1:16" x14ac:dyDescent="0.25">
      <c r="C88" s="280"/>
      <c r="D88" s="297" t="s">
        <v>399</v>
      </c>
      <c r="E88" s="297"/>
      <c r="F88" s="298"/>
      <c r="G88" s="298"/>
      <c r="H88" s="298"/>
      <c r="I88" s="298"/>
      <c r="J88" s="298"/>
      <c r="K88" s="281"/>
    </row>
    <row r="89" spans="1:16" s="299" customFormat="1" ht="30" x14ac:dyDescent="0.25">
      <c r="C89" s="282"/>
      <c r="D89" s="283" t="s">
        <v>400</v>
      </c>
      <c r="E89" s="282" t="s">
        <v>374</v>
      </c>
      <c r="F89" s="283" t="s">
        <v>401</v>
      </c>
      <c r="G89" s="283" t="s">
        <v>402</v>
      </c>
      <c r="H89" s="283" t="s">
        <v>403</v>
      </c>
      <c r="I89" s="283" t="s">
        <v>382</v>
      </c>
      <c r="J89" s="283" t="s">
        <v>404</v>
      </c>
      <c r="K89" s="283" t="s">
        <v>405</v>
      </c>
    </row>
    <row r="90" spans="1:16" x14ac:dyDescent="0.25">
      <c r="C90" s="290" t="s">
        <v>406</v>
      </c>
      <c r="D90" s="300"/>
      <c r="E90" s="284">
        <f t="shared" ref="E90:E101" si="0">SUM(D90:D90)</f>
        <v>0</v>
      </c>
      <c r="F90" s="301"/>
      <c r="G90" s="301"/>
      <c r="H90" s="301"/>
      <c r="I90" s="301"/>
      <c r="J90" s="301"/>
      <c r="K90" s="285">
        <f t="shared" ref="K90:K101" si="1">SUM(F90:J90)</f>
        <v>0</v>
      </c>
    </row>
    <row r="91" spans="1:16" x14ac:dyDescent="0.25">
      <c r="C91" s="288" t="s">
        <v>407</v>
      </c>
      <c r="D91" s="300"/>
      <c r="E91" s="284">
        <f t="shared" si="0"/>
        <v>0</v>
      </c>
      <c r="F91" s="301"/>
      <c r="G91" s="301"/>
      <c r="H91" s="301"/>
      <c r="I91" s="301"/>
      <c r="J91" s="301"/>
      <c r="K91" s="285">
        <f t="shared" si="1"/>
        <v>0</v>
      </c>
    </row>
    <row r="92" spans="1:16" x14ac:dyDescent="0.25">
      <c r="C92" s="288" t="s">
        <v>408</v>
      </c>
      <c r="D92" s="302"/>
      <c r="E92" s="286">
        <f t="shared" si="0"/>
        <v>0</v>
      </c>
      <c r="F92" s="303"/>
      <c r="G92" s="303"/>
      <c r="H92" s="303"/>
      <c r="I92" s="303"/>
      <c r="J92" s="303"/>
      <c r="K92" s="287">
        <f t="shared" si="1"/>
        <v>0</v>
      </c>
    </row>
    <row r="93" spans="1:16" x14ac:dyDescent="0.25">
      <c r="C93" s="288" t="s">
        <v>409</v>
      </c>
      <c r="D93" s="302"/>
      <c r="E93" s="286">
        <f t="shared" si="0"/>
        <v>0</v>
      </c>
      <c r="F93" s="303"/>
      <c r="G93" s="303"/>
      <c r="H93" s="303"/>
      <c r="I93" s="303"/>
      <c r="J93" s="303"/>
      <c r="K93" s="287">
        <f t="shared" si="1"/>
        <v>0</v>
      </c>
    </row>
    <row r="94" spans="1:16" x14ac:dyDescent="0.25">
      <c r="C94" s="288" t="s">
        <v>410</v>
      </c>
      <c r="D94" s="302"/>
      <c r="E94" s="286">
        <f t="shared" si="0"/>
        <v>0</v>
      </c>
      <c r="F94" s="303"/>
      <c r="G94" s="303"/>
      <c r="H94" s="303"/>
      <c r="I94" s="303"/>
      <c r="J94" s="303"/>
      <c r="K94" s="287">
        <f t="shared" si="1"/>
        <v>0</v>
      </c>
    </row>
    <row r="95" spans="1:16" x14ac:dyDescent="0.25">
      <c r="C95" s="288" t="s">
        <v>411</v>
      </c>
      <c r="D95" s="302"/>
      <c r="E95" s="286">
        <f t="shared" si="0"/>
        <v>0</v>
      </c>
      <c r="F95" s="303"/>
      <c r="G95" s="303"/>
      <c r="H95" s="303"/>
      <c r="I95" s="303"/>
      <c r="J95" s="303"/>
      <c r="K95" s="287">
        <f t="shared" si="1"/>
        <v>0</v>
      </c>
    </row>
    <row r="96" spans="1:16" ht="15" customHeight="1" x14ac:dyDescent="0.25">
      <c r="C96" s="288" t="s">
        <v>412</v>
      </c>
      <c r="D96" s="302"/>
      <c r="E96" s="286">
        <f t="shared" si="0"/>
        <v>0</v>
      </c>
      <c r="F96" s="303"/>
      <c r="G96" s="303"/>
      <c r="H96" s="303"/>
      <c r="I96" s="303"/>
      <c r="J96" s="303"/>
      <c r="K96" s="287">
        <f t="shared" si="1"/>
        <v>0</v>
      </c>
    </row>
    <row r="97" spans="3:11" ht="15" customHeight="1" x14ac:dyDescent="0.25">
      <c r="C97" s="288" t="s">
        <v>413</v>
      </c>
      <c r="D97" s="302"/>
      <c r="E97" s="286">
        <f t="shared" si="0"/>
        <v>0</v>
      </c>
      <c r="F97" s="303"/>
      <c r="G97" s="303"/>
      <c r="H97" s="303"/>
      <c r="I97" s="303"/>
      <c r="J97" s="303"/>
      <c r="K97" s="287">
        <f t="shared" si="1"/>
        <v>0</v>
      </c>
    </row>
    <row r="98" spans="3:11" ht="15" customHeight="1" x14ac:dyDescent="0.25">
      <c r="C98" s="289" t="s">
        <v>414</v>
      </c>
      <c r="D98" s="302"/>
      <c r="E98" s="286">
        <f t="shared" si="0"/>
        <v>0</v>
      </c>
      <c r="F98" s="303"/>
      <c r="G98" s="303"/>
      <c r="H98" s="303"/>
      <c r="I98" s="303"/>
      <c r="J98" s="303"/>
      <c r="K98" s="287">
        <f t="shared" si="1"/>
        <v>0</v>
      </c>
    </row>
    <row r="99" spans="3:11" ht="15" customHeight="1" x14ac:dyDescent="0.25">
      <c r="C99" s="290" t="s">
        <v>415</v>
      </c>
      <c r="D99" s="302"/>
      <c r="E99" s="286">
        <f t="shared" si="0"/>
        <v>0</v>
      </c>
      <c r="F99" s="303"/>
      <c r="G99" s="303"/>
      <c r="H99" s="303"/>
      <c r="I99" s="303"/>
      <c r="J99" s="303"/>
      <c r="K99" s="287">
        <f t="shared" si="1"/>
        <v>0</v>
      </c>
    </row>
    <row r="100" spans="3:11" ht="15" customHeight="1" x14ac:dyDescent="0.25">
      <c r="C100" s="289" t="s">
        <v>416</v>
      </c>
      <c r="D100" s="302"/>
      <c r="E100" s="286">
        <f t="shared" si="0"/>
        <v>0</v>
      </c>
      <c r="F100" s="303"/>
      <c r="G100" s="303"/>
      <c r="H100" s="303"/>
      <c r="I100" s="303"/>
      <c r="J100" s="303"/>
      <c r="K100" s="287">
        <f t="shared" si="1"/>
        <v>0</v>
      </c>
    </row>
    <row r="101" spans="3:11" ht="15" customHeight="1" x14ac:dyDescent="0.25">
      <c r="C101" s="291" t="s">
        <v>417</v>
      </c>
      <c r="D101" s="304"/>
      <c r="E101" s="292">
        <f t="shared" si="0"/>
        <v>0</v>
      </c>
      <c r="F101" s="105"/>
      <c r="G101" s="105"/>
      <c r="H101" s="105"/>
      <c r="I101" s="105"/>
      <c r="J101" s="105"/>
      <c r="K101" s="293">
        <f t="shared" si="1"/>
        <v>0</v>
      </c>
    </row>
    <row r="102" spans="3:11" x14ac:dyDescent="0.25">
      <c r="C102" s="305"/>
      <c r="D102" s="306"/>
      <c r="E102" s="294"/>
      <c r="F102" s="307"/>
      <c r="G102" s="307"/>
      <c r="H102" s="307"/>
      <c r="I102" s="307"/>
      <c r="J102" s="307"/>
      <c r="K102" s="295"/>
    </row>
    <row r="103" spans="3:11" x14ac:dyDescent="0.25">
      <c r="D103" s="308">
        <f>SUM(D90:D102)</f>
        <v>0</v>
      </c>
      <c r="E103" s="296">
        <f t="shared" ref="E103:J103" si="2">SUM(E90:E102)</f>
        <v>0</v>
      </c>
      <c r="F103" s="308">
        <f t="shared" si="2"/>
        <v>0</v>
      </c>
      <c r="G103" s="308">
        <f t="shared" si="2"/>
        <v>0</v>
      </c>
      <c r="H103" s="308">
        <f t="shared" si="2"/>
        <v>0</v>
      </c>
      <c r="I103" s="308">
        <f t="shared" si="2"/>
        <v>0</v>
      </c>
      <c r="J103" s="308">
        <f t="shared" si="2"/>
        <v>0</v>
      </c>
      <c r="K103" s="296">
        <f>SUM(K90:K102)</f>
        <v>0</v>
      </c>
    </row>
    <row r="104" spans="3:11" x14ac:dyDescent="0.25">
      <c r="F104" s="115"/>
    </row>
    <row r="105" spans="3:11" x14ac:dyDescent="0.25">
      <c r="C105" t="s">
        <v>177</v>
      </c>
      <c r="D105" s="105"/>
      <c r="E105" s="105"/>
      <c r="F105" s="309"/>
      <c r="G105" s="105"/>
      <c r="H105" s="105"/>
      <c r="I105" s="105"/>
      <c r="J105" s="105"/>
      <c r="K105" s="105"/>
    </row>
    <row r="106" spans="3:11" x14ac:dyDescent="0.25">
      <c r="C106" s="139" t="s">
        <v>418</v>
      </c>
      <c r="D106" s="262">
        <v>28000</v>
      </c>
      <c r="E106" s="262"/>
      <c r="F106" s="193">
        <v>42110</v>
      </c>
      <c r="G106" s="262">
        <v>41960</v>
      </c>
      <c r="H106" s="262">
        <v>41930</v>
      </c>
      <c r="I106" s="262">
        <v>42060</v>
      </c>
      <c r="J106" s="262">
        <v>42150</v>
      </c>
      <c r="K106" s="262"/>
    </row>
    <row r="107" spans="3:11" s="43" customFormat="1" x14ac:dyDescent="0.25">
      <c r="C107" s="43" t="s">
        <v>281</v>
      </c>
      <c r="D107" s="94">
        <f>D103-D105</f>
        <v>0</v>
      </c>
      <c r="E107" s="94">
        <f t="shared" ref="E107:J107" si="3">E103-E105</f>
        <v>0</v>
      </c>
      <c r="F107" s="94">
        <f t="shared" si="3"/>
        <v>0</v>
      </c>
      <c r="G107" s="94">
        <f t="shared" si="3"/>
        <v>0</v>
      </c>
      <c r="H107" s="94">
        <f t="shared" si="3"/>
        <v>0</v>
      </c>
      <c r="I107" s="94">
        <f t="shared" si="3"/>
        <v>0</v>
      </c>
      <c r="J107" s="94">
        <f t="shared" si="3"/>
        <v>0</v>
      </c>
    </row>
    <row r="108" spans="3:11" x14ac:dyDescent="0.25">
      <c r="D108" s="115"/>
    </row>
    <row r="109" spans="3:11" x14ac:dyDescent="0.25">
      <c r="D109" s="115"/>
    </row>
    <row r="110" spans="3:11" x14ac:dyDescent="0.25">
      <c r="E110" s="115"/>
      <c r="F110" s="115"/>
    </row>
    <row r="111" spans="3:11" x14ac:dyDescent="0.25">
      <c r="E111" s="115"/>
      <c r="F111" s="115"/>
    </row>
    <row r="112" spans="3:11" x14ac:dyDescent="0.25">
      <c r="E112" s="115"/>
      <c r="F112" s="115"/>
    </row>
    <row r="113" spans="5:6" x14ac:dyDescent="0.25">
      <c r="E113" s="115"/>
      <c r="F113" s="115"/>
    </row>
    <row r="114" spans="5:6" x14ac:dyDescent="0.25">
      <c r="E114" s="115"/>
      <c r="F114" s="115"/>
    </row>
    <row r="115" spans="5:6" x14ac:dyDescent="0.25">
      <c r="E115" s="115"/>
      <c r="F115" s="115"/>
    </row>
    <row r="116" spans="5:6" x14ac:dyDescent="0.25">
      <c r="E116" s="115"/>
      <c r="F116" s="115"/>
    </row>
    <row r="117" spans="5:6" x14ac:dyDescent="0.25">
      <c r="E117" s="115"/>
      <c r="F117" s="115"/>
    </row>
    <row r="118" spans="5:6" x14ac:dyDescent="0.25">
      <c r="E118" s="115"/>
      <c r="F118" s="115"/>
    </row>
    <row r="119" spans="5:6" x14ac:dyDescent="0.25">
      <c r="E119" s="115"/>
      <c r="F119" s="115"/>
    </row>
    <row r="120" spans="5:6" x14ac:dyDescent="0.25">
      <c r="E120" s="115"/>
      <c r="F120" s="115"/>
    </row>
    <row r="121" spans="5:6" x14ac:dyDescent="0.25">
      <c r="E121" s="115"/>
      <c r="F121" s="115"/>
    </row>
    <row r="122" spans="5:6" x14ac:dyDescent="0.25">
      <c r="E122" s="115"/>
      <c r="F122" s="115"/>
    </row>
    <row r="123" spans="5:6" x14ac:dyDescent="0.25">
      <c r="E123" s="115"/>
      <c r="F123" s="115"/>
    </row>
    <row r="124" spans="5:6" x14ac:dyDescent="0.25">
      <c r="E124" s="115"/>
      <c r="F124" s="115"/>
    </row>
    <row r="125" spans="5:6" x14ac:dyDescent="0.25">
      <c r="E125" s="115"/>
      <c r="F125" s="115"/>
    </row>
    <row r="126" spans="5:6" x14ac:dyDescent="0.25">
      <c r="E126" s="115"/>
      <c r="F126" s="115"/>
    </row>
    <row r="127" spans="5:6" x14ac:dyDescent="0.25">
      <c r="E127" s="115"/>
      <c r="F127" s="115"/>
    </row>
    <row r="128" spans="5:6" x14ac:dyDescent="0.25">
      <c r="E128" s="115"/>
      <c r="F128" s="115"/>
    </row>
    <row r="129" spans="5:6" x14ac:dyDescent="0.25">
      <c r="E129" s="115"/>
      <c r="F129" s="115"/>
    </row>
    <row r="130" spans="5:6" x14ac:dyDescent="0.25">
      <c r="E130" s="115"/>
      <c r="F130" s="115"/>
    </row>
    <row r="131" spans="5:6" x14ac:dyDescent="0.25">
      <c r="E131" s="115"/>
      <c r="F131" s="115"/>
    </row>
    <row r="132" spans="5:6" x14ac:dyDescent="0.25">
      <c r="E132" s="115"/>
      <c r="F132" s="115"/>
    </row>
    <row r="133" spans="5:6" x14ac:dyDescent="0.25">
      <c r="E133" s="115"/>
      <c r="F133" s="115"/>
    </row>
    <row r="134" spans="5:6" x14ac:dyDescent="0.25">
      <c r="E134" s="115"/>
      <c r="F134" s="115"/>
    </row>
    <row r="135" spans="5:6" x14ac:dyDescent="0.25">
      <c r="E135" s="115"/>
      <c r="F135" s="115"/>
    </row>
    <row r="136" spans="5:6" x14ac:dyDescent="0.25">
      <c r="E136" s="115"/>
      <c r="F136" s="115"/>
    </row>
    <row r="137" spans="5:6" x14ac:dyDescent="0.25">
      <c r="E137" s="115"/>
      <c r="F137" s="115"/>
    </row>
    <row r="138" spans="5:6" x14ac:dyDescent="0.25">
      <c r="E138" s="115"/>
      <c r="F138" s="115"/>
    </row>
    <row r="139" spans="5:6" x14ac:dyDescent="0.25">
      <c r="E139" s="115"/>
      <c r="F139" s="115"/>
    </row>
    <row r="140" spans="5:6" x14ac:dyDescent="0.25">
      <c r="E140" s="115"/>
      <c r="F140" s="115"/>
    </row>
    <row r="141" spans="5:6" x14ac:dyDescent="0.25">
      <c r="E141" s="115"/>
      <c r="F141" s="115"/>
    </row>
    <row r="142" spans="5:6" x14ac:dyDescent="0.25">
      <c r="E142" s="115"/>
      <c r="F142" s="115"/>
    </row>
    <row r="143" spans="5:6" x14ac:dyDescent="0.25">
      <c r="E143" s="115"/>
      <c r="F143" s="115"/>
    </row>
    <row r="144" spans="5:6" x14ac:dyDescent="0.25">
      <c r="E144" s="115"/>
      <c r="F144" s="115"/>
    </row>
    <row r="145" spans="5:6" x14ac:dyDescent="0.25">
      <c r="E145" s="115"/>
      <c r="F145" s="115"/>
    </row>
    <row r="146" spans="5:6" x14ac:dyDescent="0.25">
      <c r="E146" s="115"/>
      <c r="F146" s="115"/>
    </row>
    <row r="147" spans="5:6" x14ac:dyDescent="0.25">
      <c r="E147" s="115"/>
      <c r="F147" s="115"/>
    </row>
    <row r="148" spans="5:6" x14ac:dyDescent="0.25">
      <c r="E148" s="115"/>
      <c r="F148" s="115"/>
    </row>
    <row r="149" spans="5:6" x14ac:dyDescent="0.25">
      <c r="E149" s="115"/>
      <c r="F149" s="115"/>
    </row>
    <row r="150" spans="5:6" x14ac:dyDescent="0.25">
      <c r="E150" s="115"/>
      <c r="F150" s="115"/>
    </row>
    <row r="151" spans="5:6" x14ac:dyDescent="0.25">
      <c r="E151" s="115"/>
      <c r="F151" s="115"/>
    </row>
    <row r="152" spans="5:6" x14ac:dyDescent="0.25">
      <c r="E152" s="115"/>
      <c r="F152" s="115"/>
    </row>
    <row r="153" spans="5:6" x14ac:dyDescent="0.25">
      <c r="E153" s="115"/>
      <c r="F153" s="115"/>
    </row>
    <row r="154" spans="5:6" x14ac:dyDescent="0.25">
      <c r="E154" s="115"/>
      <c r="F154" s="115"/>
    </row>
    <row r="155" spans="5:6" x14ac:dyDescent="0.25">
      <c r="E155" s="115"/>
      <c r="F155" s="115"/>
    </row>
    <row r="156" spans="5:6" x14ac:dyDescent="0.25">
      <c r="E156" s="115"/>
      <c r="F156" s="115"/>
    </row>
    <row r="157" spans="5:6" x14ac:dyDescent="0.25">
      <c r="E157" s="115"/>
      <c r="F157" s="115"/>
    </row>
    <row r="158" spans="5:6" x14ac:dyDescent="0.25">
      <c r="E158" s="115"/>
      <c r="F158" s="115"/>
    </row>
    <row r="159" spans="5:6" x14ac:dyDescent="0.25">
      <c r="E159" s="115"/>
      <c r="F159" s="115"/>
    </row>
    <row r="160" spans="5:6" x14ac:dyDescent="0.25">
      <c r="E160" s="115"/>
      <c r="F160" s="115"/>
    </row>
    <row r="161" spans="5:6" x14ac:dyDescent="0.25">
      <c r="E161" s="115"/>
      <c r="F161" s="115"/>
    </row>
    <row r="162" spans="5:6" x14ac:dyDescent="0.25">
      <c r="E162" s="115"/>
      <c r="F162" s="115"/>
    </row>
    <row r="163" spans="5:6" x14ac:dyDescent="0.25">
      <c r="E163" s="115"/>
      <c r="F163" s="115"/>
    </row>
    <row r="164" spans="5:6" x14ac:dyDescent="0.25">
      <c r="E164" s="115"/>
      <c r="F164" s="115"/>
    </row>
    <row r="165" spans="5:6" x14ac:dyDescent="0.25">
      <c r="E165" s="115"/>
      <c r="F165" s="115"/>
    </row>
    <row r="166" spans="5:6" x14ac:dyDescent="0.25">
      <c r="E166" s="115"/>
      <c r="F166" s="115"/>
    </row>
    <row r="167" spans="5:6" x14ac:dyDescent="0.25">
      <c r="E167" s="115"/>
      <c r="F167" s="115"/>
    </row>
    <row r="168" spans="5:6" x14ac:dyDescent="0.25">
      <c r="E168" s="115"/>
      <c r="F168" s="115"/>
    </row>
    <row r="169" spans="5:6" x14ac:dyDescent="0.25">
      <c r="E169" s="115"/>
      <c r="F169" s="115"/>
    </row>
    <row r="170" spans="5:6" x14ac:dyDescent="0.25">
      <c r="E170" s="115"/>
      <c r="F170" s="115"/>
    </row>
    <row r="171" spans="5:6" x14ac:dyDescent="0.25">
      <c r="E171" s="115"/>
      <c r="F171" s="115"/>
    </row>
    <row r="172" spans="5:6" x14ac:dyDescent="0.25">
      <c r="E172" s="115"/>
      <c r="F172" s="115"/>
    </row>
    <row r="173" spans="5:6" x14ac:dyDescent="0.25">
      <c r="E173" s="115"/>
      <c r="F173" s="115"/>
    </row>
    <row r="174" spans="5:6" x14ac:dyDescent="0.25">
      <c r="E174" s="115"/>
      <c r="F174" s="115"/>
    </row>
    <row r="175" spans="5:6" x14ac:dyDescent="0.25">
      <c r="E175" s="115"/>
      <c r="F175" s="115"/>
    </row>
    <row r="176" spans="5:6" x14ac:dyDescent="0.25">
      <c r="E176" s="115"/>
      <c r="F176" s="115"/>
    </row>
    <row r="177" spans="5:6" x14ac:dyDescent="0.25">
      <c r="E177" s="115"/>
      <c r="F177" s="115"/>
    </row>
    <row r="178" spans="5:6" x14ac:dyDescent="0.25">
      <c r="E178" s="115"/>
      <c r="F178" s="115"/>
    </row>
    <row r="179" spans="5:6" x14ac:dyDescent="0.25">
      <c r="E179" s="115"/>
      <c r="F179" s="115"/>
    </row>
    <row r="180" spans="5:6" x14ac:dyDescent="0.25">
      <c r="E180" s="115"/>
      <c r="F180" s="115"/>
    </row>
    <row r="181" spans="5:6" x14ac:dyDescent="0.25">
      <c r="E181" s="115"/>
      <c r="F181" s="115"/>
    </row>
    <row r="182" spans="5:6" x14ac:dyDescent="0.25">
      <c r="E182" s="115"/>
      <c r="F182" s="115"/>
    </row>
    <row r="183" spans="5:6" x14ac:dyDescent="0.25">
      <c r="E183" s="115"/>
      <c r="F183" s="115"/>
    </row>
    <row r="184" spans="5:6" x14ac:dyDescent="0.25">
      <c r="E184" s="115"/>
      <c r="F184" s="115"/>
    </row>
    <row r="185" spans="5:6" x14ac:dyDescent="0.25">
      <c r="E185" s="115"/>
      <c r="F185" s="115"/>
    </row>
    <row r="186" spans="5:6" x14ac:dyDescent="0.25">
      <c r="E186" s="115"/>
      <c r="F186" s="115"/>
    </row>
    <row r="187" spans="5:6" x14ac:dyDescent="0.25">
      <c r="E187" s="115"/>
      <c r="F187" s="115"/>
    </row>
    <row r="188" spans="5:6" x14ac:dyDescent="0.25">
      <c r="E188" s="115"/>
      <c r="F188" s="115"/>
    </row>
    <row r="189" spans="5:6" x14ac:dyDescent="0.25">
      <c r="E189" s="115"/>
      <c r="F189" s="115"/>
    </row>
  </sheetData>
  <mergeCells count="89">
    <mergeCell ref="B29:C29"/>
    <mergeCell ref="G29:I29"/>
    <mergeCell ref="B30:C30"/>
    <mergeCell ref="G30:I30"/>
    <mergeCell ref="B34:C34"/>
    <mergeCell ref="G34:I34"/>
    <mergeCell ref="B17:C17"/>
    <mergeCell ref="G17:I17"/>
    <mergeCell ref="D11:F11"/>
    <mergeCell ref="D12:F12"/>
    <mergeCell ref="D13:F13"/>
    <mergeCell ref="D14:F14"/>
    <mergeCell ref="D15:F15"/>
    <mergeCell ref="D16:F16"/>
    <mergeCell ref="D17:F17"/>
    <mergeCell ref="B14:C14"/>
    <mergeCell ref="G14:I14"/>
    <mergeCell ref="B15:C15"/>
    <mergeCell ref="G15:I15"/>
    <mergeCell ref="B16:C16"/>
    <mergeCell ref="G16:I16"/>
    <mergeCell ref="G11:I11"/>
    <mergeCell ref="B12:C12"/>
    <mergeCell ref="G12:I12"/>
    <mergeCell ref="B13:C13"/>
    <mergeCell ref="G13:I13"/>
    <mergeCell ref="B49:C49"/>
    <mergeCell ref="G49:I49"/>
    <mergeCell ref="G20:I20"/>
    <mergeCell ref="B41:C41"/>
    <mergeCell ref="G41:I41"/>
    <mergeCell ref="B42:C42"/>
    <mergeCell ref="G42:I42"/>
    <mergeCell ref="B43:C43"/>
    <mergeCell ref="G35:I35"/>
    <mergeCell ref="G36:I36"/>
    <mergeCell ref="G43:I43"/>
    <mergeCell ref="B38:C38"/>
    <mergeCell ref="D63:F63"/>
    <mergeCell ref="G63:L63"/>
    <mergeCell ref="G44:I44"/>
    <mergeCell ref="B45:C45"/>
    <mergeCell ref="G45:I45"/>
    <mergeCell ref="B46:I46"/>
    <mergeCell ref="B47:I47"/>
    <mergeCell ref="B48:I48"/>
    <mergeCell ref="G38:I38"/>
    <mergeCell ref="B39:C39"/>
    <mergeCell ref="G39:I39"/>
    <mergeCell ref="B40:C40"/>
    <mergeCell ref="G40:I40"/>
    <mergeCell ref="B25:C25"/>
    <mergeCell ref="G25:I25"/>
    <mergeCell ref="B26:C26"/>
    <mergeCell ref="G26:I26"/>
    <mergeCell ref="B37:C37"/>
    <mergeCell ref="G37:I37"/>
    <mergeCell ref="B27:C27"/>
    <mergeCell ref="G27:I27"/>
    <mergeCell ref="B28:C28"/>
    <mergeCell ref="G28:I28"/>
    <mergeCell ref="G31:I31"/>
    <mergeCell ref="B32:C32"/>
    <mergeCell ref="G32:I32"/>
    <mergeCell ref="B33:C33"/>
    <mergeCell ref="G33:I33"/>
    <mergeCell ref="B35:C35"/>
    <mergeCell ref="B22:C22"/>
    <mergeCell ref="G22:I22"/>
    <mergeCell ref="B23:C23"/>
    <mergeCell ref="G23:I23"/>
    <mergeCell ref="B24:C24"/>
    <mergeCell ref="G24:I24"/>
    <mergeCell ref="B20:C20"/>
    <mergeCell ref="G21:I21"/>
    <mergeCell ref="C1:E1"/>
    <mergeCell ref="C2:E2"/>
    <mergeCell ref="C3:E3"/>
    <mergeCell ref="B8:C8"/>
    <mergeCell ref="G8:I8"/>
    <mergeCell ref="B9:C9"/>
    <mergeCell ref="G9:I9"/>
    <mergeCell ref="B10:I10"/>
    <mergeCell ref="B18:C18"/>
    <mergeCell ref="G18:I18"/>
    <mergeCell ref="B19:C19"/>
    <mergeCell ref="G19:I19"/>
    <mergeCell ref="B21:C21"/>
    <mergeCell ref="B11:C1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9E146-CF93-42B5-87EE-60D3B59493A2}">
  <dimension ref="A1:N34"/>
  <sheetViews>
    <sheetView topLeftCell="A4" workbookViewId="0">
      <selection activeCell="K28" sqref="K28"/>
    </sheetView>
  </sheetViews>
  <sheetFormatPr defaultColWidth="8.7109375" defaultRowHeight="15" x14ac:dyDescent="0.25"/>
  <cols>
    <col min="1" max="1" width="11.85546875" customWidth="1"/>
    <col min="2" max="2" width="3" customWidth="1"/>
    <col min="3" max="3" width="19.7109375" customWidth="1"/>
    <col min="4" max="5" width="14.7109375" customWidth="1"/>
    <col min="6" max="6" width="15.5703125" style="58" customWidth="1"/>
    <col min="7" max="7" width="14.28515625" customWidth="1"/>
    <col min="8" max="9" width="15.7109375" customWidth="1"/>
    <col min="10" max="10" width="14.42578125" customWidth="1"/>
  </cols>
  <sheetData>
    <row r="1" spans="1:14" ht="18" x14ac:dyDescent="0.25">
      <c r="A1" s="123" t="s">
        <v>0</v>
      </c>
      <c r="B1" s="53"/>
      <c r="C1" s="338" t="str">
        <f>Index!$C$1</f>
        <v>TUCKER SUPERANNUATION FUND</v>
      </c>
      <c r="D1" s="338"/>
      <c r="E1" s="338"/>
      <c r="F1" s="54"/>
      <c r="H1" s="56" t="s">
        <v>1</v>
      </c>
      <c r="I1" s="56" t="s">
        <v>2</v>
      </c>
    </row>
    <row r="2" spans="1:14" ht="18" x14ac:dyDescent="0.25">
      <c r="A2" s="123" t="s">
        <v>3</v>
      </c>
      <c r="B2" s="53"/>
      <c r="C2" s="338" t="str">
        <f>Index!$C$2</f>
        <v>9TUCH</v>
      </c>
      <c r="D2" s="338"/>
      <c r="E2" s="338"/>
      <c r="F2" s="55"/>
      <c r="G2" s="59" t="s">
        <v>4</v>
      </c>
      <c r="H2" s="60" t="str">
        <f>Index!$H$2</f>
        <v>MG</v>
      </c>
      <c r="I2" s="61">
        <f>Index!$I$2</f>
        <v>45240</v>
      </c>
    </row>
    <row r="3" spans="1:14" ht="18" x14ac:dyDescent="0.25">
      <c r="A3" s="123" t="s">
        <v>5</v>
      </c>
      <c r="B3" s="53"/>
      <c r="C3" s="339">
        <f>Index!$C$3</f>
        <v>45107</v>
      </c>
      <c r="D3" s="338"/>
      <c r="E3" s="338"/>
      <c r="F3" s="55"/>
      <c r="G3" s="59" t="s">
        <v>6</v>
      </c>
      <c r="H3" s="60" t="str">
        <f>Index!$H$3</f>
        <v>DB</v>
      </c>
      <c r="I3" s="61">
        <f>Index!$I$3</f>
        <v>45250</v>
      </c>
    </row>
    <row r="4" spans="1:14" ht="18" x14ac:dyDescent="0.25">
      <c r="D4" s="53"/>
      <c r="E4" s="53"/>
      <c r="F4" s="64"/>
      <c r="G4" s="65"/>
      <c r="I4" s="66"/>
    </row>
    <row r="5" spans="1:14" ht="18" x14ac:dyDescent="0.25">
      <c r="A5" s="125" t="s">
        <v>274</v>
      </c>
      <c r="D5" s="53"/>
      <c r="E5" s="53"/>
      <c r="F5" s="64"/>
      <c r="G5" s="65"/>
      <c r="I5" s="66"/>
    </row>
    <row r="6" spans="1:14" ht="18" x14ac:dyDescent="0.25">
      <c r="D6" s="53"/>
      <c r="E6" s="53"/>
      <c r="F6" s="64"/>
      <c r="G6" s="65"/>
      <c r="I6" s="66"/>
    </row>
    <row r="8" spans="1:14" s="69" customFormat="1" ht="25.5" x14ac:dyDescent="0.25">
      <c r="A8" s="67" t="s">
        <v>125</v>
      </c>
      <c r="B8" s="408" t="s">
        <v>126</v>
      </c>
      <c r="C8" s="409"/>
      <c r="D8" s="409"/>
      <c r="E8" s="410"/>
      <c r="F8" s="68" t="s">
        <v>127</v>
      </c>
      <c r="G8" s="408" t="s">
        <v>175</v>
      </c>
      <c r="H8" s="352"/>
      <c r="I8" s="353"/>
    </row>
    <row r="10" spans="1:14" x14ac:dyDescent="0.25">
      <c r="F10" s="70"/>
    </row>
    <row r="11" spans="1:14" x14ac:dyDescent="0.25">
      <c r="A11" s="65"/>
      <c r="B11" s="65"/>
      <c r="C11" s="65" t="s">
        <v>419</v>
      </c>
      <c r="G11" s="85" t="s">
        <v>110</v>
      </c>
      <c r="I11" s="47" t="s">
        <v>420</v>
      </c>
    </row>
    <row r="12" spans="1:14" x14ac:dyDescent="0.25">
      <c r="A12" s="65"/>
      <c r="B12" s="65"/>
      <c r="C12" t="s">
        <v>421</v>
      </c>
      <c r="G12" s="86"/>
      <c r="I12" s="58">
        <v>0</v>
      </c>
    </row>
    <row r="13" spans="1:14" x14ac:dyDescent="0.25">
      <c r="A13" s="65"/>
      <c r="B13" s="65"/>
      <c r="C13" t="s">
        <v>422</v>
      </c>
      <c r="G13" s="86"/>
      <c r="I13" s="58">
        <f>+G13/11*0.75</f>
        <v>0</v>
      </c>
    </row>
    <row r="14" spans="1:14" x14ac:dyDescent="0.25">
      <c r="C14" t="s">
        <v>423</v>
      </c>
      <c r="G14" s="86"/>
      <c r="I14" s="58">
        <v>0</v>
      </c>
    </row>
    <row r="15" spans="1:14" x14ac:dyDescent="0.25">
      <c r="C15" t="s">
        <v>424</v>
      </c>
      <c r="G15" s="87"/>
      <c r="I15" s="88">
        <f>+G15/11*0.75</f>
        <v>0</v>
      </c>
      <c r="K15" t="s">
        <v>425</v>
      </c>
      <c r="N15" s="89" t="e">
        <f>+G15/G16</f>
        <v>#DIV/0!</v>
      </c>
    </row>
    <row r="16" spans="1:14" x14ac:dyDescent="0.25">
      <c r="G16" s="70">
        <f>SUM(G12:G15)</f>
        <v>0</v>
      </c>
      <c r="I16" s="70">
        <f>SUM(I12:I15)</f>
        <v>0</v>
      </c>
      <c r="K16" t="s">
        <v>426</v>
      </c>
      <c r="N16" s="90"/>
    </row>
    <row r="17" spans="1:14" x14ac:dyDescent="0.25">
      <c r="A17" s="65"/>
      <c r="B17" s="65"/>
      <c r="C17" s="65"/>
      <c r="F17" s="70"/>
      <c r="K17" t="s">
        <v>427</v>
      </c>
      <c r="N17" t="e">
        <f>ROUND(N16-N18,0)</f>
        <v>#DIV/0!</v>
      </c>
    </row>
    <row r="18" spans="1:14" x14ac:dyDescent="0.25">
      <c r="A18" s="77"/>
      <c r="B18" s="77"/>
      <c r="C18" s="65"/>
      <c r="F18" s="70"/>
      <c r="K18" t="s">
        <v>428</v>
      </c>
      <c r="N18" t="e">
        <f>ROUNDDOWN(N16*N15,0)</f>
        <v>#DIV/0!</v>
      </c>
    </row>
    <row r="19" spans="1:14" x14ac:dyDescent="0.25">
      <c r="C19" s="77" t="s">
        <v>429</v>
      </c>
      <c r="E19" s="47" t="s">
        <v>427</v>
      </c>
      <c r="F19" s="85" t="s">
        <v>428</v>
      </c>
      <c r="G19" s="47" t="s">
        <v>110</v>
      </c>
      <c r="I19" s="47" t="s">
        <v>430</v>
      </c>
    </row>
    <row r="20" spans="1:14" x14ac:dyDescent="0.25">
      <c r="C20" s="73">
        <v>44470</v>
      </c>
      <c r="E20" s="86"/>
      <c r="F20" s="86"/>
      <c r="G20" s="91">
        <f>SUM(E20:F20)</f>
        <v>0</v>
      </c>
      <c r="I20" s="58">
        <f>+F20/11*0.75</f>
        <v>0</v>
      </c>
    </row>
    <row r="21" spans="1:14" x14ac:dyDescent="0.25">
      <c r="C21" s="73">
        <v>44197</v>
      </c>
      <c r="E21" s="70">
        <f>+E20</f>
        <v>0</v>
      </c>
      <c r="F21" s="70">
        <f>+F20</f>
        <v>0</v>
      </c>
      <c r="G21" s="91">
        <f>SUM(E21:F21)</f>
        <v>0</v>
      </c>
      <c r="I21" s="58">
        <f>+F21/11*0.75</f>
        <v>0</v>
      </c>
    </row>
    <row r="22" spans="1:14" x14ac:dyDescent="0.25">
      <c r="C22" s="73">
        <v>44652</v>
      </c>
      <c r="E22" s="70">
        <f>+E20</f>
        <v>0</v>
      </c>
      <c r="F22" s="70">
        <f>+F20</f>
        <v>0</v>
      </c>
      <c r="G22" s="91">
        <f>SUM(E22:F22)</f>
        <v>0</v>
      </c>
      <c r="I22" s="70">
        <f>+F22/11*0.75</f>
        <v>0</v>
      </c>
    </row>
    <row r="23" spans="1:14" x14ac:dyDescent="0.25">
      <c r="C23" s="73">
        <v>44743</v>
      </c>
      <c r="E23" s="88">
        <f>+E20</f>
        <v>0</v>
      </c>
      <c r="F23" s="88">
        <f>+F20</f>
        <v>0</v>
      </c>
      <c r="G23" s="92">
        <f>SUM(E23:F23)</f>
        <v>0</v>
      </c>
      <c r="I23" s="88">
        <f>+F23/11*0.75</f>
        <v>0</v>
      </c>
    </row>
    <row r="24" spans="1:14" x14ac:dyDescent="0.25">
      <c r="E24" s="91">
        <f t="shared" ref="E24:G24" si="0">SUM(E20:E23)</f>
        <v>0</v>
      </c>
      <c r="F24" s="91">
        <f t="shared" si="0"/>
        <v>0</v>
      </c>
      <c r="G24" s="91">
        <f t="shared" si="0"/>
        <v>0</v>
      </c>
      <c r="I24" s="91">
        <f>SUM(I20:I23)</f>
        <v>0</v>
      </c>
    </row>
    <row r="25" spans="1:14" x14ac:dyDescent="0.25">
      <c r="F25" s="70"/>
    </row>
    <row r="26" spans="1:14" x14ac:dyDescent="0.25">
      <c r="C26" s="77" t="s">
        <v>431</v>
      </c>
      <c r="F26" s="80"/>
    </row>
    <row r="27" spans="1:14" x14ac:dyDescent="0.25">
      <c r="C27" t="s">
        <v>77</v>
      </c>
      <c r="G27" s="91">
        <f>+G12</f>
        <v>0</v>
      </c>
    </row>
    <row r="28" spans="1:14" x14ac:dyDescent="0.25">
      <c r="C28" t="s">
        <v>432</v>
      </c>
      <c r="F28" s="80"/>
      <c r="G28" s="91">
        <f>+G13</f>
        <v>0</v>
      </c>
      <c r="I28" s="58">
        <f>+G28/11*0.75</f>
        <v>0</v>
      </c>
    </row>
    <row r="29" spans="1:14" x14ac:dyDescent="0.25">
      <c r="C29" t="s">
        <v>427</v>
      </c>
      <c r="F29" s="79"/>
      <c r="G29" s="91">
        <f>+G14-E24</f>
        <v>0</v>
      </c>
    </row>
    <row r="30" spans="1:14" x14ac:dyDescent="0.25">
      <c r="C30" t="s">
        <v>428</v>
      </c>
      <c r="F30" s="70"/>
      <c r="G30" s="92">
        <f>+G15-F24</f>
        <v>0</v>
      </c>
      <c r="I30" s="88">
        <f>+G30/11*0.75</f>
        <v>0</v>
      </c>
    </row>
    <row r="31" spans="1:14" x14ac:dyDescent="0.25">
      <c r="G31" s="91">
        <f>SUM(G27:G30)</f>
        <v>0</v>
      </c>
      <c r="I31" s="58">
        <f>SUM(I27:I30)</f>
        <v>0</v>
      </c>
    </row>
    <row r="34" spans="3:3" x14ac:dyDescent="0.25">
      <c r="C34" s="93"/>
    </row>
  </sheetData>
  <mergeCells count="5">
    <mergeCell ref="B8:E8"/>
    <mergeCell ref="G8:I8"/>
    <mergeCell ref="C1:E1"/>
    <mergeCell ref="C2:E2"/>
    <mergeCell ref="C3:E3"/>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1D65B-0D1A-4FCE-B3D8-834316A2792E}">
  <sheetPr>
    <tabColor rgb="FFE8D1FF"/>
  </sheetPr>
  <dimension ref="A1:M27"/>
  <sheetViews>
    <sheetView workbookViewId="0">
      <selection activeCell="I26" sqref="I26"/>
    </sheetView>
  </sheetViews>
  <sheetFormatPr defaultColWidth="8.7109375" defaultRowHeight="15" x14ac:dyDescent="0.25"/>
  <cols>
    <col min="1" max="1" width="11.85546875" customWidth="1"/>
    <col min="2" max="2" width="3" customWidth="1"/>
    <col min="3" max="3" width="19.7109375" customWidth="1"/>
    <col min="4" max="5" width="14.7109375" customWidth="1"/>
    <col min="6" max="6" width="15.5703125" style="58" customWidth="1"/>
    <col min="7" max="7" width="14.28515625" customWidth="1"/>
    <col min="8" max="9" width="15.7109375" customWidth="1"/>
    <col min="10" max="10" width="5.7109375" customWidth="1"/>
    <col min="11" max="11" width="24" bestFit="1" customWidth="1"/>
    <col min="12" max="12" width="14.28515625" customWidth="1"/>
  </cols>
  <sheetData>
    <row r="1" spans="1:13" ht="18" x14ac:dyDescent="0.25">
      <c r="A1" s="123" t="s">
        <v>0</v>
      </c>
      <c r="B1" s="53"/>
      <c r="C1" s="338" t="str">
        <f>Index!$C$1</f>
        <v>TUCKER SUPERANNUATION FUND</v>
      </c>
      <c r="D1" s="338"/>
      <c r="E1" s="338"/>
      <c r="F1" s="54"/>
      <c r="H1" s="56" t="s">
        <v>1</v>
      </c>
      <c r="I1" s="56" t="s">
        <v>2</v>
      </c>
      <c r="J1" s="270"/>
    </row>
    <row r="2" spans="1:13" ht="18" x14ac:dyDescent="0.25">
      <c r="A2" s="123" t="s">
        <v>3</v>
      </c>
      <c r="B2" s="53"/>
      <c r="C2" s="338" t="str">
        <f>Index!$C$2</f>
        <v>9TUCH</v>
      </c>
      <c r="D2" s="338"/>
      <c r="E2" s="338"/>
      <c r="F2" s="55"/>
      <c r="G2" s="59" t="s">
        <v>4</v>
      </c>
      <c r="H2" s="60" t="str">
        <f>Index!$H$2</f>
        <v>MG</v>
      </c>
      <c r="I2" s="61">
        <f>Index!$I$2</f>
        <v>45240</v>
      </c>
      <c r="J2" s="66"/>
    </row>
    <row r="3" spans="1:13" ht="18" x14ac:dyDescent="0.25">
      <c r="A3" s="123" t="s">
        <v>5</v>
      </c>
      <c r="B3" s="53"/>
      <c r="C3" s="339">
        <f>Index!$C$3</f>
        <v>45107</v>
      </c>
      <c r="D3" s="338"/>
      <c r="E3" s="338"/>
      <c r="F3" s="55"/>
      <c r="G3" s="59" t="s">
        <v>6</v>
      </c>
      <c r="H3" s="60" t="str">
        <f>Index!$H$3</f>
        <v>DB</v>
      </c>
      <c r="I3" s="61">
        <f>Index!$I$3</f>
        <v>45250</v>
      </c>
      <c r="J3" s="66"/>
    </row>
    <row r="4" spans="1:13" ht="18" x14ac:dyDescent="0.25">
      <c r="D4" s="53"/>
      <c r="E4" s="53"/>
      <c r="F4" s="64"/>
      <c r="G4" s="65"/>
      <c r="I4" s="66"/>
      <c r="J4" s="66"/>
    </row>
    <row r="5" spans="1:13" ht="18" x14ac:dyDescent="0.25">
      <c r="A5" s="125" t="s">
        <v>433</v>
      </c>
      <c r="D5" s="53"/>
      <c r="E5" s="53"/>
      <c r="F5" s="64"/>
      <c r="G5" s="65"/>
      <c r="I5" s="66"/>
      <c r="J5" s="66"/>
    </row>
    <row r="6" spans="1:13" ht="18.75" x14ac:dyDescent="0.3">
      <c r="D6" s="1"/>
      <c r="E6" s="1"/>
      <c r="F6" s="136"/>
      <c r="G6" s="4"/>
      <c r="I6" s="66"/>
      <c r="J6" s="66"/>
    </row>
    <row r="8" spans="1:13" s="69" customFormat="1" ht="25.5" x14ac:dyDescent="0.25">
      <c r="A8" s="130" t="s">
        <v>125</v>
      </c>
      <c r="B8" s="381" t="s">
        <v>126</v>
      </c>
      <c r="C8" s="382"/>
      <c r="D8" s="382"/>
      <c r="E8" s="411"/>
      <c r="F8" s="131" t="s">
        <v>127</v>
      </c>
      <c r="G8" s="381" t="s">
        <v>175</v>
      </c>
      <c r="H8" s="352"/>
      <c r="I8" s="353"/>
    </row>
    <row r="10" spans="1:13" x14ac:dyDescent="0.25">
      <c r="F10" s="70"/>
    </row>
    <row r="11" spans="1:13" x14ac:dyDescent="0.25">
      <c r="A11" s="77">
        <v>30900</v>
      </c>
      <c r="B11" s="77"/>
      <c r="C11" s="77" t="s">
        <v>434</v>
      </c>
      <c r="F11" s="70"/>
    </row>
    <row r="12" spans="1:13" x14ac:dyDescent="0.25">
      <c r="C12" t="s">
        <v>435</v>
      </c>
      <c r="G12" s="259">
        <v>5493.32</v>
      </c>
      <c r="K12" s="47" t="s">
        <v>436</v>
      </c>
      <c r="L12" s="47" t="s">
        <v>127</v>
      </c>
    </row>
    <row r="13" spans="1:13" x14ac:dyDescent="0.25">
      <c r="C13" t="s">
        <v>437</v>
      </c>
      <c r="G13" s="70"/>
      <c r="H13" t="s">
        <v>438</v>
      </c>
      <c r="K13" t="s">
        <v>439</v>
      </c>
      <c r="L13">
        <v>5493.32</v>
      </c>
    </row>
    <row r="14" spans="1:13" x14ac:dyDescent="0.25">
      <c r="C14" t="s">
        <v>440</v>
      </c>
      <c r="G14" s="84">
        <f>+G12-G13</f>
        <v>5493.32</v>
      </c>
      <c r="K14" t="s">
        <v>441</v>
      </c>
      <c r="L14">
        <v>1151.3900000000001</v>
      </c>
    </row>
    <row r="15" spans="1:13" x14ac:dyDescent="0.25">
      <c r="G15" s="70"/>
      <c r="K15" t="s">
        <v>442</v>
      </c>
      <c r="L15">
        <v>76</v>
      </c>
    </row>
    <row r="16" spans="1:13" ht="15.75" thickBot="1" x14ac:dyDescent="0.3">
      <c r="G16" s="58"/>
      <c r="L16" s="258">
        <f>SUM(L13:L15)</f>
        <v>6720.71</v>
      </c>
      <c r="M16" t="s">
        <v>443</v>
      </c>
    </row>
    <row r="17" spans="1:8" ht="15.75" thickTop="1" x14ac:dyDescent="0.25">
      <c r="A17" s="77">
        <v>37500</v>
      </c>
      <c r="B17" s="77"/>
      <c r="C17" s="77" t="s">
        <v>444</v>
      </c>
      <c r="G17" s="58"/>
    </row>
    <row r="18" spans="1:8" x14ac:dyDescent="0.25">
      <c r="C18" t="s">
        <v>445</v>
      </c>
      <c r="G18" s="256">
        <v>1151.3900000000001</v>
      </c>
    </row>
    <row r="19" spans="1:8" x14ac:dyDescent="0.25">
      <c r="C19" t="s">
        <v>446</v>
      </c>
      <c r="G19" s="260">
        <v>76</v>
      </c>
    </row>
    <row r="20" spans="1:8" x14ac:dyDescent="0.25">
      <c r="G20" s="58">
        <f>SUM(G18:G19)</f>
        <v>1227.3900000000001</v>
      </c>
    </row>
    <row r="21" spans="1:8" x14ac:dyDescent="0.25">
      <c r="C21" t="s">
        <v>437</v>
      </c>
      <c r="G21" s="70"/>
      <c r="H21" t="s">
        <v>438</v>
      </c>
    </row>
    <row r="22" spans="1:8" x14ac:dyDescent="0.25">
      <c r="C22" t="s">
        <v>447</v>
      </c>
      <c r="G22" s="84">
        <f>+G20-G21</f>
        <v>1227.3900000000001</v>
      </c>
    </row>
    <row r="27" spans="1:8" x14ac:dyDescent="0.25">
      <c r="G27" s="255"/>
    </row>
  </sheetData>
  <mergeCells count="5">
    <mergeCell ref="B8:E8"/>
    <mergeCell ref="G8:I8"/>
    <mergeCell ref="C1:E1"/>
    <mergeCell ref="C2:E2"/>
    <mergeCell ref="C3:E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C5C02-09DE-4F0C-BF44-379806E54A07}">
  <sheetPr>
    <tabColor rgb="FFFFFF00"/>
  </sheetPr>
  <dimension ref="A1:D32"/>
  <sheetViews>
    <sheetView workbookViewId="0">
      <selection activeCell="C3" sqref="C3"/>
    </sheetView>
  </sheetViews>
  <sheetFormatPr defaultRowHeight="15" x14ac:dyDescent="0.25"/>
  <cols>
    <col min="2" max="2" width="36.28515625" customWidth="1"/>
    <col min="3" max="3" width="41.5703125" customWidth="1"/>
    <col min="4" max="4" width="14.42578125" customWidth="1"/>
  </cols>
  <sheetData>
    <row r="1" spans="1:4" x14ac:dyDescent="0.25">
      <c r="A1" s="49" t="s">
        <v>452</v>
      </c>
      <c r="B1" s="49" t="s">
        <v>453</v>
      </c>
      <c r="C1" s="49" t="s">
        <v>454</v>
      </c>
      <c r="D1" s="49" t="s">
        <v>455</v>
      </c>
    </row>
    <row r="2" spans="1:4" ht="105" x14ac:dyDescent="0.25">
      <c r="A2" s="264">
        <v>1</v>
      </c>
      <c r="B2" s="264" t="s">
        <v>456</v>
      </c>
      <c r="C2" s="264" t="s">
        <v>462</v>
      </c>
      <c r="D2" s="264"/>
    </row>
    <row r="3" spans="1:4" ht="45" x14ac:dyDescent="0.25">
      <c r="A3" s="264">
        <v>2</v>
      </c>
      <c r="B3" s="264" t="s">
        <v>457</v>
      </c>
      <c r="C3" s="264" t="s">
        <v>461</v>
      </c>
      <c r="D3" s="264"/>
    </row>
    <row r="4" spans="1:4" x14ac:dyDescent="0.25">
      <c r="A4" s="264"/>
      <c r="B4" s="264"/>
      <c r="C4" s="264"/>
      <c r="D4" s="264"/>
    </row>
    <row r="5" spans="1:4" x14ac:dyDescent="0.25">
      <c r="A5" s="264"/>
      <c r="B5" s="264"/>
      <c r="C5" s="264"/>
      <c r="D5" s="264"/>
    </row>
    <row r="6" spans="1:4" x14ac:dyDescent="0.25">
      <c r="A6" s="264"/>
      <c r="B6" s="264"/>
      <c r="C6" s="264"/>
      <c r="D6" s="264"/>
    </row>
    <row r="7" spans="1:4" x14ac:dyDescent="0.25">
      <c r="A7" s="264"/>
      <c r="B7" s="264"/>
      <c r="C7" s="264"/>
      <c r="D7" s="264"/>
    </row>
    <row r="8" spans="1:4" x14ac:dyDescent="0.25">
      <c r="A8" s="264"/>
      <c r="B8" s="264"/>
      <c r="C8" s="264"/>
      <c r="D8" s="264"/>
    </row>
    <row r="9" spans="1:4" x14ac:dyDescent="0.25">
      <c r="A9" s="264"/>
      <c r="B9" s="264"/>
      <c r="C9" s="264"/>
      <c r="D9" s="264"/>
    </row>
    <row r="10" spans="1:4" x14ac:dyDescent="0.25">
      <c r="A10" s="264"/>
      <c r="B10" s="264"/>
      <c r="C10" s="264"/>
      <c r="D10" s="264"/>
    </row>
    <row r="11" spans="1:4" x14ac:dyDescent="0.25">
      <c r="A11" s="264"/>
      <c r="B11" s="264"/>
      <c r="C11" s="264"/>
      <c r="D11" s="264"/>
    </row>
    <row r="12" spans="1:4" x14ac:dyDescent="0.25">
      <c r="A12" s="264"/>
      <c r="B12" s="264"/>
      <c r="C12" s="264"/>
      <c r="D12" s="264"/>
    </row>
    <row r="13" spans="1:4" x14ac:dyDescent="0.25">
      <c r="A13" s="264"/>
      <c r="B13" s="264"/>
      <c r="C13" s="264"/>
      <c r="D13" s="264"/>
    </row>
    <row r="14" spans="1:4" x14ac:dyDescent="0.25">
      <c r="A14" s="264"/>
      <c r="B14" s="264"/>
      <c r="C14" s="264"/>
      <c r="D14" s="264"/>
    </row>
    <row r="15" spans="1:4" x14ac:dyDescent="0.25">
      <c r="A15" s="264"/>
      <c r="B15" s="264"/>
      <c r="C15" s="264"/>
      <c r="D15" s="264"/>
    </row>
    <row r="16" spans="1:4" x14ac:dyDescent="0.25">
      <c r="A16" s="264"/>
      <c r="B16" s="264"/>
      <c r="C16" s="264"/>
      <c r="D16" s="264"/>
    </row>
    <row r="17" spans="1:4" x14ac:dyDescent="0.25">
      <c r="A17" s="264"/>
      <c r="B17" s="264"/>
      <c r="C17" s="264"/>
      <c r="D17" s="264"/>
    </row>
    <row r="18" spans="1:4" x14ac:dyDescent="0.25">
      <c r="A18" s="264"/>
      <c r="B18" s="264"/>
      <c r="C18" s="264"/>
      <c r="D18" s="264"/>
    </row>
    <row r="19" spans="1:4" x14ac:dyDescent="0.25">
      <c r="A19" s="264"/>
      <c r="B19" s="264"/>
      <c r="C19" s="264"/>
      <c r="D19" s="264"/>
    </row>
    <row r="20" spans="1:4" x14ac:dyDescent="0.25">
      <c r="A20" s="264"/>
      <c r="B20" s="264"/>
      <c r="C20" s="264"/>
      <c r="D20" s="264"/>
    </row>
    <row r="21" spans="1:4" x14ac:dyDescent="0.25">
      <c r="A21" s="264"/>
      <c r="B21" s="264"/>
      <c r="C21" s="264"/>
      <c r="D21" s="264"/>
    </row>
    <row r="22" spans="1:4" x14ac:dyDescent="0.25">
      <c r="A22" s="264"/>
      <c r="B22" s="264"/>
      <c r="C22" s="264"/>
      <c r="D22" s="264"/>
    </row>
    <row r="23" spans="1:4" x14ac:dyDescent="0.25">
      <c r="A23" s="264"/>
      <c r="B23" s="264"/>
      <c r="C23" s="264"/>
      <c r="D23" s="264"/>
    </row>
    <row r="24" spans="1:4" x14ac:dyDescent="0.25">
      <c r="A24" s="264"/>
      <c r="B24" s="264"/>
      <c r="C24" s="264"/>
      <c r="D24" s="264"/>
    </row>
    <row r="25" spans="1:4" x14ac:dyDescent="0.25">
      <c r="A25" s="264"/>
      <c r="B25" s="264"/>
      <c r="C25" s="264"/>
      <c r="D25" s="264"/>
    </row>
    <row r="26" spans="1:4" x14ac:dyDescent="0.25">
      <c r="A26" s="264"/>
      <c r="B26" s="264"/>
      <c r="C26" s="264"/>
      <c r="D26" s="264"/>
    </row>
    <row r="27" spans="1:4" x14ac:dyDescent="0.25">
      <c r="A27" s="264"/>
      <c r="B27" s="264"/>
      <c r="C27" s="264"/>
      <c r="D27" s="264"/>
    </row>
    <row r="28" spans="1:4" x14ac:dyDescent="0.25">
      <c r="A28" s="264"/>
      <c r="B28" s="264"/>
      <c r="C28" s="264"/>
      <c r="D28" s="264"/>
    </row>
    <row r="29" spans="1:4" x14ac:dyDescent="0.25">
      <c r="A29" s="264"/>
      <c r="B29" s="264"/>
      <c r="C29" s="264"/>
      <c r="D29" s="264"/>
    </row>
    <row r="30" spans="1:4" x14ac:dyDescent="0.25">
      <c r="A30" s="264"/>
      <c r="B30" s="264"/>
      <c r="C30" s="264"/>
      <c r="D30" s="264"/>
    </row>
    <row r="31" spans="1:4" x14ac:dyDescent="0.25">
      <c r="A31" s="264"/>
      <c r="B31" s="264"/>
      <c r="C31" s="264"/>
      <c r="D31" s="264"/>
    </row>
    <row r="32" spans="1:4" x14ac:dyDescent="0.25">
      <c r="A32" s="264"/>
      <c r="B32" s="264"/>
      <c r="C32" s="264"/>
      <c r="D32" s="26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E3096-DA4E-478E-8E3D-7B6DA447BD78}">
  <dimension ref="A1:J42"/>
  <sheetViews>
    <sheetView topLeftCell="B1" workbookViewId="0">
      <selection activeCell="C42" sqref="C42"/>
    </sheetView>
  </sheetViews>
  <sheetFormatPr defaultColWidth="8.7109375" defaultRowHeight="15" x14ac:dyDescent="0.25"/>
  <cols>
    <col min="1" max="1" width="13.140625" customWidth="1"/>
    <col min="2" max="2" width="3" customWidth="1"/>
    <col min="3" max="3" width="19.7109375" customWidth="1"/>
    <col min="4" max="4" width="14.7109375" customWidth="1"/>
    <col min="5" max="5" width="18.28515625" bestFit="1" customWidth="1"/>
    <col min="6" max="6" width="18.28515625" style="58" customWidth="1"/>
    <col min="7" max="7" width="14.28515625" customWidth="1"/>
    <col min="8" max="9" width="15.7109375" customWidth="1"/>
    <col min="10" max="10" width="14.42578125" customWidth="1"/>
  </cols>
  <sheetData>
    <row r="1" spans="1:10" ht="18" x14ac:dyDescent="0.25">
      <c r="A1" s="123" t="s">
        <v>0</v>
      </c>
      <c r="B1" s="53"/>
      <c r="C1" s="338" t="str">
        <f>Index!$C$1</f>
        <v>TUCKER SUPERANNUATION FUND</v>
      </c>
      <c r="D1" s="338"/>
      <c r="E1" s="338"/>
      <c r="F1" s="54"/>
      <c r="H1" s="56" t="s">
        <v>1</v>
      </c>
      <c r="I1" s="56" t="s">
        <v>2</v>
      </c>
    </row>
    <row r="2" spans="1:10" ht="18" x14ac:dyDescent="0.25">
      <c r="A2" s="123" t="s">
        <v>3</v>
      </c>
      <c r="B2" s="53"/>
      <c r="C2" s="338" t="str">
        <f>Index!$C$2</f>
        <v>9TUCH</v>
      </c>
      <c r="D2" s="338"/>
      <c r="E2" s="338"/>
      <c r="F2" s="55"/>
      <c r="G2" s="59" t="s">
        <v>4</v>
      </c>
      <c r="H2" s="60" t="str">
        <f>Index!$H$2</f>
        <v>MG</v>
      </c>
      <c r="I2" s="61">
        <f>Index!$I$2</f>
        <v>45240</v>
      </c>
    </row>
    <row r="3" spans="1:10" ht="18" x14ac:dyDescent="0.25">
      <c r="A3" s="123" t="s">
        <v>5</v>
      </c>
      <c r="B3" s="53"/>
      <c r="C3" s="339">
        <f>Index!$C$3</f>
        <v>45107</v>
      </c>
      <c r="D3" s="338"/>
      <c r="E3" s="338"/>
      <c r="F3" s="55"/>
      <c r="G3" s="59" t="s">
        <v>6</v>
      </c>
      <c r="H3" s="60" t="str">
        <f>Index!$H$3</f>
        <v>DB</v>
      </c>
      <c r="I3" s="61">
        <f>Index!$I$3</f>
        <v>45250</v>
      </c>
    </row>
    <row r="4" spans="1:10" ht="18" x14ac:dyDescent="0.25">
      <c r="A4" s="123"/>
      <c r="B4" s="53"/>
      <c r="D4" s="53"/>
      <c r="E4" s="53"/>
      <c r="F4" s="55"/>
      <c r="G4" s="124"/>
      <c r="H4" s="65"/>
      <c r="I4" s="66"/>
    </row>
    <row r="5" spans="1:10" ht="18" x14ac:dyDescent="0.25">
      <c r="A5" s="53" t="s">
        <v>76</v>
      </c>
      <c r="C5" s="57"/>
      <c r="G5" s="58"/>
      <c r="H5" s="65"/>
      <c r="J5" s="66"/>
    </row>
    <row r="6" spans="1:10" ht="18" x14ac:dyDescent="0.25">
      <c r="D6" s="53"/>
      <c r="E6" s="53"/>
      <c r="F6" s="64"/>
      <c r="G6" s="64"/>
    </row>
    <row r="7" spans="1:10" x14ac:dyDescent="0.25">
      <c r="D7" s="71"/>
      <c r="E7" s="71"/>
      <c r="F7" s="144"/>
      <c r="G7" s="144"/>
    </row>
    <row r="8" spans="1:10" x14ac:dyDescent="0.25">
      <c r="B8">
        <v>1</v>
      </c>
      <c r="C8" t="s">
        <v>77</v>
      </c>
    </row>
    <row r="10" spans="1:10" x14ac:dyDescent="0.25">
      <c r="B10">
        <v>2</v>
      </c>
      <c r="C10" t="s">
        <v>78</v>
      </c>
      <c r="F10" t="s">
        <v>464</v>
      </c>
    </row>
    <row r="12" spans="1:10" x14ac:dyDescent="0.25">
      <c r="B12">
        <v>3</v>
      </c>
      <c r="C12" t="s">
        <v>79</v>
      </c>
      <c r="F12" t="s">
        <v>465</v>
      </c>
    </row>
    <row r="13" spans="1:10" x14ac:dyDescent="0.25">
      <c r="C13" s="139"/>
    </row>
    <row r="14" spans="1:10" x14ac:dyDescent="0.25">
      <c r="B14">
        <v>4</v>
      </c>
      <c r="C14" t="s">
        <v>80</v>
      </c>
      <c r="F14" t="s">
        <v>465</v>
      </c>
    </row>
    <row r="16" spans="1:10" x14ac:dyDescent="0.25">
      <c r="B16">
        <v>5</v>
      </c>
      <c r="C16" t="s">
        <v>81</v>
      </c>
    </row>
    <row r="17" spans="3:7" x14ac:dyDescent="0.25">
      <c r="C17" t="s">
        <v>82</v>
      </c>
    </row>
    <row r="18" spans="3:7" x14ac:dyDescent="0.25">
      <c r="C18" s="412" t="s">
        <v>466</v>
      </c>
      <c r="D18" s="413"/>
      <c r="E18" s="413"/>
      <c r="F18" s="414"/>
      <c r="G18" s="413"/>
    </row>
    <row r="19" spans="3:7" x14ac:dyDescent="0.25">
      <c r="C19" s="139" t="s">
        <v>83</v>
      </c>
    </row>
    <row r="20" spans="3:7" x14ac:dyDescent="0.25">
      <c r="C20" s="139" t="s">
        <v>84</v>
      </c>
    </row>
    <row r="21" spans="3:7" x14ac:dyDescent="0.25">
      <c r="C21" s="139" t="s">
        <v>85</v>
      </c>
    </row>
    <row r="22" spans="3:7" x14ac:dyDescent="0.25">
      <c r="C22" s="412" t="s">
        <v>86</v>
      </c>
      <c r="D22" s="413"/>
      <c r="E22" s="413"/>
      <c r="F22" s="414"/>
    </row>
    <row r="23" spans="3:7" x14ac:dyDescent="0.25">
      <c r="C23" t="s">
        <v>87</v>
      </c>
    </row>
    <row r="24" spans="3:7" x14ac:dyDescent="0.25">
      <c r="C24" s="139" t="s">
        <v>88</v>
      </c>
    </row>
    <row r="25" spans="3:7" x14ac:dyDescent="0.25">
      <c r="C25" s="139" t="s">
        <v>89</v>
      </c>
    </row>
    <row r="26" spans="3:7" x14ac:dyDescent="0.25">
      <c r="C26" t="s">
        <v>90</v>
      </c>
    </row>
    <row r="27" spans="3:7" x14ac:dyDescent="0.25">
      <c r="C27" t="s">
        <v>91</v>
      </c>
    </row>
    <row r="28" spans="3:7" x14ac:dyDescent="0.25">
      <c r="C28" t="s">
        <v>92</v>
      </c>
    </row>
    <row r="29" spans="3:7" x14ac:dyDescent="0.25">
      <c r="C29" t="s">
        <v>93</v>
      </c>
    </row>
    <row r="30" spans="3:7" x14ac:dyDescent="0.25">
      <c r="C30" s="139" t="s">
        <v>94</v>
      </c>
    </row>
    <row r="31" spans="3:7" x14ac:dyDescent="0.25">
      <c r="C31" s="139" t="s">
        <v>95</v>
      </c>
    </row>
    <row r="32" spans="3:7" x14ac:dyDescent="0.25">
      <c r="C32" s="139" t="s">
        <v>96</v>
      </c>
    </row>
    <row r="33" spans="3:3" x14ac:dyDescent="0.25">
      <c r="C33" s="139" t="s">
        <v>97</v>
      </c>
    </row>
    <row r="34" spans="3:3" x14ac:dyDescent="0.25">
      <c r="C34" t="s">
        <v>98</v>
      </c>
    </row>
    <row r="35" spans="3:3" x14ac:dyDescent="0.25">
      <c r="C35" s="139" t="s">
        <v>99</v>
      </c>
    </row>
    <row r="36" spans="3:3" x14ac:dyDescent="0.25">
      <c r="C36" s="139" t="s">
        <v>100</v>
      </c>
    </row>
    <row r="37" spans="3:3" x14ac:dyDescent="0.25">
      <c r="C37" t="s">
        <v>101</v>
      </c>
    </row>
    <row r="38" spans="3:3" x14ac:dyDescent="0.25">
      <c r="C38" s="139" t="s">
        <v>102</v>
      </c>
    </row>
    <row r="39" spans="3:3" x14ac:dyDescent="0.25">
      <c r="C39" s="139" t="s">
        <v>103</v>
      </c>
    </row>
    <row r="40" spans="3:3" x14ac:dyDescent="0.25">
      <c r="C40" s="139" t="s">
        <v>104</v>
      </c>
    </row>
    <row r="41" spans="3:3" x14ac:dyDescent="0.25">
      <c r="C41" s="139" t="s">
        <v>105</v>
      </c>
    </row>
    <row r="42" spans="3:3" x14ac:dyDescent="0.25">
      <c r="C42" s="139" t="s">
        <v>83</v>
      </c>
    </row>
  </sheetData>
  <mergeCells count="3">
    <mergeCell ref="C1:E1"/>
    <mergeCell ref="C2:E2"/>
    <mergeCell ref="C3:E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8CF74-5D9A-4619-B79A-7B21F81CC796}">
  <sheetPr>
    <tabColor rgb="FFE8D1FF"/>
  </sheetPr>
  <dimension ref="A1:N36"/>
  <sheetViews>
    <sheetView topLeftCell="A8" workbookViewId="0">
      <selection activeCell="D19" sqref="D19"/>
    </sheetView>
  </sheetViews>
  <sheetFormatPr defaultRowHeight="15" x14ac:dyDescent="0.25"/>
  <cols>
    <col min="3" max="3" width="14" customWidth="1"/>
    <col min="4" max="7" width="12.42578125" customWidth="1"/>
    <col min="8" max="8" width="6.140625" customWidth="1"/>
    <col min="9" max="12" width="12.42578125" customWidth="1"/>
    <col min="13" max="13" width="4.7109375" customWidth="1"/>
    <col min="14" max="14" width="13" customWidth="1"/>
  </cols>
  <sheetData>
    <row r="1" spans="1:14" ht="18" x14ac:dyDescent="0.25">
      <c r="A1" s="123" t="s">
        <v>0</v>
      </c>
      <c r="B1" s="53"/>
      <c r="C1" s="338" t="str">
        <f>Index!$C$1</f>
        <v>TUCKER SUPERANNUATION FUND</v>
      </c>
      <c r="D1" s="338"/>
      <c r="E1" s="338"/>
      <c r="F1" s="54"/>
      <c r="J1" s="56" t="s">
        <v>1</v>
      </c>
      <c r="K1" s="56" t="s">
        <v>2</v>
      </c>
    </row>
    <row r="2" spans="1:14" ht="18" x14ac:dyDescent="0.25">
      <c r="A2" s="123" t="s">
        <v>3</v>
      </c>
      <c r="B2" s="53"/>
      <c r="C2" s="338" t="str">
        <f>Index!$C$2</f>
        <v>9TUCH</v>
      </c>
      <c r="D2" s="338"/>
      <c r="E2" s="338"/>
      <c r="F2" s="55"/>
      <c r="I2" s="59" t="s">
        <v>4</v>
      </c>
      <c r="J2" s="60" t="str">
        <f>Index!$H$2</f>
        <v>MG</v>
      </c>
      <c r="K2" s="61">
        <f>Index!$I$2</f>
        <v>45240</v>
      </c>
    </row>
    <row r="3" spans="1:14" ht="18" x14ac:dyDescent="0.25">
      <c r="A3" s="123" t="s">
        <v>5</v>
      </c>
      <c r="B3" s="53"/>
      <c r="C3" s="339">
        <f>Index!$C$3</f>
        <v>45107</v>
      </c>
      <c r="D3" s="338"/>
      <c r="E3" s="338"/>
      <c r="F3" s="55"/>
      <c r="I3" s="59" t="s">
        <v>6</v>
      </c>
      <c r="J3" s="60" t="str">
        <f>Index!$H$3</f>
        <v>DB</v>
      </c>
      <c r="K3" s="61">
        <f>Index!$I$3</f>
        <v>45250</v>
      </c>
    </row>
    <row r="4" spans="1:14" ht="18" x14ac:dyDescent="0.25">
      <c r="D4" s="53"/>
      <c r="E4" s="53"/>
      <c r="F4" s="64"/>
      <c r="G4" s="65"/>
      <c r="I4" s="66"/>
    </row>
    <row r="5" spans="1:14" ht="18" x14ac:dyDescent="0.25">
      <c r="A5" s="125" t="s">
        <v>106</v>
      </c>
      <c r="D5" s="53"/>
      <c r="E5" s="53"/>
      <c r="F5" s="64"/>
      <c r="G5" s="65"/>
      <c r="I5" s="66"/>
    </row>
    <row r="6" spans="1:14" ht="18.75" x14ac:dyDescent="0.3">
      <c r="B6" s="1"/>
      <c r="C6" s="3"/>
      <c r="D6" s="1"/>
      <c r="E6" s="1"/>
      <c r="F6" s="126"/>
    </row>
    <row r="8" spans="1:14" x14ac:dyDescent="0.25">
      <c r="H8" s="47"/>
    </row>
    <row r="9" spans="1:14" x14ac:dyDescent="0.25">
      <c r="B9" t="s">
        <v>107</v>
      </c>
      <c r="D9" s="341" t="s">
        <v>467</v>
      </c>
      <c r="E9" s="341"/>
      <c r="F9" s="341"/>
      <c r="G9" s="341"/>
      <c r="I9" s="341"/>
      <c r="J9" s="341"/>
      <c r="K9" s="341"/>
      <c r="L9" s="341"/>
      <c r="N9" s="340" t="s">
        <v>108</v>
      </c>
    </row>
    <row r="10" spans="1:14" x14ac:dyDescent="0.25">
      <c r="B10" t="s">
        <v>109</v>
      </c>
      <c r="D10" s="127">
        <v>20735</v>
      </c>
      <c r="E10" s="128">
        <f>+D10</f>
        <v>20735</v>
      </c>
      <c r="F10" s="128">
        <f>+D10</f>
        <v>20735</v>
      </c>
      <c r="G10" s="47" t="s">
        <v>110</v>
      </c>
      <c r="I10" s="127"/>
      <c r="J10" s="128">
        <f>+I10</f>
        <v>0</v>
      </c>
      <c r="K10" s="128">
        <f>+I10</f>
        <v>0</v>
      </c>
      <c r="L10" s="47" t="s">
        <v>110</v>
      </c>
      <c r="N10" s="340"/>
    </row>
    <row r="11" spans="1:14" x14ac:dyDescent="0.25">
      <c r="B11" t="s">
        <v>111</v>
      </c>
      <c r="D11" s="129">
        <f>(D14-D10)/365.25</f>
        <v>66.729637234770706</v>
      </c>
      <c r="E11" s="129">
        <f>(E14-E10)/365.25</f>
        <v>66.729637234770706</v>
      </c>
      <c r="F11" s="129">
        <f>(F14-F10)/365.25</f>
        <v>66.729637234770706</v>
      </c>
      <c r="G11" s="129"/>
      <c r="I11" s="129">
        <f>(I14-I10)/365.25</f>
        <v>123.49897330595482</v>
      </c>
      <c r="J11" s="129">
        <f>(J14-J10)/365.25</f>
        <v>123.49897330595482</v>
      </c>
      <c r="K11" s="129">
        <f>(K14-K10)/365.25</f>
        <v>123.49897330595482</v>
      </c>
      <c r="N11" s="340"/>
    </row>
    <row r="14" spans="1:14" x14ac:dyDescent="0.25">
      <c r="B14" t="s">
        <v>112</v>
      </c>
      <c r="D14" s="128">
        <v>45108</v>
      </c>
      <c r="E14" s="128">
        <v>45108</v>
      </c>
      <c r="F14" s="128">
        <v>45108</v>
      </c>
      <c r="G14" s="128"/>
      <c r="I14" s="128">
        <v>45108</v>
      </c>
      <c r="J14" s="128">
        <v>45108</v>
      </c>
      <c r="K14" s="128">
        <v>45108</v>
      </c>
    </row>
    <row r="16" spans="1:14" x14ac:dyDescent="0.25">
      <c r="B16" t="s">
        <v>113</v>
      </c>
      <c r="D16" s="318"/>
      <c r="E16" s="318"/>
      <c r="F16" s="318"/>
      <c r="I16" s="318"/>
      <c r="J16" s="318"/>
      <c r="K16" s="318"/>
    </row>
    <row r="17" spans="1:14" x14ac:dyDescent="0.25">
      <c r="B17" t="s">
        <v>114</v>
      </c>
      <c r="D17" s="256" t="s">
        <v>115</v>
      </c>
      <c r="E17" s="256" t="s">
        <v>115</v>
      </c>
      <c r="F17" s="256" t="s">
        <v>115</v>
      </c>
      <c r="I17" s="256" t="s">
        <v>115</v>
      </c>
      <c r="J17" s="256" t="s">
        <v>115</v>
      </c>
      <c r="K17" s="256" t="s">
        <v>115</v>
      </c>
    </row>
    <row r="18" spans="1:14" x14ac:dyDescent="0.25">
      <c r="B18" t="s">
        <v>116</v>
      </c>
      <c r="D18" s="256">
        <v>340433.32</v>
      </c>
      <c r="E18" s="256"/>
      <c r="F18" s="256"/>
      <c r="G18" s="257"/>
      <c r="I18" s="256"/>
      <c r="J18" s="256"/>
      <c r="K18" s="256"/>
    </row>
    <row r="20" spans="1:14" x14ac:dyDescent="0.25">
      <c r="B20" t="s">
        <v>117</v>
      </c>
      <c r="D20" s="45">
        <f>(IF(D11&lt;=$A$29,$C$28,0))+(IF((AND(D11&gt;=$A$29,D11&lt;=$A$30)),$C$29,0))+(IF((AND(D11&gt;=$A$30,D11&lt;=$A$31)),$C$30,0))+(IF((AND(D11&gt;=$A$31,D11&lt;=$A$32)),$C$31,0))+(IF((AND(D11&gt;=$A$32,D11&lt;=$A$33)),$C$32,0))+(IF((AND(D11&gt;=$A$33,D11&lt;=$A$34)),$C$33,0))+(IF((AND(D11&gt;=$A$34,D11&lt;=$B$34)),$C$34,0))</f>
        <v>0.05</v>
      </c>
      <c r="E20" s="45">
        <f>(IF(E11&lt;=$A$29,$C$28,0))+(IF((AND(E11&gt;=$A$29,E11&lt;=$A$30)),$C$29,0))+(IF((AND(E11&gt;=$A$30,E11&lt;=$A$31)),$C$30,0))+(IF((AND(E11&gt;=$A$31,E11&lt;=$A$32)),$C$31,0))+(IF((AND(E11&gt;=$A$32,E11&lt;=$A$33)),$C$32,0))+(IF((AND(E11&gt;=$A$33,E11&lt;=$A$34)),$C$33,0))+(IF((AND(E11&gt;=$A$34,E11&lt;=$B$34)),$C$34,0))</f>
        <v>0.05</v>
      </c>
      <c r="F20" s="45">
        <f>(IF(F11&lt;=$A$29,$C$28,0))+(IF((AND(F11&gt;=$A$29,F11&lt;=$A$30)),$C$29,0))+(IF((AND(F11&gt;=$A$30,F11&lt;=$A$31)),$C$30,0))+(IF((AND(F11&gt;=$A$31,F11&lt;=$A$32)),$C$31,0))+(IF((AND(F11&gt;=$A$32,F11&lt;=$A$33)),$C$32,0))+(IF((AND(F11&gt;=$A$33,F11&lt;=$A$34)),$C$33,0))+(IF((AND(F11&gt;=$A$34,F11&lt;=$B$34)),$C$34,0))</f>
        <v>0.05</v>
      </c>
      <c r="G20" s="45"/>
      <c r="I20" s="45">
        <f>(IF(I11&lt;=$A$29,$C$28,0))+(IF((AND(I11&gt;=$A$29,I11&lt;=$A$30)),$C$29,0))+(IF((AND(I11&gt;=$A$30,I11&lt;=$A$31)),$C$30,0))+(IF((AND(I11&gt;=$A$31,I11&lt;=$A$32)),$C$31,0))+(IF((AND(I11&gt;=$A$32,I11&lt;=$A$33)),$C$32,0))+(IF((AND(I11&gt;=$A$33,I11&lt;=$A$34)),$C$33,0))+(IF((AND(I11&gt;=$A$34,I11&lt;=$B$34)),$C$34,0))</f>
        <v>0</v>
      </c>
      <c r="J20" s="45">
        <f>(IF(J11&lt;=$A$29,$C$28,0))+(IF((AND(J11&gt;=$A$29,J11&lt;=$A$30)),$C$29,0))+(IF((AND(J11&gt;=$A$30,J11&lt;=$A$31)),$C$30,0))+(IF((AND(J11&gt;=$A$31,J11&lt;=$A$32)),$C$31,0))+(IF((AND(J11&gt;=$A$32,J11&lt;=$A$33)),$C$32,0))+(IF((AND(J11&gt;=$A$33,J11&lt;=$A$34)),$C$33,0))+(IF((AND(J11&gt;=$A$34,J11&lt;=$B$34)),$C$34,0))</f>
        <v>0</v>
      </c>
      <c r="K20" s="45">
        <f>(IF(K11&lt;=$A$29,$C$28,0))+(IF((AND(K11&gt;=$A$29,K11&lt;=$A$30)),$C$29,0))+(IF((AND(K11&gt;=$A$30,K11&lt;=$A$31)),$C$30,0))+(IF((AND(K11&gt;=$A$31,K11&lt;=$A$32)),$C$31,0))+(IF((AND(K11&gt;=$A$32,K11&lt;=$A$33)),$C$32,0))+(IF((AND(K11&gt;=$A$33,K11&lt;=$A$34)),$C$33,0))+(IF((AND(K11&gt;=$A$34,K11&lt;=$B$34)),$C$34,0))</f>
        <v>0</v>
      </c>
    </row>
    <row r="22" spans="1:14" x14ac:dyDescent="0.25">
      <c r="B22" t="s">
        <v>118</v>
      </c>
      <c r="D22" s="91">
        <f>D18*D20</f>
        <v>17021.666000000001</v>
      </c>
      <c r="E22" s="91">
        <f>E18*E20</f>
        <v>0</v>
      </c>
      <c r="F22" s="91">
        <f>F18*F20</f>
        <v>0</v>
      </c>
      <c r="G22" s="91"/>
      <c r="I22" s="91">
        <f>I18*I20</f>
        <v>0</v>
      </c>
      <c r="J22" s="91">
        <f>J18*J20</f>
        <v>0</v>
      </c>
      <c r="K22" s="91">
        <f>K18*K20</f>
        <v>0</v>
      </c>
    </row>
    <row r="23" spans="1:14" s="44" customFormat="1" ht="15.75" thickBot="1" x14ac:dyDescent="0.3">
      <c r="B23" s="44" t="s">
        <v>119</v>
      </c>
      <c r="D23" s="51">
        <f>ROUND(D22,-1)</f>
        <v>17020</v>
      </c>
      <c r="E23" s="51">
        <f>ROUND(E22,-1)</f>
        <v>0</v>
      </c>
      <c r="F23" s="51">
        <f>ROUND(F22,-1)</f>
        <v>0</v>
      </c>
      <c r="G23" s="46">
        <f>SUM(D23:F23)</f>
        <v>17020</v>
      </c>
      <c r="I23" s="51">
        <f>ROUND(I22,-1)</f>
        <v>0</v>
      </c>
      <c r="J23" s="51">
        <f>ROUND(J22,-1)</f>
        <v>0</v>
      </c>
      <c r="K23" s="51">
        <f>ROUND(K22,-1)</f>
        <v>0</v>
      </c>
      <c r="L23" s="46">
        <f>SUM(I23:K23)</f>
        <v>0</v>
      </c>
      <c r="N23" s="52">
        <f>G23+L23</f>
        <v>17020</v>
      </c>
    </row>
    <row r="24" spans="1:14" ht="15.75" thickTop="1" x14ac:dyDescent="0.25"/>
    <row r="25" spans="1:14" x14ac:dyDescent="0.25">
      <c r="B25" t="s">
        <v>120</v>
      </c>
      <c r="D25" s="91">
        <f>IF(D17="ABP",D18,D18*0.1)</f>
        <v>340433.32</v>
      </c>
      <c r="E25" s="91">
        <f t="shared" ref="E25:F25" si="0">IF(E17="ABP",E18,E18*0.1)</f>
        <v>0</v>
      </c>
      <c r="F25" s="91">
        <f t="shared" si="0"/>
        <v>0</v>
      </c>
      <c r="G25" s="91"/>
      <c r="I25" s="91">
        <f t="shared" ref="I25:K25" si="1">IF(I17="ABP",I18,I18*0.1)</f>
        <v>0</v>
      </c>
      <c r="J25" s="91">
        <f t="shared" si="1"/>
        <v>0</v>
      </c>
      <c r="K25" s="91">
        <f t="shared" si="1"/>
        <v>0</v>
      </c>
    </row>
    <row r="29" spans="1:14" x14ac:dyDescent="0.25">
      <c r="A29" s="49" t="s">
        <v>121</v>
      </c>
      <c r="B29" s="49" t="s">
        <v>122</v>
      </c>
      <c r="C29" s="49" t="s">
        <v>123</v>
      </c>
      <c r="D29" s="47"/>
    </row>
    <row r="30" spans="1:14" x14ac:dyDescent="0.25">
      <c r="A30">
        <v>0</v>
      </c>
      <c r="B30">
        <v>64.989999999999995</v>
      </c>
      <c r="C30" s="48">
        <v>0.04</v>
      </c>
      <c r="D30" s="317"/>
    </row>
    <row r="31" spans="1:14" x14ac:dyDescent="0.25">
      <c r="A31">
        <v>64.989999999999995</v>
      </c>
      <c r="B31">
        <v>74</v>
      </c>
      <c r="C31" s="48">
        <v>0.05</v>
      </c>
      <c r="D31" s="317"/>
    </row>
    <row r="32" spans="1:14" x14ac:dyDescent="0.25">
      <c r="A32">
        <v>74.989999999999995</v>
      </c>
      <c r="B32">
        <v>79</v>
      </c>
      <c r="C32" s="48">
        <v>0.06</v>
      </c>
      <c r="D32" s="317"/>
    </row>
    <row r="33" spans="1:4" x14ac:dyDescent="0.25">
      <c r="A33">
        <v>79.989999999999995</v>
      </c>
      <c r="B33">
        <v>84</v>
      </c>
      <c r="C33" s="50">
        <v>7.0000000000000007E-2</v>
      </c>
      <c r="D33" s="317"/>
    </row>
    <row r="34" spans="1:4" x14ac:dyDescent="0.25">
      <c r="A34">
        <v>84.99</v>
      </c>
      <c r="B34">
        <v>89</v>
      </c>
      <c r="C34" s="50">
        <v>0.09</v>
      </c>
      <c r="D34" s="317"/>
    </row>
    <row r="35" spans="1:4" x14ac:dyDescent="0.25">
      <c r="A35">
        <v>89.99</v>
      </c>
      <c r="B35">
        <v>94</v>
      </c>
      <c r="C35" s="50">
        <v>0.11</v>
      </c>
      <c r="D35" s="317"/>
    </row>
    <row r="36" spans="1:4" x14ac:dyDescent="0.25">
      <c r="A36">
        <v>94.99</v>
      </c>
      <c r="B36">
        <v>122</v>
      </c>
      <c r="C36" s="48">
        <v>0.14000000000000001</v>
      </c>
      <c r="D36" s="317"/>
    </row>
  </sheetData>
  <mergeCells count="6">
    <mergeCell ref="N9:N11"/>
    <mergeCell ref="D9:G9"/>
    <mergeCell ref="I9:L9"/>
    <mergeCell ref="C1:E1"/>
    <mergeCell ref="C2:E2"/>
    <mergeCell ref="C3:E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626BD-853C-4B10-894B-1C8D5B6AAD11}">
  <sheetPr>
    <tabColor rgb="FFE8D1FF"/>
  </sheetPr>
  <dimension ref="A1:L38"/>
  <sheetViews>
    <sheetView topLeftCell="A8" workbookViewId="0">
      <selection activeCell="F34" sqref="F34"/>
    </sheetView>
  </sheetViews>
  <sheetFormatPr defaultColWidth="8.7109375" defaultRowHeight="15" x14ac:dyDescent="0.25"/>
  <cols>
    <col min="1" max="1" width="11.85546875" customWidth="1"/>
    <col min="2" max="2" width="3" customWidth="1"/>
    <col min="3" max="3" width="19.7109375" customWidth="1"/>
    <col min="4" max="4" width="14.7109375" customWidth="1"/>
    <col min="5" max="5" width="17" customWidth="1"/>
    <col min="6" max="6" width="15.5703125" style="58" customWidth="1"/>
    <col min="7" max="7" width="14.28515625" customWidth="1"/>
    <col min="8" max="9" width="15.7109375" customWidth="1"/>
  </cols>
  <sheetData>
    <row r="1" spans="1:9" ht="18" x14ac:dyDescent="0.25">
      <c r="A1" s="123" t="s">
        <v>0</v>
      </c>
      <c r="B1" s="53"/>
      <c r="C1" s="338" t="str">
        <f>Index!$C$1</f>
        <v>TUCKER SUPERANNUATION FUND</v>
      </c>
      <c r="D1" s="338"/>
      <c r="E1" s="338"/>
      <c r="F1" s="54"/>
      <c r="H1" s="56" t="s">
        <v>1</v>
      </c>
      <c r="I1" s="56" t="s">
        <v>2</v>
      </c>
    </row>
    <row r="2" spans="1:9" ht="18" x14ac:dyDescent="0.25">
      <c r="A2" s="123" t="s">
        <v>3</v>
      </c>
      <c r="B2" s="53"/>
      <c r="C2" s="338" t="str">
        <f>Index!$C$2</f>
        <v>9TUCH</v>
      </c>
      <c r="D2" s="338"/>
      <c r="E2" s="338"/>
      <c r="F2" s="55"/>
      <c r="G2" s="59" t="s">
        <v>4</v>
      </c>
      <c r="H2" s="60" t="str">
        <f>Index!$H$2</f>
        <v>MG</v>
      </c>
      <c r="I2" s="61">
        <f>Index!$I$2</f>
        <v>45240</v>
      </c>
    </row>
    <row r="3" spans="1:9" ht="18" x14ac:dyDescent="0.25">
      <c r="A3" s="123" t="s">
        <v>5</v>
      </c>
      <c r="B3" s="53"/>
      <c r="C3" s="339">
        <f>Index!$C$3</f>
        <v>45107</v>
      </c>
      <c r="D3" s="338"/>
      <c r="E3" s="338"/>
      <c r="F3" s="55"/>
      <c r="G3" s="59" t="s">
        <v>6</v>
      </c>
      <c r="H3" s="60" t="str">
        <f>Index!$H$3</f>
        <v>DB</v>
      </c>
      <c r="I3" s="61">
        <f>Index!$I$3</f>
        <v>45250</v>
      </c>
    </row>
    <row r="4" spans="1:9" ht="18" x14ac:dyDescent="0.25">
      <c r="D4" s="53"/>
      <c r="E4" s="53"/>
      <c r="F4" s="64"/>
      <c r="G4" s="65"/>
      <c r="I4" s="66"/>
    </row>
    <row r="5" spans="1:9" ht="18" x14ac:dyDescent="0.25">
      <c r="A5" s="125" t="s">
        <v>124</v>
      </c>
      <c r="D5" s="53"/>
      <c r="E5" s="53"/>
      <c r="F5" s="64"/>
      <c r="G5" s="65"/>
      <c r="I5" s="66"/>
    </row>
    <row r="6" spans="1:9" ht="18" x14ac:dyDescent="0.25">
      <c r="A6" s="125"/>
      <c r="D6" s="53"/>
      <c r="E6" s="53"/>
      <c r="F6" s="64"/>
      <c r="G6" s="65"/>
      <c r="I6" s="66"/>
    </row>
    <row r="8" spans="1:9" s="69" customFormat="1" ht="30" x14ac:dyDescent="0.25">
      <c r="A8" s="137" t="s">
        <v>125</v>
      </c>
      <c r="B8" s="342" t="s">
        <v>126</v>
      </c>
      <c r="C8" s="343"/>
      <c r="D8" s="343"/>
      <c r="E8" s="344"/>
      <c r="F8" s="138" t="s">
        <v>127</v>
      </c>
      <c r="G8" s="138" t="s">
        <v>127</v>
      </c>
      <c r="H8" s="138" t="s">
        <v>127</v>
      </c>
      <c r="I8" s="83"/>
    </row>
    <row r="10" spans="1:9" x14ac:dyDescent="0.25">
      <c r="F10" s="70"/>
    </row>
    <row r="11" spans="1:9" x14ac:dyDescent="0.25">
      <c r="A11" s="71"/>
      <c r="B11" s="71"/>
      <c r="C11" s="71" t="s">
        <v>128</v>
      </c>
      <c r="F11" s="72" t="s">
        <v>129</v>
      </c>
      <c r="G11" s="47" t="s">
        <v>130</v>
      </c>
      <c r="H11" s="47" t="s">
        <v>110</v>
      </c>
    </row>
    <row r="12" spans="1:9" x14ac:dyDescent="0.25">
      <c r="A12" s="71"/>
      <c r="B12" s="71"/>
      <c r="C12" s="71"/>
      <c r="F12" s="72"/>
      <c r="G12" s="47"/>
      <c r="H12" s="47"/>
    </row>
    <row r="13" spans="1:9" x14ac:dyDescent="0.25">
      <c r="C13" s="73">
        <v>44805</v>
      </c>
      <c r="F13" s="74">
        <v>0</v>
      </c>
      <c r="G13" s="132">
        <v>0</v>
      </c>
      <c r="H13" s="133">
        <f>SUM(F13:G13)</f>
        <v>0</v>
      </c>
      <c r="I13" t="s">
        <v>131</v>
      </c>
    </row>
    <row r="14" spans="1:9" x14ac:dyDescent="0.25">
      <c r="C14" s="73">
        <v>44896</v>
      </c>
      <c r="F14" s="74">
        <v>0</v>
      </c>
      <c r="G14" s="132">
        <v>0</v>
      </c>
      <c r="H14" s="133">
        <f>SUM(F14:G14)</f>
        <v>0</v>
      </c>
      <c r="I14" t="s">
        <v>132</v>
      </c>
    </row>
    <row r="15" spans="1:9" x14ac:dyDescent="0.25">
      <c r="C15" s="73">
        <v>44986</v>
      </c>
      <c r="F15" s="74"/>
      <c r="G15" s="132"/>
      <c r="H15" s="133">
        <f>SUM(F15:G15)</f>
        <v>0</v>
      </c>
      <c r="I15" t="s">
        <v>133</v>
      </c>
    </row>
    <row r="16" spans="1:9" x14ac:dyDescent="0.25">
      <c r="F16" s="75"/>
      <c r="G16" s="133"/>
      <c r="H16" s="133"/>
      <c r="I16" t="s">
        <v>134</v>
      </c>
    </row>
    <row r="17" spans="3:9" ht="15.75" thickBot="1" x14ac:dyDescent="0.3">
      <c r="F17" s="76">
        <f>SUM(F13:F16)</f>
        <v>0</v>
      </c>
      <c r="G17" s="76">
        <f>SUM(G13:G16)</f>
        <v>0</v>
      </c>
      <c r="H17" s="76">
        <f>SUM(H13:H16)</f>
        <v>0</v>
      </c>
    </row>
    <row r="19" spans="3:9" x14ac:dyDescent="0.25">
      <c r="C19" s="77" t="s">
        <v>135</v>
      </c>
      <c r="F19">
        <f>COUNT(F13:F15)</f>
        <v>2</v>
      </c>
      <c r="G19">
        <f>COUNT(G13:G15)</f>
        <v>2</v>
      </c>
    </row>
    <row r="21" spans="3:9" x14ac:dyDescent="0.25">
      <c r="C21" t="s">
        <v>136</v>
      </c>
      <c r="F21" s="74"/>
      <c r="I21" t="s">
        <v>137</v>
      </c>
    </row>
    <row r="23" spans="3:9" x14ac:dyDescent="0.25">
      <c r="C23" t="s">
        <v>138</v>
      </c>
      <c r="F23" s="78"/>
      <c r="G23" s="134">
        <v>1257.1500000000001</v>
      </c>
      <c r="H23" s="79"/>
      <c r="I23" t="s">
        <v>139</v>
      </c>
    </row>
    <row r="24" spans="3:9" x14ac:dyDescent="0.25">
      <c r="C24" t="s">
        <v>140</v>
      </c>
      <c r="F24" s="80"/>
      <c r="G24" s="134">
        <v>2609.13</v>
      </c>
      <c r="H24" s="79"/>
    </row>
    <row r="25" spans="3:9" x14ac:dyDescent="0.25">
      <c r="C25" t="s">
        <v>141</v>
      </c>
      <c r="F25" s="79"/>
      <c r="G25" s="135">
        <v>137.19</v>
      </c>
      <c r="H25" s="79"/>
    </row>
    <row r="26" spans="3:9" x14ac:dyDescent="0.25">
      <c r="C26" t="s">
        <v>142</v>
      </c>
      <c r="F26" s="81"/>
      <c r="G26" s="79">
        <f>G23-SUM(G24:G25)</f>
        <v>-1489.17</v>
      </c>
      <c r="H26" s="79"/>
    </row>
    <row r="27" spans="3:9" x14ac:dyDescent="0.25">
      <c r="F27" s="78"/>
      <c r="G27" s="79"/>
      <c r="H27" s="79"/>
    </row>
    <row r="28" spans="3:9" x14ac:dyDescent="0.25">
      <c r="F28" s="78"/>
      <c r="G28" s="79"/>
      <c r="H28" s="79"/>
    </row>
    <row r="29" spans="3:9" x14ac:dyDescent="0.25">
      <c r="C29" t="s">
        <v>143</v>
      </c>
      <c r="F29" s="75">
        <f>ROUND(F21/4,0)</f>
        <v>0</v>
      </c>
      <c r="G29" s="133">
        <f>ROUND(G26/4,0)</f>
        <v>-372</v>
      </c>
      <c r="H29" s="79"/>
    </row>
    <row r="30" spans="3:9" x14ac:dyDescent="0.25">
      <c r="C30" t="s">
        <v>144</v>
      </c>
      <c r="F30" s="75">
        <f>(F29*F19)-F17</f>
        <v>0</v>
      </c>
      <c r="G30" s="75">
        <f>(G29*G19)-G17</f>
        <v>-744</v>
      </c>
      <c r="H30" s="79"/>
    </row>
    <row r="31" spans="3:9" x14ac:dyDescent="0.25">
      <c r="F31" s="78"/>
      <c r="G31" s="79"/>
      <c r="H31" s="79"/>
    </row>
    <row r="32" spans="3:9" x14ac:dyDescent="0.25">
      <c r="C32" s="77" t="s">
        <v>145</v>
      </c>
      <c r="F32" s="78"/>
      <c r="G32" s="79"/>
      <c r="H32" s="79"/>
    </row>
    <row r="33" spans="3:12" x14ac:dyDescent="0.25">
      <c r="C33" s="73">
        <v>45170</v>
      </c>
      <c r="F33" s="82">
        <f>IF(F19&gt;0,F13,0)</f>
        <v>0</v>
      </c>
      <c r="G33" s="82">
        <f>IF(G19&gt;0,G13,0)</f>
        <v>0</v>
      </c>
      <c r="H33" s="133">
        <f t="shared" ref="H33:H36" si="0">SUM(F33:G33)</f>
        <v>0</v>
      </c>
      <c r="L33" s="133"/>
    </row>
    <row r="34" spans="3:12" x14ac:dyDescent="0.25">
      <c r="C34" s="73">
        <v>45261</v>
      </c>
      <c r="F34" s="82">
        <f>IF(F19=1,F29+F30,F14)</f>
        <v>0</v>
      </c>
      <c r="G34" s="82">
        <f>IF(G19=1,G29+G30,G14)</f>
        <v>0</v>
      </c>
      <c r="H34" s="133">
        <f t="shared" si="0"/>
        <v>0</v>
      </c>
      <c r="L34" s="133"/>
    </row>
    <row r="35" spans="3:12" x14ac:dyDescent="0.25">
      <c r="C35" s="73">
        <v>45352</v>
      </c>
      <c r="F35" s="82">
        <f>IF(F19=1,F29,IF(F19=2,F29+F30,F14))</f>
        <v>0</v>
      </c>
      <c r="G35" s="82">
        <f>IF(G19=1,G29,IF(G19=2,G29+G30,G14))</f>
        <v>-1116</v>
      </c>
      <c r="H35" s="133">
        <f t="shared" si="0"/>
        <v>-1116</v>
      </c>
    </row>
    <row r="36" spans="3:12" x14ac:dyDescent="0.25">
      <c r="C36" s="73">
        <v>45444</v>
      </c>
      <c r="F36" s="82">
        <f>F21-SUM(F33:F35)</f>
        <v>0</v>
      </c>
      <c r="G36" s="82">
        <f>ROUND(G26,0)-SUM(G33:G35)</f>
        <v>-373</v>
      </c>
      <c r="H36" s="133">
        <f t="shared" si="0"/>
        <v>-373</v>
      </c>
    </row>
    <row r="38" spans="3:12" ht="15.75" thickBot="1" x14ac:dyDescent="0.3">
      <c r="F38" s="76">
        <f>SUM(F33:F37)</f>
        <v>0</v>
      </c>
      <c r="G38" s="76">
        <f>SUM(G33:G37)</f>
        <v>-1489</v>
      </c>
      <c r="H38" s="76">
        <f>SUM(H33:H37)</f>
        <v>-1489</v>
      </c>
    </row>
  </sheetData>
  <mergeCells count="4">
    <mergeCell ref="B8:E8"/>
    <mergeCell ref="C1:E1"/>
    <mergeCell ref="C2:E2"/>
    <mergeCell ref="C3:E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5326A-872F-4132-B5AA-39417B0B3AF9}">
  <dimension ref="A1:J54"/>
  <sheetViews>
    <sheetView workbookViewId="0">
      <selection activeCell="B44" sqref="B44"/>
    </sheetView>
  </sheetViews>
  <sheetFormatPr defaultColWidth="11.42578125" defaultRowHeight="16.5" x14ac:dyDescent="0.25"/>
  <cols>
    <col min="1" max="1" width="13.7109375" style="110" customWidth="1"/>
    <col min="2" max="2" width="34.7109375" style="107" customWidth="1"/>
    <col min="3" max="8" width="14.5703125" style="107" customWidth="1"/>
    <col min="9" max="9" width="14.5703125" style="111" customWidth="1"/>
    <col min="10" max="10" width="15.28515625" style="107" customWidth="1"/>
    <col min="11" max="16384" width="11.42578125" style="107"/>
  </cols>
  <sheetData>
    <row r="1" spans="1:10" customFormat="1" ht="18" x14ac:dyDescent="0.25">
      <c r="A1" s="123" t="s">
        <v>0</v>
      </c>
      <c r="B1" s="338" t="str">
        <f>Index!$C$1</f>
        <v>TUCKER SUPERANNUATION FUND</v>
      </c>
      <c r="C1" s="338"/>
      <c r="D1" s="338"/>
      <c r="F1" s="54"/>
      <c r="H1" s="56" t="s">
        <v>1</v>
      </c>
      <c r="I1" s="56" t="s">
        <v>2</v>
      </c>
    </row>
    <row r="2" spans="1:10" customFormat="1" ht="18" x14ac:dyDescent="0.25">
      <c r="A2" s="123" t="s">
        <v>3</v>
      </c>
      <c r="B2" s="338" t="str">
        <f>Index!$C$2</f>
        <v>9TUCH</v>
      </c>
      <c r="C2" s="338"/>
      <c r="D2" s="338"/>
      <c r="F2" s="55"/>
      <c r="G2" s="59" t="s">
        <v>4</v>
      </c>
      <c r="H2" s="60" t="str">
        <f>Index!$H$2</f>
        <v>MG</v>
      </c>
      <c r="I2" s="61">
        <f>Index!$I$2</f>
        <v>45240</v>
      </c>
    </row>
    <row r="3" spans="1:10" customFormat="1" ht="18" x14ac:dyDescent="0.25">
      <c r="A3" s="123" t="s">
        <v>5</v>
      </c>
      <c r="B3" s="339">
        <f>Index!$C$3</f>
        <v>45107</v>
      </c>
      <c r="C3" s="339"/>
      <c r="D3" s="339"/>
      <c r="F3" s="55"/>
      <c r="G3" s="59" t="s">
        <v>6</v>
      </c>
      <c r="H3" s="60" t="str">
        <f>Index!$H$3</f>
        <v>DB</v>
      </c>
      <c r="I3" s="61">
        <f>Index!$I$3</f>
        <v>45250</v>
      </c>
    </row>
    <row r="4" spans="1:10" customFormat="1" ht="18" x14ac:dyDescent="0.25">
      <c r="A4" s="123"/>
      <c r="B4" s="53"/>
      <c r="D4" s="53"/>
      <c r="E4" s="53"/>
      <c r="F4" s="55"/>
      <c r="G4" s="124"/>
      <c r="H4" s="65"/>
      <c r="I4" s="66"/>
    </row>
    <row r="5" spans="1:10" customFormat="1" ht="18" x14ac:dyDescent="0.25">
      <c r="A5" s="53" t="s">
        <v>146</v>
      </c>
      <c r="C5" s="57"/>
      <c r="F5" s="58"/>
      <c r="G5" s="58"/>
      <c r="H5" s="65"/>
      <c r="J5" s="66"/>
    </row>
    <row r="6" spans="1:10" ht="18" x14ac:dyDescent="0.25">
      <c r="A6" s="62"/>
      <c r="B6" s="63"/>
      <c r="C6" s="108"/>
      <c r="D6" s="53"/>
      <c r="E6" s="53"/>
      <c r="F6" s="65"/>
      <c r="G6" s="65"/>
      <c r="H6" s="65"/>
      <c r="I6" s="109"/>
    </row>
    <row r="7" spans="1:10" s="145" customFormat="1" ht="15.75" thickBot="1" x14ac:dyDescent="0.3">
      <c r="A7" s="147"/>
      <c r="C7" s="164"/>
      <c r="D7" s="164"/>
      <c r="E7" s="164"/>
      <c r="F7" s="115"/>
      <c r="G7" s="164"/>
      <c r="H7" s="164"/>
      <c r="I7" s="164"/>
    </row>
    <row r="8" spans="1:10" s="145" customFormat="1" ht="30.75" thickBot="1" x14ac:dyDescent="0.3">
      <c r="A8" s="347" t="s">
        <v>147</v>
      </c>
      <c r="B8" s="348"/>
      <c r="C8" s="165" t="s">
        <v>148</v>
      </c>
      <c r="D8" s="165" t="s">
        <v>149</v>
      </c>
      <c r="E8" s="165" t="s">
        <v>150</v>
      </c>
      <c r="F8" s="165" t="s">
        <v>151</v>
      </c>
      <c r="G8" s="165" t="s">
        <v>152</v>
      </c>
      <c r="H8" s="165" t="s">
        <v>153</v>
      </c>
      <c r="I8" s="166" t="s">
        <v>154</v>
      </c>
    </row>
    <row r="9" spans="1:10" s="145" customFormat="1" ht="15" x14ac:dyDescent="0.25">
      <c r="A9" s="167" t="s">
        <v>155</v>
      </c>
      <c r="B9" s="168"/>
      <c r="C9" s="169">
        <v>0</v>
      </c>
      <c r="D9" s="169">
        <v>0</v>
      </c>
      <c r="E9" s="169"/>
      <c r="F9" s="170">
        <v>0</v>
      </c>
      <c r="G9" s="169"/>
      <c r="H9" s="169"/>
      <c r="I9" s="169">
        <f>C9-D9+E9+F9+G9+H9</f>
        <v>0</v>
      </c>
    </row>
    <row r="10" spans="1:10" s="145" customFormat="1" ht="15" x14ac:dyDescent="0.25">
      <c r="A10" s="171" t="s">
        <v>156</v>
      </c>
      <c r="B10" s="172"/>
      <c r="C10" s="169">
        <v>0</v>
      </c>
      <c r="D10" s="173">
        <v>0</v>
      </c>
      <c r="E10" s="173"/>
      <c r="F10" s="174">
        <v>0</v>
      </c>
      <c r="G10" s="173"/>
      <c r="H10" s="173"/>
      <c r="I10" s="169">
        <f>C10-D10+E10+F10+G10+H10</f>
        <v>0</v>
      </c>
    </row>
    <row r="11" spans="1:10" s="145" customFormat="1" ht="15" x14ac:dyDescent="0.25">
      <c r="A11" s="171" t="s">
        <v>157</v>
      </c>
      <c r="B11" s="172"/>
      <c r="C11" s="169">
        <v>0</v>
      </c>
      <c r="D11" s="173">
        <v>0</v>
      </c>
      <c r="E11" s="173"/>
      <c r="F11" s="174">
        <v>0</v>
      </c>
      <c r="G11" s="173"/>
      <c r="H11" s="173"/>
      <c r="I11" s="169">
        <f>C11-D11+E11+F11+G11+H11</f>
        <v>0</v>
      </c>
    </row>
    <row r="12" spans="1:10" s="145" customFormat="1" ht="15" x14ac:dyDescent="0.25">
      <c r="A12" s="171" t="s">
        <v>158</v>
      </c>
      <c r="B12" s="172"/>
      <c r="C12" s="169">
        <v>0</v>
      </c>
      <c r="D12" s="173">
        <v>0</v>
      </c>
      <c r="E12" s="173"/>
      <c r="F12" s="174">
        <v>0</v>
      </c>
      <c r="G12" s="173"/>
      <c r="H12" s="173"/>
      <c r="I12" s="169">
        <f>C12-D12+E12+F12+G12+H12</f>
        <v>0</v>
      </c>
    </row>
    <row r="13" spans="1:10" s="145" customFormat="1" ht="15" x14ac:dyDescent="0.25">
      <c r="A13" s="175"/>
      <c r="B13" s="164" t="s">
        <v>159</v>
      </c>
      <c r="C13" s="176">
        <f t="shared" ref="C13:I13" si="0">SUM(C9:C12)</f>
        <v>0</v>
      </c>
      <c r="D13" s="176">
        <f t="shared" si="0"/>
        <v>0</v>
      </c>
      <c r="E13" s="176">
        <f t="shared" si="0"/>
        <v>0</v>
      </c>
      <c r="F13" s="176">
        <f t="shared" si="0"/>
        <v>0</v>
      </c>
      <c r="G13" s="176">
        <f t="shared" si="0"/>
        <v>0</v>
      </c>
      <c r="H13" s="176">
        <f t="shared" si="0"/>
        <v>0</v>
      </c>
      <c r="I13" s="176">
        <f t="shared" si="0"/>
        <v>0</v>
      </c>
    </row>
    <row r="14" spans="1:10" s="145" customFormat="1" ht="15.75" thickBot="1" x14ac:dyDescent="0.3">
      <c r="A14" s="175"/>
      <c r="B14" s="175"/>
      <c r="C14" s="164"/>
      <c r="D14" s="164"/>
      <c r="E14" s="164"/>
      <c r="F14" s="115"/>
      <c r="G14" s="164"/>
      <c r="H14" s="164"/>
      <c r="I14" s="164"/>
    </row>
    <row r="15" spans="1:10" s="145" customFormat="1" ht="30.75" thickBot="1" x14ac:dyDescent="0.3">
      <c r="A15" s="347" t="s">
        <v>160</v>
      </c>
      <c r="B15" s="349"/>
      <c r="C15" s="165" t="s">
        <v>148</v>
      </c>
      <c r="D15" s="165" t="s">
        <v>149</v>
      </c>
      <c r="E15" s="165" t="s">
        <v>150</v>
      </c>
      <c r="F15" s="165" t="s">
        <v>151</v>
      </c>
      <c r="G15" s="165" t="s">
        <v>152</v>
      </c>
      <c r="H15" s="165" t="s">
        <v>153</v>
      </c>
      <c r="I15" s="166" t="s">
        <v>154</v>
      </c>
    </row>
    <row r="16" spans="1:10" s="145" customFormat="1" ht="15" x14ac:dyDescent="0.25">
      <c r="A16" s="177" t="s">
        <v>155</v>
      </c>
      <c r="B16" s="168"/>
      <c r="C16" s="169"/>
      <c r="D16" s="169"/>
      <c r="E16" s="169"/>
      <c r="F16" s="170"/>
      <c r="G16" s="169"/>
      <c r="H16" s="169"/>
      <c r="I16" s="169">
        <f>C16-D16+E16+F16+G16+H16</f>
        <v>0</v>
      </c>
    </row>
    <row r="17" spans="1:9" s="145" customFormat="1" ht="15" x14ac:dyDescent="0.25">
      <c r="A17" s="178" t="s">
        <v>156</v>
      </c>
      <c r="B17" s="172"/>
      <c r="C17" s="169"/>
      <c r="D17" s="173"/>
      <c r="E17" s="173"/>
      <c r="F17" s="174"/>
      <c r="G17" s="173"/>
      <c r="H17" s="173"/>
      <c r="I17" s="169">
        <f>C17-D17+E17+F17+G17+H17</f>
        <v>0</v>
      </c>
    </row>
    <row r="18" spans="1:9" s="145" customFormat="1" ht="15" x14ac:dyDescent="0.25">
      <c r="A18" s="178" t="s">
        <v>157</v>
      </c>
      <c r="B18" s="172"/>
      <c r="C18" s="169"/>
      <c r="D18" s="173"/>
      <c r="E18" s="173"/>
      <c r="F18" s="174"/>
      <c r="G18" s="173"/>
      <c r="H18" s="173"/>
      <c r="I18" s="169">
        <f>C18-D18+E18+F18+G18+H18</f>
        <v>0</v>
      </c>
    </row>
    <row r="19" spans="1:9" s="145" customFormat="1" ht="15" x14ac:dyDescent="0.25">
      <c r="A19" s="178" t="s">
        <v>161</v>
      </c>
      <c r="B19" s="172"/>
      <c r="C19" s="169"/>
      <c r="D19" s="173"/>
      <c r="E19" s="173"/>
      <c r="F19" s="174"/>
      <c r="G19" s="173"/>
      <c r="H19" s="173"/>
      <c r="I19" s="169">
        <f>C19-D19+E19+F19+G19+H19</f>
        <v>0</v>
      </c>
    </row>
    <row r="20" spans="1:9" s="145" customFormat="1" ht="15" x14ac:dyDescent="0.25">
      <c r="A20" s="175"/>
      <c r="B20" s="164" t="s">
        <v>159</v>
      </c>
      <c r="C20" s="179">
        <f t="shared" ref="C20:I20" si="1">SUM(C16:C19)</f>
        <v>0</v>
      </c>
      <c r="D20" s="179">
        <f t="shared" si="1"/>
        <v>0</v>
      </c>
      <c r="E20" s="179">
        <f t="shared" si="1"/>
        <v>0</v>
      </c>
      <c r="F20" s="179">
        <f t="shared" si="1"/>
        <v>0</v>
      </c>
      <c r="G20" s="179">
        <f t="shared" si="1"/>
        <v>0</v>
      </c>
      <c r="H20" s="179">
        <f t="shared" si="1"/>
        <v>0</v>
      </c>
      <c r="I20" s="179">
        <f t="shared" si="1"/>
        <v>0</v>
      </c>
    </row>
    <row r="21" spans="1:9" s="145" customFormat="1" ht="15" x14ac:dyDescent="0.25">
      <c r="A21" s="147"/>
    </row>
    <row r="22" spans="1:9" s="145" customFormat="1" ht="15" x14ac:dyDescent="0.25">
      <c r="A22" s="350" t="s">
        <v>162</v>
      </c>
      <c r="B22" s="351"/>
      <c r="C22" s="180">
        <f t="shared" ref="C22:I22" si="2">+C13-C20</f>
        <v>0</v>
      </c>
      <c r="D22" s="180">
        <f>+D13-D20</f>
        <v>0</v>
      </c>
      <c r="E22" s="180">
        <f t="shared" si="2"/>
        <v>0</v>
      </c>
      <c r="F22" s="180">
        <f t="shared" si="2"/>
        <v>0</v>
      </c>
      <c r="G22" s="180">
        <f t="shared" si="2"/>
        <v>0</v>
      </c>
      <c r="H22" s="180">
        <f t="shared" si="2"/>
        <v>0</v>
      </c>
      <c r="I22" s="180">
        <f t="shared" si="2"/>
        <v>0</v>
      </c>
    </row>
    <row r="23" spans="1:9" s="145" customFormat="1" ht="15" x14ac:dyDescent="0.25">
      <c r="A23" s="147"/>
    </row>
    <row r="24" spans="1:9" s="145" customFormat="1" ht="15" x14ac:dyDescent="0.25">
      <c r="A24" s="145" t="s">
        <v>163</v>
      </c>
      <c r="B24" s="146"/>
      <c r="G24" s="146"/>
    </row>
    <row r="25" spans="1:9" s="145" customFormat="1" ht="15" x14ac:dyDescent="0.25">
      <c r="B25" s="146"/>
      <c r="C25" s="345" t="s">
        <v>164</v>
      </c>
      <c r="D25" s="345"/>
      <c r="E25" s="345" t="s">
        <v>165</v>
      </c>
      <c r="F25" s="345"/>
      <c r="G25" s="346" t="s">
        <v>166</v>
      </c>
      <c r="H25" s="346"/>
    </row>
    <row r="26" spans="1:9" s="145" customFormat="1" ht="15" x14ac:dyDescent="0.25">
      <c r="A26" s="147" t="s">
        <v>2</v>
      </c>
      <c r="B26" s="145" t="s">
        <v>167</v>
      </c>
      <c r="C26" s="145" t="s">
        <v>148</v>
      </c>
      <c r="D26" s="145" t="s">
        <v>149</v>
      </c>
      <c r="E26" s="145" t="s">
        <v>148</v>
      </c>
      <c r="F26" s="145" t="s">
        <v>149</v>
      </c>
      <c r="G26" s="145" t="s">
        <v>148</v>
      </c>
      <c r="H26" s="145" t="s">
        <v>149</v>
      </c>
    </row>
    <row r="27" spans="1:9" s="145" customFormat="1" ht="15" x14ac:dyDescent="0.25">
      <c r="A27" s="148"/>
      <c r="C27" s="149"/>
      <c r="D27" s="149"/>
      <c r="E27" s="149"/>
      <c r="F27" s="149"/>
      <c r="G27" s="149"/>
      <c r="H27" s="149">
        <f>D27-F27</f>
        <v>0</v>
      </c>
    </row>
    <row r="28" spans="1:9" s="145" customFormat="1" ht="15" x14ac:dyDescent="0.25">
      <c r="A28" s="150"/>
      <c r="C28" s="149"/>
      <c r="D28" s="149"/>
      <c r="E28" s="149"/>
      <c r="F28" s="149"/>
      <c r="G28" s="149"/>
      <c r="H28" s="149">
        <f t="shared" ref="H28:H40" si="3">D28-F28</f>
        <v>0</v>
      </c>
    </row>
    <row r="29" spans="1:9" s="145" customFormat="1" ht="15" x14ac:dyDescent="0.25">
      <c r="A29" s="148"/>
      <c r="B29" s="151"/>
      <c r="C29" s="149"/>
      <c r="D29" s="149"/>
      <c r="E29" s="149"/>
      <c r="F29" s="149"/>
      <c r="G29" s="149"/>
      <c r="H29" s="149">
        <f t="shared" si="3"/>
        <v>0</v>
      </c>
    </row>
    <row r="30" spans="1:9" s="145" customFormat="1" ht="15" x14ac:dyDescent="0.25">
      <c r="A30" s="150"/>
      <c r="C30" s="149"/>
      <c r="D30" s="149"/>
      <c r="E30" s="149"/>
      <c r="F30" s="149"/>
      <c r="G30" s="149"/>
      <c r="H30" s="149">
        <f t="shared" si="3"/>
        <v>0</v>
      </c>
    </row>
    <row r="31" spans="1:9" s="145" customFormat="1" ht="15" x14ac:dyDescent="0.25">
      <c r="A31" s="148"/>
      <c r="B31" s="151"/>
      <c r="C31" s="149"/>
      <c r="D31" s="149"/>
      <c r="E31" s="149"/>
      <c r="F31" s="149"/>
      <c r="G31" s="149"/>
      <c r="H31" s="149">
        <f t="shared" si="3"/>
        <v>0</v>
      </c>
    </row>
    <row r="32" spans="1:9" s="145" customFormat="1" ht="15" x14ac:dyDescent="0.25">
      <c r="A32" s="150"/>
      <c r="B32" s="151"/>
      <c r="C32" s="149"/>
      <c r="D32" s="149"/>
      <c r="E32" s="149"/>
      <c r="F32" s="149"/>
      <c r="G32" s="149"/>
      <c r="H32" s="149">
        <f t="shared" si="3"/>
        <v>0</v>
      </c>
    </row>
    <row r="33" spans="1:8" s="145" customFormat="1" ht="15" x14ac:dyDescent="0.25">
      <c r="A33" s="148"/>
      <c r="B33" s="151"/>
      <c r="C33" s="149"/>
      <c r="D33" s="149"/>
      <c r="E33" s="149"/>
      <c r="F33" s="149"/>
      <c r="G33" s="149"/>
      <c r="H33" s="149">
        <f t="shared" si="3"/>
        <v>0</v>
      </c>
    </row>
    <row r="34" spans="1:8" s="145" customFormat="1" ht="15" x14ac:dyDescent="0.25">
      <c r="A34" s="147"/>
      <c r="B34" s="151"/>
      <c r="C34" s="149"/>
      <c r="D34" s="149"/>
      <c r="E34" s="149"/>
      <c r="F34" s="149"/>
      <c r="G34" s="149"/>
      <c r="H34" s="149">
        <f t="shared" si="3"/>
        <v>0</v>
      </c>
    </row>
    <row r="35" spans="1:8" s="145" customFormat="1" ht="15" x14ac:dyDescent="0.25">
      <c r="A35" s="148"/>
      <c r="C35" s="149"/>
      <c r="D35" s="149"/>
      <c r="E35" s="149"/>
      <c r="F35" s="149"/>
      <c r="G35" s="149"/>
      <c r="H35" s="149">
        <f t="shared" si="3"/>
        <v>0</v>
      </c>
    </row>
    <row r="36" spans="1:8" s="145" customFormat="1" ht="15" x14ac:dyDescent="0.25">
      <c r="A36" s="147"/>
      <c r="C36" s="149"/>
      <c r="D36" s="149"/>
      <c r="E36" s="149"/>
      <c r="F36" s="149"/>
      <c r="G36" s="149"/>
      <c r="H36" s="149">
        <f t="shared" si="3"/>
        <v>0</v>
      </c>
    </row>
    <row r="37" spans="1:8" s="145" customFormat="1" ht="15" x14ac:dyDescent="0.25">
      <c r="A37" s="147"/>
      <c r="B37" s="151"/>
      <c r="C37" s="149"/>
      <c r="D37" s="149"/>
      <c r="E37" s="149"/>
      <c r="F37" s="149"/>
      <c r="G37" s="149"/>
      <c r="H37" s="149">
        <f>E37-C37</f>
        <v>0</v>
      </c>
    </row>
    <row r="38" spans="1:8" s="145" customFormat="1" ht="15" x14ac:dyDescent="0.25">
      <c r="A38" s="147"/>
      <c r="C38" s="149"/>
      <c r="D38" s="149"/>
      <c r="E38" s="149"/>
      <c r="F38" s="149"/>
      <c r="G38" s="149"/>
      <c r="H38" s="149">
        <f t="shared" si="3"/>
        <v>0</v>
      </c>
    </row>
    <row r="39" spans="1:8" s="145" customFormat="1" ht="15" x14ac:dyDescent="0.25">
      <c r="A39" s="147"/>
      <c r="B39" s="152" t="s">
        <v>110</v>
      </c>
      <c r="H39" s="153">
        <f>SUM(H27:H38)</f>
        <v>0</v>
      </c>
    </row>
    <row r="40" spans="1:8" s="145" customFormat="1" ht="15" x14ac:dyDescent="0.25">
      <c r="A40" s="147"/>
      <c r="H40" s="145">
        <f t="shared" si="3"/>
        <v>0</v>
      </c>
    </row>
    <row r="41" spans="1:8" s="145" customFormat="1" ht="15.75" thickBot="1" x14ac:dyDescent="0.3">
      <c r="A41" s="147"/>
      <c r="G41" s="145" t="s">
        <v>168</v>
      </c>
      <c r="H41" s="154">
        <f>I22+H39</f>
        <v>0</v>
      </c>
    </row>
    <row r="42" spans="1:8" s="145" customFormat="1" ht="15" x14ac:dyDescent="0.25">
      <c r="A42" s="147"/>
      <c r="B42" s="155" t="s">
        <v>169</v>
      </c>
      <c r="C42" s="156">
        <f>I13</f>
        <v>0</v>
      </c>
      <c r="D42" s="157"/>
    </row>
    <row r="43" spans="1:8" s="145" customFormat="1" ht="15" x14ac:dyDescent="0.25">
      <c r="A43" s="147"/>
      <c r="B43" s="158" t="s">
        <v>170</v>
      </c>
      <c r="C43" s="153">
        <f>I20</f>
        <v>0</v>
      </c>
      <c r="D43" s="159"/>
    </row>
    <row r="44" spans="1:8" s="145" customFormat="1" ht="15" x14ac:dyDescent="0.25">
      <c r="A44" s="147"/>
      <c r="B44" s="160" t="s">
        <v>166</v>
      </c>
      <c r="C44" s="154">
        <f>C42-C43</f>
        <v>0</v>
      </c>
      <c r="D44" s="159"/>
    </row>
    <row r="45" spans="1:8" s="145" customFormat="1" ht="15" x14ac:dyDescent="0.25">
      <c r="A45" s="147"/>
      <c r="B45" s="158"/>
      <c r="D45" s="159"/>
    </row>
    <row r="46" spans="1:8" s="145" customFormat="1" ht="15" x14ac:dyDescent="0.25">
      <c r="A46" s="147"/>
      <c r="B46" s="158" t="s">
        <v>171</v>
      </c>
      <c r="C46" s="154">
        <v>0</v>
      </c>
      <c r="D46" s="159"/>
    </row>
    <row r="47" spans="1:8" s="145" customFormat="1" ht="15.75" thickBot="1" x14ac:dyDescent="0.3">
      <c r="A47" s="147"/>
      <c r="B47" s="161" t="s">
        <v>172</v>
      </c>
      <c r="C47" s="162">
        <f>C46-C44</f>
        <v>0</v>
      </c>
      <c r="D47" s="163" t="s">
        <v>173</v>
      </c>
    </row>
    <row r="48" spans="1:8" s="145" customFormat="1" ht="15" x14ac:dyDescent="0.25">
      <c r="A48" s="147"/>
    </row>
    <row r="49" spans="1:1" s="145" customFormat="1" ht="15" x14ac:dyDescent="0.25">
      <c r="A49" s="147"/>
    </row>
    <row r="50" spans="1:1" s="145" customFormat="1" ht="15" x14ac:dyDescent="0.25">
      <c r="A50" s="147"/>
    </row>
    <row r="51" spans="1:1" s="145" customFormat="1" ht="15" x14ac:dyDescent="0.25">
      <c r="A51" s="147"/>
    </row>
    <row r="52" spans="1:1" s="145" customFormat="1" ht="15" x14ac:dyDescent="0.25">
      <c r="A52" s="147"/>
    </row>
    <row r="53" spans="1:1" s="145" customFormat="1" ht="15" x14ac:dyDescent="0.25">
      <c r="A53" s="147"/>
    </row>
    <row r="54" spans="1:1" s="145" customFormat="1" ht="15" x14ac:dyDescent="0.25">
      <c r="A54" s="147"/>
    </row>
  </sheetData>
  <mergeCells count="9">
    <mergeCell ref="E25:F25"/>
    <mergeCell ref="G25:H25"/>
    <mergeCell ref="B2:D2"/>
    <mergeCell ref="B3:D3"/>
    <mergeCell ref="B1:D1"/>
    <mergeCell ref="A8:B8"/>
    <mergeCell ref="A15:B15"/>
    <mergeCell ref="A22:B22"/>
    <mergeCell ref="C25:D25"/>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C2EFB-A7A5-4451-922F-1A5445305197}">
  <dimension ref="A1:J18"/>
  <sheetViews>
    <sheetView workbookViewId="0"/>
  </sheetViews>
  <sheetFormatPr defaultColWidth="8.7109375" defaultRowHeight="15" x14ac:dyDescent="0.25"/>
  <cols>
    <col min="1" max="1" width="13.140625" customWidth="1"/>
    <col min="2" max="2" width="3" customWidth="1"/>
    <col min="3" max="3" width="19.7109375" customWidth="1"/>
    <col min="4" max="4" width="14.7109375" customWidth="1"/>
    <col min="5" max="5" width="18.28515625" bestFit="1" customWidth="1"/>
    <col min="6" max="6" width="18.28515625" style="58" customWidth="1"/>
    <col min="7" max="7" width="14.28515625" customWidth="1"/>
    <col min="8" max="9" width="15.7109375" customWidth="1"/>
    <col min="10" max="10" width="14.42578125" customWidth="1"/>
  </cols>
  <sheetData>
    <row r="1" spans="1:10" ht="18" x14ac:dyDescent="0.25">
      <c r="A1" s="123" t="s">
        <v>0</v>
      </c>
      <c r="B1" s="53"/>
      <c r="C1" s="338" t="str">
        <f>Index!$C$1</f>
        <v>TUCKER SUPERANNUATION FUND</v>
      </c>
      <c r="D1" s="338"/>
      <c r="E1" s="338"/>
      <c r="F1" s="54"/>
      <c r="H1" s="56" t="s">
        <v>1</v>
      </c>
      <c r="I1" s="56" t="s">
        <v>2</v>
      </c>
    </row>
    <row r="2" spans="1:10" ht="18" x14ac:dyDescent="0.25">
      <c r="A2" s="123" t="s">
        <v>3</v>
      </c>
      <c r="B2" s="53"/>
      <c r="C2" s="338" t="str">
        <f>Index!$C$2</f>
        <v>9TUCH</v>
      </c>
      <c r="D2" s="338"/>
      <c r="E2" s="338"/>
      <c r="F2" s="55"/>
      <c r="G2" s="59" t="s">
        <v>4</v>
      </c>
      <c r="H2" s="60" t="str">
        <f>Index!$H$2</f>
        <v>MG</v>
      </c>
      <c r="I2" s="61">
        <f>Index!$I$2</f>
        <v>45240</v>
      </c>
    </row>
    <row r="3" spans="1:10" ht="18" x14ac:dyDescent="0.25">
      <c r="A3" s="123" t="s">
        <v>5</v>
      </c>
      <c r="B3" s="53"/>
      <c r="C3" s="339">
        <f>Index!$C$3</f>
        <v>45107</v>
      </c>
      <c r="D3" s="338"/>
      <c r="E3" s="338"/>
      <c r="F3" s="55"/>
      <c r="G3" s="59" t="s">
        <v>6</v>
      </c>
      <c r="H3" s="60" t="str">
        <f>Index!$H$3</f>
        <v>DB</v>
      </c>
      <c r="I3" s="61">
        <f>Index!$I$3</f>
        <v>45250</v>
      </c>
    </row>
    <row r="4" spans="1:10" ht="18" x14ac:dyDescent="0.25">
      <c r="A4" s="123"/>
      <c r="B4" s="53"/>
      <c r="D4" s="53"/>
      <c r="E4" s="53"/>
      <c r="F4" s="55"/>
      <c r="G4" s="124"/>
      <c r="H4" s="65"/>
      <c r="I4" s="66"/>
    </row>
    <row r="5" spans="1:10" ht="18" x14ac:dyDescent="0.25">
      <c r="A5" s="53" t="s">
        <v>174</v>
      </c>
      <c r="C5" s="57"/>
      <c r="G5" s="58"/>
      <c r="H5" s="65"/>
      <c r="J5" s="66"/>
    </row>
    <row r="6" spans="1:10" ht="18" x14ac:dyDescent="0.25">
      <c r="D6" s="53"/>
      <c r="E6" s="53"/>
      <c r="F6" s="64"/>
      <c r="G6" s="64"/>
    </row>
    <row r="7" spans="1:10" x14ac:dyDescent="0.25">
      <c r="D7" s="71"/>
      <c r="E7" s="71"/>
      <c r="F7" s="144"/>
      <c r="G7" s="144"/>
    </row>
    <row r="8" spans="1:10" s="69" customFormat="1" ht="30" x14ac:dyDescent="0.25">
      <c r="A8" s="137" t="s">
        <v>125</v>
      </c>
      <c r="B8" s="342" t="s">
        <v>126</v>
      </c>
      <c r="C8" s="343"/>
      <c r="D8" s="344"/>
      <c r="E8" s="138" t="s">
        <v>127</v>
      </c>
      <c r="F8" s="138" t="s">
        <v>127</v>
      </c>
      <c r="G8" s="138" t="s">
        <v>127</v>
      </c>
      <c r="H8" s="342" t="s">
        <v>175</v>
      </c>
      <c r="I8" s="344"/>
    </row>
    <row r="11" spans="1:10" x14ac:dyDescent="0.25">
      <c r="A11" s="77"/>
      <c r="B11" s="77"/>
      <c r="C11" s="77" t="s">
        <v>176</v>
      </c>
      <c r="E11" s="47" t="s">
        <v>177</v>
      </c>
      <c r="F11" s="85" t="s">
        <v>178</v>
      </c>
      <c r="G11" s="85" t="s">
        <v>179</v>
      </c>
    </row>
    <row r="12" spans="1:10" x14ac:dyDescent="0.25">
      <c r="C12" t="s">
        <v>180</v>
      </c>
      <c r="E12" s="93"/>
      <c r="F12" s="93"/>
      <c r="G12" s="93">
        <f>+E12-F12</f>
        <v>0</v>
      </c>
      <c r="H12" s="93"/>
    </row>
    <row r="13" spans="1:10" x14ac:dyDescent="0.25">
      <c r="C13" t="s">
        <v>181</v>
      </c>
      <c r="E13" s="93"/>
      <c r="F13" s="93"/>
      <c r="G13" s="93">
        <f>+E13-F13</f>
        <v>0</v>
      </c>
      <c r="H13" s="93"/>
    </row>
    <row r="14" spans="1:10" x14ac:dyDescent="0.25">
      <c r="E14" s="93"/>
      <c r="F14" s="93"/>
      <c r="G14" s="93"/>
      <c r="H14" s="93"/>
    </row>
    <row r="16" spans="1:10" x14ac:dyDescent="0.25">
      <c r="A16" s="43" t="s">
        <v>182</v>
      </c>
    </row>
    <row r="17" spans="1:1" x14ac:dyDescent="0.25">
      <c r="A17" s="43" t="s">
        <v>183</v>
      </c>
    </row>
    <row r="18" spans="1:1" x14ac:dyDescent="0.25">
      <c r="A18" s="43" t="s">
        <v>184</v>
      </c>
    </row>
  </sheetData>
  <mergeCells count="5">
    <mergeCell ref="C1:E1"/>
    <mergeCell ref="C2:E2"/>
    <mergeCell ref="C3:E3"/>
    <mergeCell ref="H8:I8"/>
    <mergeCell ref="B8:D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3DF56-654D-44FD-9F84-A159A2F9681B}">
  <sheetPr>
    <tabColor rgb="FFE8D1FF"/>
  </sheetPr>
  <dimension ref="A1:J46"/>
  <sheetViews>
    <sheetView topLeftCell="A2" workbookViewId="0">
      <selection activeCell="L31" sqref="L31"/>
    </sheetView>
  </sheetViews>
  <sheetFormatPr defaultColWidth="8.7109375" defaultRowHeight="15" x14ac:dyDescent="0.25"/>
  <cols>
    <col min="1" max="1" width="11.85546875" customWidth="1"/>
    <col min="2" max="2" width="3" customWidth="1"/>
    <col min="3" max="3" width="19.7109375" customWidth="1"/>
    <col min="4" max="4" width="14.7109375" customWidth="1"/>
    <col min="5" max="5" width="18.28515625" bestFit="1" customWidth="1"/>
    <col min="6" max="6" width="16.85546875" style="58" bestFit="1" customWidth="1"/>
    <col min="7" max="7" width="14.28515625" customWidth="1"/>
    <col min="8" max="9" width="15.7109375" customWidth="1"/>
    <col min="10" max="10" width="14.42578125" customWidth="1"/>
  </cols>
  <sheetData>
    <row r="1" spans="1:10" ht="18" x14ac:dyDescent="0.25">
      <c r="A1" s="123" t="s">
        <v>0</v>
      </c>
      <c r="B1" s="53"/>
      <c r="C1" s="338" t="str">
        <f>Index!$C$1</f>
        <v>TUCKER SUPERANNUATION FUND</v>
      </c>
      <c r="D1" s="338"/>
      <c r="E1" s="338"/>
      <c r="F1" s="54"/>
      <c r="H1" s="56" t="s">
        <v>1</v>
      </c>
      <c r="I1" s="56" t="s">
        <v>2</v>
      </c>
    </row>
    <row r="2" spans="1:10" ht="18" x14ac:dyDescent="0.25">
      <c r="A2" s="123" t="s">
        <v>3</v>
      </c>
      <c r="B2" s="53"/>
      <c r="C2" s="338" t="str">
        <f>Index!$C$2</f>
        <v>9TUCH</v>
      </c>
      <c r="D2" s="338"/>
      <c r="E2" s="338"/>
      <c r="F2" s="55"/>
      <c r="G2" s="59" t="s">
        <v>4</v>
      </c>
      <c r="H2" s="60" t="str">
        <f>Index!$H$2</f>
        <v>MG</v>
      </c>
      <c r="I2" s="61">
        <f>Index!$I$2</f>
        <v>45240</v>
      </c>
    </row>
    <row r="3" spans="1:10" ht="18" x14ac:dyDescent="0.25">
      <c r="A3" s="123" t="s">
        <v>5</v>
      </c>
      <c r="B3" s="53"/>
      <c r="C3" s="339">
        <f>Index!$C$3</f>
        <v>45107</v>
      </c>
      <c r="D3" s="338"/>
      <c r="E3" s="338"/>
      <c r="F3" s="55"/>
      <c r="G3" s="59" t="s">
        <v>6</v>
      </c>
      <c r="H3" s="60" t="str">
        <f>Index!$H$3</f>
        <v>DB</v>
      </c>
      <c r="I3" s="61">
        <f>Index!$I$3</f>
        <v>45250</v>
      </c>
    </row>
    <row r="4" spans="1:10" ht="18" x14ac:dyDescent="0.25">
      <c r="A4" s="123"/>
      <c r="B4" s="53"/>
      <c r="D4" s="53"/>
      <c r="E4" s="53"/>
      <c r="F4" s="55"/>
      <c r="G4" s="124"/>
      <c r="H4" s="65"/>
      <c r="I4" s="66"/>
    </row>
    <row r="5" spans="1:10" ht="18" x14ac:dyDescent="0.25">
      <c r="A5" s="53" t="s">
        <v>185</v>
      </c>
      <c r="C5" s="57"/>
      <c r="G5" s="58"/>
      <c r="H5" s="65"/>
      <c r="J5" s="66"/>
    </row>
    <row r="6" spans="1:10" ht="18" x14ac:dyDescent="0.25">
      <c r="D6" s="53"/>
      <c r="E6" s="53"/>
      <c r="F6" s="64"/>
      <c r="G6" s="64"/>
    </row>
    <row r="7" spans="1:10" x14ac:dyDescent="0.25">
      <c r="D7" s="71"/>
      <c r="E7" s="71"/>
      <c r="F7" s="144"/>
      <c r="G7" s="144"/>
    </row>
    <row r="8" spans="1:10" s="69" customFormat="1" ht="30" x14ac:dyDescent="0.25">
      <c r="A8" s="137" t="s">
        <v>125</v>
      </c>
      <c r="B8" s="342" t="s">
        <v>126</v>
      </c>
      <c r="C8" s="343"/>
      <c r="D8" s="343"/>
      <c r="E8" s="344"/>
      <c r="F8" s="138" t="s">
        <v>127</v>
      </c>
      <c r="G8" s="342" t="s">
        <v>175</v>
      </c>
      <c r="H8" s="352"/>
      <c r="I8" s="353"/>
    </row>
    <row r="10" spans="1:10" x14ac:dyDescent="0.25">
      <c r="F10" s="80"/>
    </row>
    <row r="11" spans="1:10" x14ac:dyDescent="0.25">
      <c r="C11" t="s">
        <v>186</v>
      </c>
      <c r="F11" s="93">
        <v>597791.81999999995</v>
      </c>
      <c r="G11" s="43" t="s">
        <v>187</v>
      </c>
    </row>
    <row r="12" spans="1:10" x14ac:dyDescent="0.25">
      <c r="C12" t="s">
        <v>188</v>
      </c>
      <c r="F12" s="116">
        <v>597808.74</v>
      </c>
    </row>
    <row r="13" spans="1:10" x14ac:dyDescent="0.25">
      <c r="C13" t="s">
        <v>189</v>
      </c>
      <c r="F13" s="93">
        <f>+F11-F12</f>
        <v>-16.92000000004191</v>
      </c>
      <c r="H13" t="s">
        <v>190</v>
      </c>
      <c r="I13" s="96">
        <f>+F13/F12</f>
        <v>-2.8303366725688736E-5</v>
      </c>
    </row>
    <row r="14" spans="1:10" x14ac:dyDescent="0.25">
      <c r="C14" s="310" t="s">
        <v>191</v>
      </c>
      <c r="F14" s="312">
        <f>G45</f>
        <v>0</v>
      </c>
    </row>
    <row r="15" spans="1:10" x14ac:dyDescent="0.25">
      <c r="C15" s="43" t="s">
        <v>192</v>
      </c>
      <c r="F15" s="311"/>
      <c r="H15" s="43" t="s">
        <v>193</v>
      </c>
      <c r="I15" s="43">
        <f>+F15/F12</f>
        <v>0</v>
      </c>
      <c r="J15" s="43" t="s">
        <v>194</v>
      </c>
    </row>
    <row r="16" spans="1:10" x14ac:dyDescent="0.25">
      <c r="F16" s="95"/>
      <c r="H16" s="43"/>
      <c r="I16" s="97"/>
    </row>
    <row r="17" spans="3:7" x14ac:dyDescent="0.25">
      <c r="C17" t="s">
        <v>195</v>
      </c>
      <c r="F17"/>
    </row>
    <row r="18" spans="3:7" x14ac:dyDescent="0.25">
      <c r="C18" t="s">
        <v>196</v>
      </c>
    </row>
    <row r="19" spans="3:7" x14ac:dyDescent="0.25">
      <c r="C19" t="s">
        <v>197</v>
      </c>
    </row>
    <row r="22" spans="3:7" x14ac:dyDescent="0.25">
      <c r="C22" s="98" t="s">
        <v>198</v>
      </c>
      <c r="E22" s="47" t="s">
        <v>199</v>
      </c>
      <c r="F22" s="47" t="s">
        <v>200</v>
      </c>
      <c r="G22" s="99" t="s">
        <v>201</v>
      </c>
    </row>
    <row r="23" spans="3:7" x14ac:dyDescent="0.25">
      <c r="C23" t="s">
        <v>202</v>
      </c>
      <c r="E23" s="93"/>
      <c r="F23" s="93"/>
      <c r="G23" s="93">
        <f t="shared" ref="G23:G44" si="0">+E23-F23</f>
        <v>0</v>
      </c>
    </row>
    <row r="24" spans="3:7" x14ac:dyDescent="0.25">
      <c r="C24" t="s">
        <v>203</v>
      </c>
      <c r="E24" s="93"/>
      <c r="F24" s="93"/>
      <c r="G24" s="93">
        <f t="shared" si="0"/>
        <v>0</v>
      </c>
    </row>
    <row r="25" spans="3:7" x14ac:dyDescent="0.25">
      <c r="C25" t="s">
        <v>204</v>
      </c>
      <c r="E25" s="93"/>
      <c r="F25" s="93"/>
      <c r="G25" s="93">
        <f t="shared" si="0"/>
        <v>0</v>
      </c>
    </row>
    <row r="26" spans="3:7" x14ac:dyDescent="0.25">
      <c r="C26" t="s">
        <v>205</v>
      </c>
      <c r="E26" s="93"/>
      <c r="F26" s="93"/>
      <c r="G26" s="93">
        <f t="shared" si="0"/>
        <v>0</v>
      </c>
    </row>
    <row r="27" spans="3:7" x14ac:dyDescent="0.25">
      <c r="C27" t="s">
        <v>206</v>
      </c>
      <c r="E27" s="93"/>
      <c r="F27" s="93"/>
      <c r="G27" s="93">
        <f t="shared" si="0"/>
        <v>0</v>
      </c>
    </row>
    <row r="28" spans="3:7" x14ac:dyDescent="0.25">
      <c r="C28" t="s">
        <v>207</v>
      </c>
      <c r="E28" s="93"/>
      <c r="F28" s="93"/>
      <c r="G28" s="93">
        <f t="shared" si="0"/>
        <v>0</v>
      </c>
    </row>
    <row r="29" spans="3:7" x14ac:dyDescent="0.25">
      <c r="C29" t="s">
        <v>208</v>
      </c>
      <c r="E29" s="93"/>
      <c r="F29" s="93"/>
      <c r="G29" s="93">
        <f t="shared" si="0"/>
        <v>0</v>
      </c>
    </row>
    <row r="30" spans="3:7" x14ac:dyDescent="0.25">
      <c r="C30" t="s">
        <v>209</v>
      </c>
      <c r="E30" s="93"/>
      <c r="F30" s="93"/>
      <c r="G30" s="93">
        <f t="shared" si="0"/>
        <v>0</v>
      </c>
    </row>
    <row r="31" spans="3:7" x14ac:dyDescent="0.25">
      <c r="C31" t="s">
        <v>210</v>
      </c>
      <c r="E31" s="93"/>
      <c r="F31" s="93"/>
      <c r="G31" s="93">
        <f t="shared" si="0"/>
        <v>0</v>
      </c>
    </row>
    <row r="32" spans="3:7" x14ac:dyDescent="0.25">
      <c r="C32" t="s">
        <v>211</v>
      </c>
      <c r="E32" s="93"/>
      <c r="F32" s="93"/>
      <c r="G32" s="93">
        <f t="shared" si="0"/>
        <v>0</v>
      </c>
    </row>
    <row r="33" spans="3:7" x14ac:dyDescent="0.25">
      <c r="C33" t="s">
        <v>212</v>
      </c>
      <c r="E33" s="93"/>
      <c r="F33" s="93"/>
      <c r="G33" s="93">
        <f t="shared" si="0"/>
        <v>0</v>
      </c>
    </row>
    <row r="34" spans="3:7" x14ac:dyDescent="0.25">
      <c r="C34" t="s">
        <v>213</v>
      </c>
      <c r="E34" s="93"/>
      <c r="F34" s="93"/>
      <c r="G34" s="93">
        <f t="shared" si="0"/>
        <v>0</v>
      </c>
    </row>
    <row r="35" spans="3:7" x14ac:dyDescent="0.25">
      <c r="C35" t="s">
        <v>214</v>
      </c>
      <c r="E35" s="93"/>
      <c r="F35" s="93"/>
      <c r="G35" s="93">
        <f t="shared" si="0"/>
        <v>0</v>
      </c>
    </row>
    <row r="36" spans="3:7" x14ac:dyDescent="0.25">
      <c r="C36" t="s">
        <v>215</v>
      </c>
      <c r="E36" s="93"/>
      <c r="F36" s="93"/>
      <c r="G36" s="93">
        <f t="shared" si="0"/>
        <v>0</v>
      </c>
    </row>
    <row r="37" spans="3:7" x14ac:dyDescent="0.25">
      <c r="C37" t="s">
        <v>216</v>
      </c>
      <c r="E37" s="93"/>
      <c r="F37" s="93"/>
      <c r="G37" s="93">
        <f t="shared" si="0"/>
        <v>0</v>
      </c>
    </row>
    <row r="38" spans="3:7" x14ac:dyDescent="0.25">
      <c r="C38" t="s">
        <v>217</v>
      </c>
      <c r="E38" s="93"/>
      <c r="F38" s="93"/>
      <c r="G38" s="93">
        <f t="shared" si="0"/>
        <v>0</v>
      </c>
    </row>
    <row r="39" spans="3:7" x14ac:dyDescent="0.25">
      <c r="C39" t="s">
        <v>218</v>
      </c>
      <c r="E39" s="93"/>
      <c r="F39" s="93"/>
      <c r="G39" s="93">
        <f t="shared" si="0"/>
        <v>0</v>
      </c>
    </row>
    <row r="40" spans="3:7" x14ac:dyDescent="0.25">
      <c r="C40" t="s">
        <v>219</v>
      </c>
      <c r="E40" s="93"/>
      <c r="F40" s="93"/>
      <c r="G40" s="93">
        <f t="shared" si="0"/>
        <v>0</v>
      </c>
    </row>
    <row r="41" spans="3:7" x14ac:dyDescent="0.25">
      <c r="C41" t="s">
        <v>220</v>
      </c>
      <c r="E41" s="93"/>
      <c r="F41" s="93"/>
      <c r="G41" s="93">
        <f t="shared" si="0"/>
        <v>0</v>
      </c>
    </row>
    <row r="42" spans="3:7" x14ac:dyDescent="0.25">
      <c r="C42" t="s">
        <v>221</v>
      </c>
      <c r="E42" s="93"/>
      <c r="F42" s="93"/>
      <c r="G42" s="93">
        <f t="shared" si="0"/>
        <v>0</v>
      </c>
    </row>
    <row r="43" spans="3:7" x14ac:dyDescent="0.25">
      <c r="C43" t="s">
        <v>222</v>
      </c>
      <c r="E43" s="93"/>
      <c r="F43" s="93"/>
      <c r="G43" s="93">
        <f t="shared" si="0"/>
        <v>0</v>
      </c>
    </row>
    <row r="44" spans="3:7" x14ac:dyDescent="0.25">
      <c r="C44" t="s">
        <v>223</v>
      </c>
      <c r="E44" s="261"/>
      <c r="F44" s="261"/>
      <c r="G44" s="93">
        <f t="shared" si="0"/>
        <v>0</v>
      </c>
    </row>
    <row r="45" spans="3:7" ht="15.75" thickBot="1" x14ac:dyDescent="0.3">
      <c r="E45" s="258">
        <f>SUM(E23:E44)</f>
        <v>0</v>
      </c>
      <c r="F45" s="258">
        <f>SUM(F23:F44)</f>
        <v>0</v>
      </c>
      <c r="G45" s="258">
        <f>SUM(G23:G44)</f>
        <v>0</v>
      </c>
    </row>
    <row r="46" spans="3:7" ht="15.75" thickTop="1" x14ac:dyDescent="0.25"/>
  </sheetData>
  <mergeCells count="5">
    <mergeCell ref="B8:E8"/>
    <mergeCell ref="G8:I8"/>
    <mergeCell ref="C1:E1"/>
    <mergeCell ref="C2:E2"/>
    <mergeCell ref="C3:E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636A8-34F9-4400-A56F-260F6C3966E0}">
  <dimension ref="A1:J34"/>
  <sheetViews>
    <sheetView workbookViewId="0">
      <selection activeCell="I16" sqref="I16"/>
    </sheetView>
  </sheetViews>
  <sheetFormatPr defaultColWidth="8.7109375" defaultRowHeight="15" x14ac:dyDescent="0.25"/>
  <cols>
    <col min="1" max="1" width="11.85546875" customWidth="1"/>
    <col min="2" max="2" width="3" customWidth="1"/>
    <col min="3" max="3" width="19.7109375" customWidth="1"/>
    <col min="4" max="4" width="14.7109375" customWidth="1"/>
    <col min="5" max="5" width="18.28515625" bestFit="1" customWidth="1"/>
    <col min="6" max="6" width="16.85546875" style="58" bestFit="1" customWidth="1"/>
    <col min="7" max="7" width="14.28515625" customWidth="1"/>
    <col min="8" max="9" width="15.7109375" customWidth="1"/>
    <col min="10" max="10" width="14.42578125" customWidth="1"/>
  </cols>
  <sheetData>
    <row r="1" spans="1:10" ht="18" x14ac:dyDescent="0.25">
      <c r="A1" s="123" t="s">
        <v>0</v>
      </c>
      <c r="B1" s="53"/>
      <c r="C1" s="338" t="str">
        <f>Index!$C$1</f>
        <v>TUCKER SUPERANNUATION FUND</v>
      </c>
      <c r="D1" s="338"/>
      <c r="E1" s="338"/>
      <c r="F1" s="54"/>
      <c r="H1" s="56" t="s">
        <v>1</v>
      </c>
      <c r="I1" s="56" t="s">
        <v>2</v>
      </c>
    </row>
    <row r="2" spans="1:10" ht="18" x14ac:dyDescent="0.25">
      <c r="A2" s="123" t="s">
        <v>3</v>
      </c>
      <c r="B2" s="53"/>
      <c r="C2" s="338" t="str">
        <f>Index!$C$2</f>
        <v>9TUCH</v>
      </c>
      <c r="D2" s="338"/>
      <c r="E2" s="338"/>
      <c r="F2" s="55"/>
      <c r="G2" s="59" t="s">
        <v>4</v>
      </c>
      <c r="H2" s="60" t="str">
        <f>Index!$H$2</f>
        <v>MG</v>
      </c>
      <c r="I2" s="61">
        <f>Index!$I$2</f>
        <v>45240</v>
      </c>
    </row>
    <row r="3" spans="1:10" ht="18" x14ac:dyDescent="0.25">
      <c r="A3" s="123" t="s">
        <v>5</v>
      </c>
      <c r="B3" s="53"/>
      <c r="C3" s="339">
        <f>Index!$C$3</f>
        <v>45107</v>
      </c>
      <c r="D3" s="338"/>
      <c r="E3" s="338"/>
      <c r="F3" s="55"/>
      <c r="G3" s="59" t="s">
        <v>6</v>
      </c>
      <c r="H3" s="60" t="str">
        <f>Index!$H$3</f>
        <v>DB</v>
      </c>
      <c r="I3" s="61">
        <f>Index!$I$3</f>
        <v>45250</v>
      </c>
    </row>
    <row r="4" spans="1:10" ht="18" x14ac:dyDescent="0.25">
      <c r="A4" s="123"/>
      <c r="B4" s="53"/>
      <c r="D4" s="53"/>
      <c r="E4" s="53"/>
      <c r="F4" s="55"/>
      <c r="G4" s="124"/>
      <c r="H4" s="65"/>
      <c r="I4" s="66"/>
    </row>
    <row r="5" spans="1:10" ht="18" x14ac:dyDescent="0.25">
      <c r="A5" s="53" t="s">
        <v>224</v>
      </c>
      <c r="C5" s="57"/>
      <c r="G5" s="58"/>
      <c r="H5" s="65"/>
      <c r="J5" s="66"/>
    </row>
    <row r="6" spans="1:10" ht="18" x14ac:dyDescent="0.25">
      <c r="D6" s="53"/>
      <c r="E6" s="53"/>
      <c r="F6" s="64"/>
      <c r="G6" s="64"/>
    </row>
    <row r="7" spans="1:10" x14ac:dyDescent="0.25">
      <c r="D7" s="71"/>
      <c r="E7" s="71"/>
      <c r="F7" s="144"/>
      <c r="G7" s="144"/>
    </row>
    <row r="8" spans="1:10" s="69" customFormat="1" ht="30" x14ac:dyDescent="0.25">
      <c r="A8" s="137" t="s">
        <v>125</v>
      </c>
      <c r="B8" s="342" t="s">
        <v>126</v>
      </c>
      <c r="C8" s="343"/>
      <c r="D8" s="343"/>
      <c r="E8" s="344"/>
      <c r="F8" s="138" t="s">
        <v>127</v>
      </c>
      <c r="G8" s="342" t="s">
        <v>175</v>
      </c>
      <c r="H8" s="352"/>
      <c r="I8" s="353"/>
    </row>
    <row r="10" spans="1:10" x14ac:dyDescent="0.25">
      <c r="A10" s="268"/>
      <c r="F10" s="70"/>
    </row>
    <row r="11" spans="1:10" x14ac:dyDescent="0.25">
      <c r="C11" s="77" t="s">
        <v>225</v>
      </c>
      <c r="F11" s="70"/>
    </row>
    <row r="12" spans="1:10" x14ac:dyDescent="0.25">
      <c r="C12" t="s">
        <v>41</v>
      </c>
      <c r="F12" s="70"/>
    </row>
    <row r="13" spans="1:10" x14ac:dyDescent="0.25">
      <c r="C13" t="s">
        <v>226</v>
      </c>
      <c r="F13" s="70"/>
    </row>
    <row r="14" spans="1:10" x14ac:dyDescent="0.25">
      <c r="C14" t="s">
        <v>227</v>
      </c>
      <c r="F14" s="70"/>
    </row>
    <row r="15" spans="1:10" x14ac:dyDescent="0.25">
      <c r="C15" t="s">
        <v>228</v>
      </c>
      <c r="F15" s="70"/>
    </row>
    <row r="16" spans="1:10" x14ac:dyDescent="0.25">
      <c r="F16" s="267">
        <f>SUM(F12:F15)</f>
        <v>0</v>
      </c>
    </row>
    <row r="17" spans="3:10" x14ac:dyDescent="0.25">
      <c r="F17" s="70"/>
    </row>
    <row r="18" spans="3:10" x14ac:dyDescent="0.25">
      <c r="C18" s="77" t="s">
        <v>229</v>
      </c>
      <c r="F18" s="70"/>
    </row>
    <row r="19" spans="3:10" x14ac:dyDescent="0.25">
      <c r="C19" t="s">
        <v>230</v>
      </c>
      <c r="F19" s="70"/>
    </row>
    <row r="20" spans="3:10" x14ac:dyDescent="0.25">
      <c r="C20" t="s">
        <v>231</v>
      </c>
      <c r="F20" s="70"/>
    </row>
    <row r="21" spans="3:10" x14ac:dyDescent="0.25">
      <c r="C21" t="s">
        <v>232</v>
      </c>
      <c r="F21" s="70"/>
    </row>
    <row r="22" spans="3:10" x14ac:dyDescent="0.25">
      <c r="F22" s="267">
        <f>SUM(F19:F21)</f>
        <v>0</v>
      </c>
    </row>
    <row r="23" spans="3:10" x14ac:dyDescent="0.25">
      <c r="F23" s="70"/>
    </row>
    <row r="24" spans="3:10" x14ac:dyDescent="0.25">
      <c r="C24" t="s">
        <v>192</v>
      </c>
      <c r="F24" s="70">
        <f>+F16-F22</f>
        <v>0</v>
      </c>
      <c r="H24" s="43" t="s">
        <v>193</v>
      </c>
      <c r="I24" s="97" t="e">
        <f>F24/F16</f>
        <v>#DIV/0!</v>
      </c>
      <c r="J24" s="43" t="s">
        <v>194</v>
      </c>
    </row>
    <row r="25" spans="3:10" x14ac:dyDescent="0.25">
      <c r="F25" s="70"/>
    </row>
    <row r="26" spans="3:10" x14ac:dyDescent="0.25">
      <c r="F26" s="70"/>
    </row>
    <row r="27" spans="3:10" x14ac:dyDescent="0.25">
      <c r="C27" s="43" t="s">
        <v>233</v>
      </c>
      <c r="F27" s="70"/>
    </row>
    <row r="28" spans="3:10" ht="30" x14ac:dyDescent="0.25">
      <c r="C28" s="263" t="s">
        <v>198</v>
      </c>
      <c r="D28" s="264"/>
      <c r="E28" s="265" t="s">
        <v>234</v>
      </c>
      <c r="F28" s="265" t="s">
        <v>235</v>
      </c>
      <c r="G28" s="266" t="s">
        <v>201</v>
      </c>
    </row>
    <row r="29" spans="3:10" x14ac:dyDescent="0.25">
      <c r="C29" t="s">
        <v>236</v>
      </c>
      <c r="E29" s="100"/>
      <c r="F29" s="100"/>
      <c r="G29" s="91">
        <f t="shared" ref="G29:G32" si="0">+E29-F29</f>
        <v>0</v>
      </c>
    </row>
    <row r="30" spans="3:10" x14ac:dyDescent="0.25">
      <c r="C30" t="s">
        <v>237</v>
      </c>
      <c r="E30" s="100"/>
      <c r="F30" s="100"/>
      <c r="G30" s="91">
        <f t="shared" si="0"/>
        <v>0</v>
      </c>
    </row>
    <row r="31" spans="3:10" x14ac:dyDescent="0.25">
      <c r="C31" t="s">
        <v>238</v>
      </c>
      <c r="E31" s="100"/>
      <c r="F31" s="100"/>
      <c r="G31" s="91">
        <f t="shared" si="0"/>
        <v>0</v>
      </c>
    </row>
    <row r="32" spans="3:10" x14ac:dyDescent="0.25">
      <c r="C32" t="s">
        <v>239</v>
      </c>
      <c r="E32" s="100"/>
      <c r="F32" s="100"/>
      <c r="G32" s="91">
        <f t="shared" si="0"/>
        <v>0</v>
      </c>
    </row>
    <row r="33" spans="5:7" ht="15.75" thickBot="1" x14ac:dyDescent="0.3">
      <c r="E33" s="143">
        <f>SUM(E29:E32)</f>
        <v>0</v>
      </c>
      <c r="F33" s="143">
        <f>SUM(F29:F32)</f>
        <v>0</v>
      </c>
      <c r="G33" s="143">
        <f>SUM(G29:G32)</f>
        <v>0</v>
      </c>
    </row>
    <row r="34" spans="5:7" ht="15.75" thickTop="1" x14ac:dyDescent="0.25"/>
  </sheetData>
  <mergeCells count="5">
    <mergeCell ref="C1:E1"/>
    <mergeCell ref="C2:E2"/>
    <mergeCell ref="C3:E3"/>
    <mergeCell ref="B8:E8"/>
    <mergeCell ref="G8:I8"/>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77343a5-f496-4cd1-834d-0cf298977a10" xsi:nil="true"/>
    <lcf76f155ced4ddcb4097134ff3c332f xmlns="0c3cfaf5-15c2-4e95-ab2a-6b5b51b7940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0341B7A9327394D861B998B10D3B979" ma:contentTypeVersion="13" ma:contentTypeDescription="Create a new document." ma:contentTypeScope="" ma:versionID="a58280a93ca5c39058c717fe0b2c4ae4">
  <xsd:schema xmlns:xsd="http://www.w3.org/2001/XMLSchema" xmlns:xs="http://www.w3.org/2001/XMLSchema" xmlns:p="http://schemas.microsoft.com/office/2006/metadata/properties" xmlns:ns2="0c3cfaf5-15c2-4e95-ab2a-6b5b51b7940e" xmlns:ns3="077343a5-f496-4cd1-834d-0cf298977a10" targetNamespace="http://schemas.microsoft.com/office/2006/metadata/properties" ma:root="true" ma:fieldsID="860189fed13304840f17f54d3e8f324c" ns2:_="" ns3:_="">
    <xsd:import namespace="0c3cfaf5-15c2-4e95-ab2a-6b5b51b7940e"/>
    <xsd:import namespace="077343a5-f496-4cd1-834d-0cf298977a1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3cfaf5-15c2-4e95-ab2a-6b5b51b794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7b60950-52b2-48e1-8500-f9c3f8bf5d26"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Location" ma:index="18"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77343a5-f496-4cd1-834d-0cf298977a10"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184fda-2271-4aa4-8d4c-b9b7e57f6ed9}" ma:internalName="TaxCatchAll" ma:showField="CatchAllData" ma:web="077343a5-f496-4cd1-834d-0cf298977a10">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656D15-951E-4BC8-8C1B-CC55757A87A9}">
  <ds:schemaRefs>
    <ds:schemaRef ds:uri="http://www.w3.org/XML/1998/namespace"/>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0c3cfaf5-15c2-4e95-ab2a-6b5b51b7940e"/>
    <ds:schemaRef ds:uri="http://schemas.microsoft.com/office/infopath/2007/PartnerControls"/>
    <ds:schemaRef ds:uri="077343a5-f496-4cd1-834d-0cf298977a10"/>
    <ds:schemaRef ds:uri="http://purl.org/dc/dcmitype/"/>
  </ds:schemaRefs>
</ds:datastoreItem>
</file>

<file path=customXml/itemProps2.xml><?xml version="1.0" encoding="utf-8"?>
<ds:datastoreItem xmlns:ds="http://schemas.openxmlformats.org/officeDocument/2006/customXml" ds:itemID="{EEAE78AF-AED1-4BFA-BD86-C881C86AE6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3cfaf5-15c2-4e95-ab2a-6b5b51b7940e"/>
    <ds:schemaRef ds:uri="077343a5-f496-4cd1-834d-0cf298977a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367CB7-C7EE-4550-AA50-649AAE9EC8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Index</vt:lpstr>
      <vt:lpstr>Queries</vt:lpstr>
      <vt:lpstr>Invoicing</vt:lpstr>
      <vt:lpstr>Min Pension</vt:lpstr>
      <vt:lpstr>PAYG &amp; GST Instal</vt:lpstr>
      <vt:lpstr>GST Rec</vt:lpstr>
      <vt:lpstr>Bank Balance</vt:lpstr>
      <vt:lpstr>Investment Recon - BT</vt:lpstr>
      <vt:lpstr>Investment Recon - Other</vt:lpstr>
      <vt:lpstr>Related UT </vt:lpstr>
      <vt:lpstr>Property Valn</vt:lpstr>
      <vt:lpstr>Debtors</vt:lpstr>
      <vt:lpstr>Creditors</vt:lpstr>
      <vt:lpstr>Distbn Income </vt:lpstr>
      <vt:lpstr>Dividend Income</vt:lpstr>
      <vt:lpstr>Foreign Div</vt:lpstr>
      <vt:lpstr>Rental Income</vt:lpstr>
      <vt:lpstr>Acc fees</vt:lpstr>
      <vt:lpstr>Advisor Fees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Cate Morse</dc:creator>
  <cp:keywords/>
  <dc:description/>
  <cp:lastModifiedBy>Maddison Martin</cp:lastModifiedBy>
  <cp:revision/>
  <dcterms:created xsi:type="dcterms:W3CDTF">2022-11-07T08:18:33Z</dcterms:created>
  <dcterms:modified xsi:type="dcterms:W3CDTF">2023-11-21T23:12:40Z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0x01010050341B7A9327394D861B998B10D3B979</vt:lpwstr>
  </property>
  <property fmtid="{D5CDD505-2E9C-101B-9397-08002B2CF9AE}" pid="3" name="MediaServiceImageTags">
    <vt:lpwstr/>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ies>
</file>