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lientFiles\GRIEJ-John Grieves\2023\Workpapers\J &amp; M Grieves Family Superannuation Fund\"/>
    </mc:Choice>
  </mc:AlternateContent>
  <xr:revisionPtr revIDLastSave="0" documentId="13_ncr:1_{73DC333B-3268-481E-BD3C-41BAE72D7A2F}" xr6:coauthVersionLast="47" xr6:coauthVersionMax="47" xr10:uidLastSave="{00000000-0000-0000-0000-000000000000}"/>
  <bookViews>
    <workbookView xWindow="28680" yWindow="-120" windowWidth="29040" windowHeight="15840" tabRatio="808" activeTab="2" xr2:uid="{00000000-000D-0000-FFFF-FFFF00000000}"/>
  </bookViews>
  <sheets>
    <sheet name="Job Summary" sheetId="13" r:id="rId1"/>
    <sheet name="Query Sheet" sheetId="7" r:id="rId2"/>
    <sheet name="Review Sheet" sheetId="8" r:id="rId3"/>
    <sheet name="Tax reconciliation" sheetId="11" r:id="rId4"/>
    <sheet name="Journals" sheetId="1" r:id="rId5"/>
    <sheet name="Capital Gain Calc" sheetId="25" r:id="rId6"/>
    <sheet name="Interest Received" sheetId="22" r:id="rId7"/>
    <sheet name="VANGUARD" sheetId="24" r:id="rId8"/>
  </sheets>
  <definedNames>
    <definedName name="CALCDATE" localSheetId="7">#REF!</definedName>
    <definedName name="CALCDATE">#REF!</definedName>
    <definedName name="DETLPRINT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91029"/>
</workbook>
</file>

<file path=xl/calcChain.xml><?xml version="1.0" encoding="utf-8"?>
<calcChain xmlns="http://schemas.openxmlformats.org/spreadsheetml/2006/main">
  <c r="H16" i="25" l="1"/>
  <c r="H8" i="25"/>
  <c r="H24" i="25" l="1"/>
  <c r="G15" i="1"/>
  <c r="H14" i="25"/>
  <c r="D17" i="24" l="1"/>
  <c r="G18" i="24" l="1"/>
  <c r="F18" i="24"/>
  <c r="D18" i="24"/>
  <c r="G17" i="24"/>
  <c r="F17" i="24"/>
  <c r="G16" i="24"/>
  <c r="F16" i="24"/>
  <c r="D16" i="24"/>
  <c r="G15" i="24"/>
  <c r="F15" i="24"/>
  <c r="D15" i="24"/>
  <c r="C19" i="24"/>
  <c r="B19" i="24"/>
  <c r="C9" i="24"/>
  <c r="B9" i="24"/>
  <c r="G8" i="24"/>
  <c r="F8" i="24"/>
  <c r="D8" i="24"/>
  <c r="G7" i="24"/>
  <c r="F7" i="24"/>
  <c r="D7" i="24"/>
  <c r="G6" i="24"/>
  <c r="F6" i="24"/>
  <c r="D6" i="24"/>
  <c r="G5" i="24"/>
  <c r="F5" i="24"/>
  <c r="D5" i="24"/>
  <c r="H18" i="24" l="1"/>
  <c r="H17" i="24"/>
  <c r="H16" i="24"/>
  <c r="D19" i="24"/>
  <c r="H7" i="24"/>
  <c r="H6" i="24"/>
  <c r="G19" i="24"/>
  <c r="F19" i="24"/>
  <c r="H15" i="24"/>
  <c r="H8" i="24"/>
  <c r="F9" i="24"/>
  <c r="D9" i="24"/>
  <c r="G9" i="24"/>
  <c r="H5" i="24"/>
  <c r="H19" i="24" l="1"/>
  <c r="H9" i="24"/>
  <c r="C17" i="22"/>
  <c r="H31" i="11" l="1"/>
  <c r="H22" i="11"/>
  <c r="H24" i="11" s="1"/>
  <c r="H33" i="11" s="1"/>
  <c r="H35" i="11" s="1"/>
  <c r="H42" i="11" l="1"/>
  <c r="H46" i="11" s="1"/>
  <c r="C3" i="1" l="1"/>
  <c r="C2" i="1"/>
  <c r="H4" i="1"/>
  <c r="H3" i="1"/>
  <c r="H2" i="1"/>
  <c r="F2" i="7"/>
  <c r="F3" i="7"/>
  <c r="C4" i="11"/>
  <c r="C3" i="11"/>
  <c r="F3" i="8"/>
  <c r="D4" i="8"/>
  <c r="D3" i="8"/>
  <c r="G2" i="11"/>
  <c r="C2" i="11"/>
  <c r="F2" i="8"/>
  <c r="D2" i="8"/>
  <c r="F4" i="7"/>
  <c r="D4" i="7"/>
  <c r="D3" i="7"/>
  <c r="D2" i="7"/>
  <c r="H70" i="1"/>
  <c r="G70" i="1"/>
  <c r="F70" i="1" l="1"/>
  <c r="G4" i="11"/>
  <c r="G3" i="11"/>
  <c r="C4" i="1"/>
</calcChain>
</file>

<file path=xl/sharedStrings.xml><?xml version="1.0" encoding="utf-8"?>
<sst xmlns="http://schemas.openxmlformats.org/spreadsheetml/2006/main" count="178" uniqueCount="129">
  <si>
    <t>Date</t>
  </si>
  <si>
    <t>Details</t>
  </si>
  <si>
    <t>Debit</t>
  </si>
  <si>
    <t>Credit</t>
  </si>
  <si>
    <t>Client name</t>
  </si>
  <si>
    <t>Prepared by</t>
  </si>
  <si>
    <t>Client code</t>
  </si>
  <si>
    <t>Date prepared</t>
  </si>
  <si>
    <t>Year ended</t>
  </si>
  <si>
    <t>Reviewed by</t>
  </si>
  <si>
    <t>Ref</t>
  </si>
  <si>
    <t>COA Code</t>
  </si>
  <si>
    <t>ITEM:</t>
  </si>
  <si>
    <t>#</t>
  </si>
  <si>
    <t>Query</t>
  </si>
  <si>
    <t>Answer</t>
  </si>
  <si>
    <t>DGZ Query Sheet</t>
  </si>
  <si>
    <t>Response</t>
  </si>
  <si>
    <t>Sign</t>
  </si>
  <si>
    <t>Clear</t>
  </si>
  <si>
    <t>DGZ Review Sheet</t>
  </si>
  <si>
    <t>TAXATION CALCULATION</t>
  </si>
  <si>
    <t>REF</t>
  </si>
  <si>
    <t>OPERATING PROFIT BEFORE INCOME TAX</t>
  </si>
  <si>
    <t>Add back:</t>
  </si>
  <si>
    <t xml:space="preserve"> - Entertainment</t>
  </si>
  <si>
    <t xml:space="preserve"> - Fines &amp; Penalties</t>
  </si>
  <si>
    <t xml:space="preserve"> - Accounting Depreciation</t>
  </si>
  <si>
    <t>Less:</t>
  </si>
  <si>
    <t xml:space="preserve"> - Taxation Depreciation</t>
  </si>
  <si>
    <t>TAXABLE INCOME</t>
  </si>
  <si>
    <t>Instalments Paid</t>
  </si>
  <si>
    <t>DGZ Tax Reconciliation Statement</t>
  </si>
  <si>
    <t>Worksheet Title</t>
  </si>
  <si>
    <t>Financial Statements</t>
  </si>
  <si>
    <t>Trial Balance (Final Version)</t>
  </si>
  <si>
    <t>General Ledger</t>
  </si>
  <si>
    <t>Income Tax Return</t>
  </si>
  <si>
    <t>Franking Account</t>
  </si>
  <si>
    <t>Losses carried forward</t>
  </si>
  <si>
    <t>Tax reconciliation</t>
  </si>
  <si>
    <t>Accounting Package</t>
  </si>
  <si>
    <t>Package &amp; Version</t>
  </si>
  <si>
    <t>Password</t>
  </si>
  <si>
    <t>File</t>
  </si>
  <si>
    <t>Documents</t>
  </si>
  <si>
    <t>Journals</t>
  </si>
  <si>
    <t>Directory</t>
  </si>
  <si>
    <r>
      <t xml:space="preserve">Other Documents </t>
    </r>
    <r>
      <rPr>
        <sz val="8"/>
        <rFont val="Arial"/>
        <family val="2"/>
      </rPr>
      <t>(Dividend slips, trust distribution minutes etc)</t>
    </r>
  </si>
  <si>
    <t>DGZ Journals</t>
  </si>
  <si>
    <t>Job Summary</t>
  </si>
  <si>
    <t>TAX ON TAXABLE INCOME (sbe 27.5%)</t>
  </si>
  <si>
    <t>Sept qtr</t>
  </si>
  <si>
    <t>Dec qtr</t>
  </si>
  <si>
    <t>March qtr</t>
  </si>
  <si>
    <t>June qtr</t>
  </si>
  <si>
    <t>Add:</t>
  </si>
  <si>
    <t>Amount outstanding on ATO tax account</t>
  </si>
  <si>
    <t>PROVISION FOR INCOME TAX</t>
  </si>
  <si>
    <t xml:space="preserve"> - Prior Year Loss</t>
  </si>
  <si>
    <t>ü</t>
  </si>
  <si>
    <t>Hyperlink required documents</t>
  </si>
  <si>
    <t>J &amp; M Grieves Family Superannuation Fund</t>
  </si>
  <si>
    <t>Miranda</t>
  </si>
  <si>
    <t>GRIEJ</t>
  </si>
  <si>
    <t>Interest Received</t>
  </si>
  <si>
    <t>Westpac</t>
  </si>
  <si>
    <t>Sundry Debtors</t>
  </si>
  <si>
    <t>(Bring in Sundry Debtors)</t>
  </si>
  <si>
    <t>68000</t>
  </si>
  <si>
    <t>Platinum Trust</t>
  </si>
  <si>
    <t>23800</t>
  </si>
  <si>
    <t>VEU Distribution</t>
  </si>
  <si>
    <t>VTS Distribution</t>
  </si>
  <si>
    <t>VHY Distribution</t>
  </si>
  <si>
    <t>VAS Distribution</t>
  </si>
  <si>
    <t>(bring in Vanguard Sundry Debtors)</t>
  </si>
  <si>
    <t>Walter Global</t>
  </si>
  <si>
    <t>VANGUARD ALL-WORLD (VEU)</t>
  </si>
  <si>
    <t>US DOLLARS</t>
  </si>
  <si>
    <t>EX. RATE</t>
  </si>
  <si>
    <t>AUD DOLLARS</t>
  </si>
  <si>
    <t>GROSS</t>
  </si>
  <si>
    <t>15% TAX</t>
  </si>
  <si>
    <t>NET</t>
  </si>
  <si>
    <t>VANGUARD US TOTAL MARKETS (VTS)</t>
  </si>
  <si>
    <t>31/10/2022</t>
  </si>
  <si>
    <t>Greencape Distribution</t>
  </si>
  <si>
    <t>(Bring in Greencape Sundry Debtor)</t>
  </si>
  <si>
    <t>Sharnee</t>
  </si>
  <si>
    <t>30 June 2023</t>
  </si>
  <si>
    <t>Depreciation</t>
  </si>
  <si>
    <t>Plant and Equipment</t>
  </si>
  <si>
    <t>(Bring in depreciation)</t>
  </si>
  <si>
    <t>CWDV Plant and Equipment</t>
  </si>
  <si>
    <t>Unit 2-47 Crofton Street</t>
  </si>
  <si>
    <t>(Put CWDV to Crofton Street)</t>
  </si>
  <si>
    <t>Sale of Unit 2-47 Crofton Street</t>
  </si>
  <si>
    <t>Purchase Date</t>
  </si>
  <si>
    <t>Sale Date</t>
  </si>
  <si>
    <t>Sale Proceeds</t>
  </si>
  <si>
    <t>Cash Received</t>
  </si>
  <si>
    <t>includes</t>
  </si>
  <si>
    <t>rates adjustment $1028.60</t>
  </si>
  <si>
    <t>Who paid the legals on the sale of the rental property?</t>
  </si>
  <si>
    <t>Cost</t>
  </si>
  <si>
    <t>Legals</t>
  </si>
  <si>
    <t>Stamp Duty</t>
  </si>
  <si>
    <t>Fees</t>
  </si>
  <si>
    <t>Capital gains report has been cut off.  From your workings</t>
  </si>
  <si>
    <t xml:space="preserve">it seems that a capital loss has been incurred but </t>
  </si>
  <si>
    <t>the original cost was less than the sale price, so had</t>
  </si>
  <si>
    <t>the cost base been reset in 2017 for the implementation of</t>
  </si>
  <si>
    <t>the TBC?</t>
  </si>
  <si>
    <t xml:space="preserve">VHY distribution - I can't reconcile the Tax Statement to </t>
  </si>
  <si>
    <t xml:space="preserve">our distribution summary?  No CGT included, no TFN w/h, </t>
  </si>
  <si>
    <t>For Inc slightly off and overall not agreeing to the taxable</t>
  </si>
  <si>
    <t>distribution.</t>
  </si>
  <si>
    <t xml:space="preserve">Also slightly out on VAS, capital gain on Walter </t>
  </si>
  <si>
    <t>Scott not discounted, Tax exempt component on Greenscape</t>
  </si>
  <si>
    <t>is actually AMIT.</t>
  </si>
  <si>
    <t>VTS distribution coded as franked dividend, not unfranked.</t>
  </si>
  <si>
    <t>Was written down value of the P &amp; E taken off the</t>
  </si>
  <si>
    <t>sale proceeds of the rental?</t>
  </si>
  <si>
    <t>no legals</t>
  </si>
  <si>
    <t>fixed</t>
  </si>
  <si>
    <t>fixed now.</t>
  </si>
  <si>
    <t>Fixed</t>
  </si>
  <si>
    <t>Add P &amp; E depreciation not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</si>
</sst>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m\-yyyy;@"/>
    <numFmt numFmtId="165" formatCode="mmm\-yy_)"/>
    <numFmt numFmtId="166" formatCode="#,##0.00_);\(#,##0.00\)"/>
    <numFmt numFmtId="167" formatCode="#,##0_);\(#,##0\)"/>
    <numFmt numFmtId="168" formatCode="#,##0."/>
    <numFmt numFmtId="169" formatCode="&quot;$&quot;#."/>
    <numFmt numFmtId="170" formatCode="#.00"/>
    <numFmt numFmtId="171" formatCode="#,##0.00_);\(#,##0.00\ \);\-\ \ "/>
    <numFmt numFmtId="172" formatCode="_(* #,##0.00_);[Red]\(#,##0.00\);_(* &quot;-&quot;_);_(@_)\-"/>
  </numFmts>
  <fonts count="3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sz val="11.5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 MT"/>
    </font>
    <font>
      <sz val="24"/>
      <name val="Arial"/>
      <family val="2"/>
    </font>
    <font>
      <sz val="11"/>
      <color indexed="12"/>
      <name val="Arial"/>
      <family val="2"/>
    </font>
    <font>
      <i/>
      <sz val="8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u/>
      <sz val="11.5"/>
      <color indexed="12"/>
      <name val="Times New Roman"/>
      <family val="1"/>
    </font>
    <font>
      <i/>
      <sz val="1"/>
      <color indexed="8"/>
      <name val="Courier"/>
      <family val="3"/>
    </font>
    <font>
      <b/>
      <sz val="12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Wingdings"/>
      <charset val="2"/>
    </font>
    <font>
      <b/>
      <sz val="11"/>
      <color rgb="FF3030EC"/>
      <name val="Arial"/>
      <family val="2"/>
    </font>
    <font>
      <b/>
      <sz val="10"/>
      <color rgb="FF3030EC"/>
      <name val="Arial"/>
      <family val="2"/>
    </font>
    <font>
      <b/>
      <i/>
      <sz val="10"/>
      <color rgb="FF3030EC"/>
      <name val="Arial"/>
      <family val="2"/>
    </font>
    <font>
      <sz val="10"/>
      <name val="Wingdings"/>
      <charset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168" fontId="14" fillId="0" borderId="1">
      <protection locked="0"/>
    </xf>
    <xf numFmtId="168" fontId="14" fillId="0" borderId="1">
      <alignment horizontal="right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5" fontId="15" fillId="0" borderId="0">
      <protection locked="0"/>
    </xf>
    <xf numFmtId="17" fontId="14" fillId="0" borderId="0">
      <alignment horizontal="right"/>
      <protection locked="0"/>
    </xf>
    <xf numFmtId="17" fontId="1" fillId="0" borderId="0"/>
    <xf numFmtId="170" fontId="15" fillId="0" borderId="0">
      <protection locked="0"/>
    </xf>
    <xf numFmtId="0" fontId="14" fillId="0" borderId="0">
      <protection locked="0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>
      <protection locked="0"/>
    </xf>
    <xf numFmtId="0" fontId="1" fillId="0" borderId="0"/>
    <xf numFmtId="166" fontId="10" fillId="0" borderId="0"/>
    <xf numFmtId="39" fontId="7" fillId="0" borderId="0"/>
    <xf numFmtId="39" fontId="10" fillId="0" borderId="0"/>
    <xf numFmtId="0" fontId="18" fillId="0" borderId="0">
      <protection locked="0"/>
    </xf>
    <xf numFmtId="172" fontId="1" fillId="0" borderId="0"/>
    <xf numFmtId="0" fontId="19" fillId="0" borderId="0"/>
    <xf numFmtId="0" fontId="14" fillId="0" borderId="0">
      <protection locked="0"/>
    </xf>
    <xf numFmtId="168" fontId="15" fillId="0" borderId="2">
      <protection locked="0"/>
    </xf>
    <xf numFmtId="168" fontId="15" fillId="0" borderId="3">
      <protection locked="0"/>
    </xf>
    <xf numFmtId="169" fontId="15" fillId="0" borderId="3">
      <protection locked="0"/>
    </xf>
    <xf numFmtId="172" fontId="1" fillId="0" borderId="4"/>
    <xf numFmtId="44" fontId="1" fillId="0" borderId="0" applyFont="0" applyFill="0" applyBorder="0" applyAlignment="0" applyProtection="0"/>
  </cellStyleXfs>
  <cellXfs count="209">
    <xf numFmtId="0" fontId="0" fillId="0" borderId="0" xfId="0"/>
    <xf numFmtId="4" fontId="2" fillId="0" borderId="0" xfId="0" applyNumberFormat="1" applyFont="1"/>
    <xf numFmtId="0" fontId="2" fillId="0" borderId="0" xfId="0" applyFont="1"/>
    <xf numFmtId="4" fontId="2" fillId="0" borderId="5" xfId="0" applyNumberFormat="1" applyFont="1" applyBorder="1"/>
    <xf numFmtId="39" fontId="6" fillId="0" borderId="0" xfId="15" applyFont="1"/>
    <xf numFmtId="39" fontId="8" fillId="0" borderId="0" xfId="15" applyFont="1"/>
    <xf numFmtId="3" fontId="6" fillId="0" borderId="0" xfId="15" applyNumberFormat="1" applyFont="1"/>
    <xf numFmtId="39" fontId="9" fillId="0" borderId="0" xfId="16" applyFont="1" applyAlignment="1">
      <alignment horizontal="centerContinuous"/>
    </xf>
    <xf numFmtId="39" fontId="11" fillId="0" borderId="0" xfId="16" applyFont="1"/>
    <xf numFmtId="39" fontId="5" fillId="0" borderId="5" xfId="15" applyFont="1" applyBorder="1" applyAlignment="1">
      <alignment vertical="center"/>
    </xf>
    <xf numFmtId="39" fontId="4" fillId="0" borderId="0" xfId="15" applyFont="1"/>
    <xf numFmtId="3" fontId="4" fillId="0" borderId="0" xfId="15" applyNumberFormat="1" applyFont="1"/>
    <xf numFmtId="39" fontId="5" fillId="0" borderId="0" xfId="15" applyFont="1" applyAlignment="1">
      <alignment vertical="center"/>
    </xf>
    <xf numFmtId="164" fontId="12" fillId="0" borderId="0" xfId="15" applyNumberFormat="1" applyFont="1" applyAlignment="1">
      <alignment horizontal="left" vertical="center"/>
    </xf>
    <xf numFmtId="3" fontId="5" fillId="0" borderId="2" xfId="15" applyNumberFormat="1" applyFont="1" applyBorder="1" applyAlignment="1">
      <alignment vertical="center"/>
    </xf>
    <xf numFmtId="39" fontId="4" fillId="0" borderId="0" xfId="16" applyFont="1"/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2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3" fontId="13" fillId="0" borderId="5" xfId="3" applyFont="1" applyBorder="1" applyAlignment="1">
      <alignment horizontal="center"/>
    </xf>
    <xf numFmtId="4" fontId="13" fillId="0" borderId="5" xfId="0" applyNumberFormat="1" applyFont="1" applyBorder="1"/>
    <xf numFmtId="3" fontId="5" fillId="0" borderId="6" xfId="15" applyNumberFormat="1" applyFont="1" applyBorder="1" applyAlignment="1">
      <alignment vertical="center"/>
    </xf>
    <xf numFmtId="3" fontId="11" fillId="0" borderId="1" xfId="16" applyNumberFormat="1" applyFont="1" applyBorder="1"/>
    <xf numFmtId="3" fontId="5" fillId="0" borderId="6" xfId="15" applyNumberFormat="1" applyFont="1" applyBorder="1" applyAlignment="1">
      <alignment vertical="center" wrapText="1"/>
    </xf>
    <xf numFmtId="0" fontId="0" fillId="0" borderId="8" xfId="0" applyBorder="1"/>
    <xf numFmtId="0" fontId="0" fillId="0" borderId="7" xfId="0" applyBorder="1"/>
    <xf numFmtId="39" fontId="5" fillId="0" borderId="12" xfId="15" applyFont="1" applyBorder="1" applyAlignment="1">
      <alignment vertical="center"/>
    </xf>
    <xf numFmtId="39" fontId="4" fillId="0" borderId="0" xfId="16" applyFont="1" applyAlignment="1">
      <alignment wrapText="1"/>
    </xf>
    <xf numFmtId="39" fontId="5" fillId="0" borderId="6" xfId="15" applyFont="1" applyBorder="1" applyAlignment="1">
      <alignment vertical="center"/>
    </xf>
    <xf numFmtId="0" fontId="0" fillId="0" borderId="27" xfId="0" applyBorder="1"/>
    <xf numFmtId="0" fontId="0" fillId="0" borderId="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5" xfId="0" applyBorder="1"/>
    <xf numFmtId="0" fontId="0" fillId="0" borderId="34" xfId="0" applyBorder="1"/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0" fillId="0" borderId="37" xfId="0" applyBorder="1"/>
    <xf numFmtId="166" fontId="22" fillId="0" borderId="0" xfId="14" applyFont="1"/>
    <xf numFmtId="167" fontId="22" fillId="0" borderId="0" xfId="14" applyNumberFormat="1" applyFont="1"/>
    <xf numFmtId="166" fontId="4" fillId="0" borderId="0" xfId="14" applyFont="1"/>
    <xf numFmtId="166" fontId="5" fillId="0" borderId="0" xfId="14" applyFont="1"/>
    <xf numFmtId="167" fontId="4" fillId="0" borderId="0" xfId="14" applyNumberFormat="1" applyFont="1"/>
    <xf numFmtId="49" fontId="20" fillId="0" borderId="0" xfId="11" applyNumberFormat="1" applyFont="1" applyBorder="1" applyAlignment="1" applyProtection="1">
      <alignment horizontal="center"/>
    </xf>
    <xf numFmtId="39" fontId="5" fillId="0" borderId="40" xfId="16" applyFont="1" applyBorder="1"/>
    <xf numFmtId="167" fontId="20" fillId="0" borderId="0" xfId="11" applyNumberFormat="1" applyFont="1" applyAlignment="1" applyProtection="1">
      <alignment horizontal="center"/>
    </xf>
    <xf numFmtId="166" fontId="23" fillId="0" borderId="0" xfId="14" applyFont="1"/>
    <xf numFmtId="166" fontId="5" fillId="0" borderId="13" xfId="14" applyFont="1" applyBorder="1"/>
    <xf numFmtId="167" fontId="5" fillId="0" borderId="14" xfId="14" applyNumberFormat="1" applyFont="1" applyBorder="1" applyAlignment="1">
      <alignment horizontal="center"/>
    </xf>
    <xf numFmtId="166" fontId="5" fillId="0" borderId="15" xfId="14" applyFont="1" applyBorder="1"/>
    <xf numFmtId="166" fontId="5" fillId="0" borderId="16" xfId="14" applyFont="1" applyBorder="1" applyAlignment="1">
      <alignment horizontal="center"/>
    </xf>
    <xf numFmtId="167" fontId="5" fillId="0" borderId="17" xfId="14" applyNumberFormat="1" applyFont="1" applyBorder="1" applyAlignment="1">
      <alignment horizontal="center"/>
    </xf>
    <xf numFmtId="165" fontId="5" fillId="0" borderId="18" xfId="14" applyNumberFormat="1" applyFont="1" applyBorder="1" applyAlignment="1">
      <alignment horizontal="center"/>
    </xf>
    <xf numFmtId="166" fontId="4" fillId="0" borderId="19" xfId="14" applyFont="1" applyBorder="1" applyAlignment="1">
      <alignment horizontal="center"/>
    </xf>
    <xf numFmtId="171" fontId="4" fillId="0" borderId="20" xfId="14" applyNumberFormat="1" applyFont="1" applyBorder="1"/>
    <xf numFmtId="171" fontId="4" fillId="0" borderId="21" xfId="14" applyNumberFormat="1" applyFont="1" applyBorder="1"/>
    <xf numFmtId="171" fontId="4" fillId="0" borderId="20" xfId="14" applyNumberFormat="1" applyFont="1" applyBorder="1" applyProtection="1">
      <protection locked="0"/>
    </xf>
    <xf numFmtId="171" fontId="12" fillId="0" borderId="20" xfId="14" applyNumberFormat="1" applyFont="1" applyBorder="1" applyProtection="1">
      <protection locked="0"/>
    </xf>
    <xf numFmtId="171" fontId="4" fillId="0" borderId="41" xfId="14" applyNumberFormat="1" applyFont="1" applyBorder="1"/>
    <xf numFmtId="171" fontId="4" fillId="0" borderId="42" xfId="14" applyNumberFormat="1" applyFont="1" applyBorder="1"/>
    <xf numFmtId="165" fontId="5" fillId="0" borderId="0" xfId="14" applyNumberFormat="1" applyFont="1" applyAlignment="1">
      <alignment horizontal="center"/>
    </xf>
    <xf numFmtId="166" fontId="4" fillId="0" borderId="38" xfId="14" applyFont="1" applyBorder="1" applyAlignment="1">
      <alignment horizontal="center"/>
    </xf>
    <xf numFmtId="171" fontId="4" fillId="0" borderId="39" xfId="14" applyNumberFormat="1" applyFont="1" applyBorder="1"/>
    <xf numFmtId="171" fontId="4" fillId="0" borderId="22" xfId="14" applyNumberFormat="1" applyFont="1" applyBorder="1"/>
    <xf numFmtId="166" fontId="23" fillId="0" borderId="0" xfId="14" applyFont="1" applyAlignment="1">
      <alignment horizontal="center"/>
    </xf>
    <xf numFmtId="171" fontId="23" fillId="0" borderId="0" xfId="14" applyNumberFormat="1" applyFont="1"/>
    <xf numFmtId="171" fontId="22" fillId="0" borderId="0" xfId="14" applyNumberFormat="1" applyFont="1"/>
    <xf numFmtId="171" fontId="4" fillId="0" borderId="43" xfId="14" applyNumberFormat="1" applyFont="1" applyBorder="1"/>
    <xf numFmtId="0" fontId="25" fillId="0" borderId="24" xfId="0" applyFont="1" applyBorder="1"/>
    <xf numFmtId="0" fontId="2" fillId="0" borderId="25" xfId="0" applyFont="1" applyBorder="1"/>
    <xf numFmtId="0" fontId="2" fillId="0" borderId="6" xfId="0" applyFont="1" applyBorder="1"/>
    <xf numFmtId="0" fontId="2" fillId="0" borderId="7" xfId="0" applyFont="1" applyBorder="1"/>
    <xf numFmtId="0" fontId="25" fillId="0" borderId="25" xfId="0" applyFont="1" applyBorder="1"/>
    <xf numFmtId="0" fontId="2" fillId="0" borderId="26" xfId="0" applyFont="1" applyBorder="1"/>
    <xf numFmtId="0" fontId="2" fillId="0" borderId="28" xfId="0" applyFont="1" applyBorder="1"/>
    <xf numFmtId="0" fontId="2" fillId="0" borderId="27" xfId="0" applyFont="1" applyBorder="1"/>
    <xf numFmtId="0" fontId="2" fillId="0" borderId="45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46" xfId="0" applyBorder="1"/>
    <xf numFmtId="0" fontId="25" fillId="0" borderId="45" xfId="0" applyFont="1" applyBorder="1"/>
    <xf numFmtId="164" fontId="12" fillId="0" borderId="4" xfId="15" applyNumberFormat="1" applyFont="1" applyBorder="1" applyAlignment="1">
      <alignment horizontal="left" vertical="center"/>
    </xf>
    <xf numFmtId="0" fontId="0" fillId="0" borderId="10" xfId="0" applyBorder="1"/>
    <xf numFmtId="0" fontId="0" fillId="0" borderId="47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39" fontId="8" fillId="0" borderId="0" xfId="15" applyFont="1" applyAlignment="1">
      <alignment horizontal="left"/>
    </xf>
    <xf numFmtId="171" fontId="4" fillId="0" borderId="56" xfId="14" applyNumberFormat="1" applyFont="1" applyBorder="1" applyProtection="1">
      <protection locked="0"/>
    </xf>
    <xf numFmtId="171" fontId="4" fillId="0" borderId="57" xfId="14" applyNumberFormat="1" applyFont="1" applyBorder="1"/>
    <xf numFmtId="44" fontId="4" fillId="0" borderId="58" xfId="4" applyFont="1" applyBorder="1" applyProtection="1"/>
    <xf numFmtId="171" fontId="4" fillId="0" borderId="60" xfId="14" applyNumberFormat="1" applyFont="1" applyBorder="1"/>
    <xf numFmtId="171" fontId="4" fillId="0" borderId="59" xfId="14" applyNumberFormat="1" applyFont="1" applyBorder="1"/>
    <xf numFmtId="44" fontId="4" fillId="0" borderId="21" xfId="4" applyFont="1" applyBorder="1" applyProtection="1"/>
    <xf numFmtId="0" fontId="27" fillId="0" borderId="0" xfId="0" applyFont="1"/>
    <xf numFmtId="49" fontId="28" fillId="0" borderId="6" xfId="15" applyNumberFormat="1" applyFont="1" applyBorder="1" applyAlignment="1">
      <alignment vertical="center"/>
    </xf>
    <xf numFmtId="49" fontId="28" fillId="0" borderId="6" xfId="15" applyNumberFormat="1" applyFont="1" applyBorder="1" applyAlignment="1">
      <alignment horizontal="left" vertical="center"/>
    </xf>
    <xf numFmtId="49" fontId="28" fillId="0" borderId="5" xfId="16" applyNumberFormat="1" applyFont="1" applyBorder="1"/>
    <xf numFmtId="49" fontId="28" fillId="0" borderId="5" xfId="15" applyNumberFormat="1" applyFont="1" applyBorder="1"/>
    <xf numFmtId="49" fontId="28" fillId="0" borderId="5" xfId="16" applyNumberFormat="1" applyFont="1" applyBorder="1" applyAlignment="1">
      <alignment horizontal="left"/>
    </xf>
    <xf numFmtId="0" fontId="30" fillId="0" borderId="29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49" xfId="0" applyBorder="1"/>
    <xf numFmtId="0" fontId="0" fillId="0" borderId="61" xfId="0" applyBorder="1"/>
    <xf numFmtId="0" fontId="0" fillId="0" borderId="48" xfId="0" applyBorder="1" applyAlignment="1">
      <alignment horizontal="center" wrapText="1"/>
    </xf>
    <xf numFmtId="0" fontId="24" fillId="0" borderId="30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3" fillId="0" borderId="62" xfId="0" applyFont="1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0" xfId="0" applyFont="1"/>
    <xf numFmtId="0" fontId="25" fillId="0" borderId="0" xfId="0" applyFont="1"/>
    <xf numFmtId="44" fontId="0" fillId="0" borderId="0" xfId="0" applyNumberFormat="1"/>
    <xf numFmtId="14" fontId="0" fillId="0" borderId="0" xfId="0" applyNumberFormat="1"/>
    <xf numFmtId="14" fontId="2" fillId="0" borderId="37" xfId="0" applyNumberFormat="1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4" fontId="2" fillId="0" borderId="37" xfId="0" applyNumberFormat="1" applyFont="1" applyBorder="1"/>
    <xf numFmtId="0" fontId="2" fillId="0" borderId="34" xfId="0" applyFont="1" applyBorder="1" applyAlignment="1">
      <alignment horizontal="center"/>
    </xf>
    <xf numFmtId="0" fontId="4" fillId="0" borderId="28" xfId="0" applyFont="1" applyBorder="1"/>
    <xf numFmtId="0" fontId="4" fillId="0" borderId="27" xfId="0" applyFont="1" applyBorder="1"/>
    <xf numFmtId="4" fontId="2" fillId="0" borderId="34" xfId="0" applyNumberFormat="1" applyFont="1" applyBorder="1"/>
    <xf numFmtId="1" fontId="31" fillId="0" borderId="34" xfId="0" applyNumberFormat="1" applyFont="1" applyBorder="1" applyAlignment="1">
      <alignment horizontal="center"/>
    </xf>
    <xf numFmtId="0" fontId="25" fillId="4" borderId="0" xfId="0" applyFont="1" applyFill="1"/>
    <xf numFmtId="44" fontId="0" fillId="0" borderId="1" xfId="0" applyNumberFormat="1" applyBorder="1"/>
    <xf numFmtId="1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/>
    <xf numFmtId="0" fontId="1" fillId="0" borderId="34" xfId="0" applyFont="1" applyBorder="1" applyAlignment="1">
      <alignment horizontal="center"/>
    </xf>
    <xf numFmtId="4" fontId="1" fillId="0" borderId="34" xfId="0" applyNumberFormat="1" applyFont="1" applyBorder="1"/>
    <xf numFmtId="1" fontId="1" fillId="0" borderId="37" xfId="0" applyNumberFormat="1" applyFont="1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4" fontId="1" fillId="0" borderId="37" xfId="0" applyNumberFormat="1" applyFont="1" applyBorder="1"/>
    <xf numFmtId="49" fontId="1" fillId="0" borderId="5" xfId="0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14" fontId="1" fillId="0" borderId="37" xfId="0" applyNumberFormat="1" applyFont="1" applyBorder="1" applyAlignment="1">
      <alignment horizontal="center"/>
    </xf>
    <xf numFmtId="0" fontId="1" fillId="0" borderId="0" xfId="13"/>
    <xf numFmtId="0" fontId="25" fillId="0" borderId="0" xfId="13" applyFont="1" applyAlignment="1">
      <alignment horizontal="center"/>
    </xf>
    <xf numFmtId="17" fontId="26" fillId="0" borderId="0" xfId="13" applyNumberFormat="1" applyFont="1" applyAlignment="1">
      <alignment horizontal="center"/>
    </xf>
    <xf numFmtId="0" fontId="1" fillId="0" borderId="0" xfId="13" applyAlignment="1">
      <alignment horizontal="center"/>
    </xf>
    <xf numFmtId="2" fontId="1" fillId="0" borderId="0" xfId="13" applyNumberFormat="1"/>
    <xf numFmtId="44" fontId="0" fillId="0" borderId="3" xfId="25" applyFont="1" applyBorder="1"/>
    <xf numFmtId="44" fontId="0" fillId="0" borderId="0" xfId="25" applyFont="1"/>
    <xf numFmtId="44" fontId="1" fillId="0" borderId="0" xfId="13" applyNumberFormat="1"/>
    <xf numFmtId="9" fontId="25" fillId="0" borderId="0" xfId="13" applyNumberFormat="1" applyFont="1" applyAlignment="1">
      <alignment horizontal="center"/>
    </xf>
    <xf numFmtId="44" fontId="0" fillId="0" borderId="0" xfId="25" applyFont="1" applyBorder="1"/>
    <xf numFmtId="1" fontId="2" fillId="0" borderId="34" xfId="0" applyNumberFormat="1" applyFont="1" applyBorder="1" applyAlignment="1">
      <alignment horizontal="center"/>
    </xf>
    <xf numFmtId="0" fontId="0" fillId="0" borderId="9" xfId="0" applyBorder="1"/>
    <xf numFmtId="0" fontId="1" fillId="0" borderId="8" xfId="0" applyFont="1" applyBorder="1"/>
    <xf numFmtId="0" fontId="1" fillId="0" borderId="6" xfId="0" applyFont="1" applyBorder="1"/>
    <xf numFmtId="44" fontId="1" fillId="0" borderId="0" xfId="0" applyNumberFormat="1" applyFont="1"/>
    <xf numFmtId="0" fontId="32" fillId="0" borderId="0" xfId="0" applyFont="1"/>
    <xf numFmtId="43" fontId="33" fillId="0" borderId="0" xfId="3" applyFont="1"/>
    <xf numFmtId="44" fontId="33" fillId="0" borderId="0" xfId="0" applyNumberFormat="1" applyFont="1"/>
    <xf numFmtId="43" fontId="33" fillId="0" borderId="3" xfId="3" applyFont="1" applyBorder="1"/>
    <xf numFmtId="49" fontId="28" fillId="0" borderId="6" xfId="15" applyNumberFormat="1" applyFont="1" applyBorder="1" applyAlignment="1">
      <alignment vertical="center"/>
    </xf>
    <xf numFmtId="49" fontId="29" fillId="0" borderId="7" xfId="0" applyNumberFormat="1" applyFont="1" applyBorder="1"/>
    <xf numFmtId="0" fontId="3" fillId="3" borderId="50" xfId="0" applyFont="1" applyFill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3" fillId="3" borderId="53" xfId="0" applyFont="1" applyFill="1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8" fillId="3" borderId="53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5" xfId="0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29" fillId="0" borderId="7" xfId="0" applyFont="1" applyBorder="1"/>
    <xf numFmtId="0" fontId="28" fillId="0" borderId="55" xfId="15" applyNumberFormat="1" applyFont="1" applyBorder="1" applyAlignment="1">
      <alignment horizontal="left" vertical="center"/>
    </xf>
    <xf numFmtId="0" fontId="28" fillId="0" borderId="44" xfId="15" applyNumberFormat="1" applyFont="1" applyBorder="1" applyAlignment="1">
      <alignment horizontal="left"/>
    </xf>
    <xf numFmtId="39" fontId="5" fillId="0" borderId="0" xfId="15" applyFont="1" applyAlignment="1">
      <alignment vertical="center"/>
    </xf>
    <xf numFmtId="39" fontId="4" fillId="0" borderId="0" xfId="15" applyFont="1"/>
    <xf numFmtId="39" fontId="12" fillId="0" borderId="0" xfId="15" applyFont="1" applyAlignment="1">
      <alignment vertical="center"/>
    </xf>
    <xf numFmtId="39" fontId="12" fillId="0" borderId="0" xfId="15" applyFont="1"/>
    <xf numFmtId="49" fontId="28" fillId="0" borderId="12" xfId="15" applyNumberFormat="1" applyFont="1" applyBorder="1" applyAlignment="1">
      <alignment vertical="center"/>
    </xf>
    <xf numFmtId="0" fontId="28" fillId="0" borderId="12" xfId="15" applyNumberFormat="1" applyFont="1" applyBorder="1"/>
    <xf numFmtId="39" fontId="5" fillId="0" borderId="12" xfId="15" applyFont="1" applyBorder="1" applyAlignment="1">
      <alignment vertical="center"/>
    </xf>
    <xf numFmtId="39" fontId="4" fillId="0" borderId="12" xfId="15" applyFont="1" applyBorder="1"/>
    <xf numFmtId="39" fontId="5" fillId="0" borderId="54" xfId="15" applyFont="1" applyBorder="1" applyAlignment="1">
      <alignment vertical="center"/>
    </xf>
    <xf numFmtId="39" fontId="4" fillId="0" borderId="54" xfId="15" applyFont="1" applyBorder="1"/>
    <xf numFmtId="0" fontId="29" fillId="0" borderId="1" xfId="0" applyFont="1" applyBorder="1"/>
    <xf numFmtId="3" fontId="5" fillId="0" borderId="2" xfId="15" applyNumberFormat="1" applyFont="1" applyBorder="1" applyAlignment="1">
      <alignment vertical="center"/>
    </xf>
    <xf numFmtId="3" fontId="7" fillId="0" borderId="2" xfId="15" applyNumberFormat="1" applyBorder="1" applyAlignment="1">
      <alignment vertical="center"/>
    </xf>
    <xf numFmtId="3" fontId="12" fillId="0" borderId="2" xfId="15" applyNumberFormat="1" applyFont="1" applyBorder="1" applyAlignment="1">
      <alignment horizontal="left" vertical="center"/>
    </xf>
    <xf numFmtId="3" fontId="7" fillId="0" borderId="2" xfId="15" applyNumberFormat="1" applyBorder="1"/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8" fillId="0" borderId="6" xfId="15" applyNumberFormat="1" applyFont="1" applyBorder="1" applyAlignment="1">
      <alignment vertical="center"/>
    </xf>
    <xf numFmtId="3" fontId="5" fillId="0" borderId="6" xfId="15" applyNumberFormat="1" applyFont="1" applyBorder="1" applyAlignment="1">
      <alignment vertical="center" wrapText="1"/>
    </xf>
    <xf numFmtId="3" fontId="7" fillId="0" borderId="1" xfId="15" applyNumberFormat="1" applyBorder="1"/>
    <xf numFmtId="3" fontId="5" fillId="0" borderId="6" xfId="15" applyNumberFormat="1" applyFont="1" applyBorder="1" applyAlignment="1">
      <alignment vertical="center"/>
    </xf>
    <xf numFmtId="0" fontId="25" fillId="0" borderId="0" xfId="13" applyFont="1" applyAlignment="1">
      <alignment horizontal="center"/>
    </xf>
  </cellXfs>
  <cellStyles count="26">
    <cellStyle name="Column" xfId="1" xr:uid="{00000000-0005-0000-0000-000000000000}"/>
    <cellStyle name="Column-r" xfId="2" xr:uid="{00000000-0005-0000-0000-000001000000}"/>
    <cellStyle name="Comma" xfId="3" builtinId="3"/>
    <cellStyle name="Currency" xfId="4" builtinId="4"/>
    <cellStyle name="Currency 2" xfId="25" xr:uid="{EA79F054-6B5C-4937-908C-0B57E934F224}"/>
    <cellStyle name="Date" xfId="5" xr:uid="{00000000-0005-0000-0000-000005000000}"/>
    <cellStyle name="Date-head" xfId="6" xr:uid="{00000000-0005-0000-0000-000006000000}"/>
    <cellStyle name="Dates" xfId="7" xr:uid="{00000000-0005-0000-0000-000007000000}"/>
    <cellStyle name="Fixed" xfId="8" xr:uid="{00000000-0005-0000-0000-000008000000}"/>
    <cellStyle name="Heading" xfId="9" xr:uid="{00000000-0005-0000-0000-000009000000}"/>
    <cellStyle name="Headings" xfId="10" xr:uid="{00000000-0005-0000-0000-00000A000000}"/>
    <cellStyle name="Hyperlink" xfId="11" builtinId="8"/>
    <cellStyle name="Minor" xfId="12" xr:uid="{00000000-0005-0000-0000-00000C000000}"/>
    <cellStyle name="Normal" xfId="0" builtinId="0"/>
    <cellStyle name="Normal 2" xfId="13" xr:uid="{00000000-0005-0000-0000-00000E000000}"/>
    <cellStyle name="Normal_TAX RECCCCC" xfId="14" xr:uid="{00000000-0005-0000-0000-00000F000000}"/>
    <cellStyle name="Normal_Work papers" xfId="15" xr:uid="{00000000-0005-0000-0000-000010000000}"/>
    <cellStyle name="Normal_Workpapers" xfId="16" xr:uid="{00000000-0005-0000-0000-000011000000}"/>
    <cellStyle name="Notes" xfId="17" xr:uid="{00000000-0005-0000-0000-000012000000}"/>
    <cellStyle name="Numbers" xfId="18" xr:uid="{00000000-0005-0000-0000-000013000000}"/>
    <cellStyle name="Sub Headings" xfId="19" xr:uid="{00000000-0005-0000-0000-000015000000}"/>
    <cellStyle name="Sub-head" xfId="20" xr:uid="{00000000-0005-0000-0000-000016000000}"/>
    <cellStyle name="Sub-total" xfId="21" xr:uid="{00000000-0005-0000-0000-000017000000}"/>
    <cellStyle name="Total" xfId="22" builtinId="25" customBuiltin="1"/>
    <cellStyle name="Total$" xfId="23" xr:uid="{00000000-0005-0000-0000-000019000000}"/>
    <cellStyle name="Totals" xfId="24" xr:uid="{00000000-0005-0000-0000-00001A000000}"/>
  </cellStyles>
  <dxfs count="0"/>
  <tableStyles count="0" defaultTableStyle="TableStyleMedium2" defaultPivotStyle="PivotStyleLight16"/>
  <colors>
    <mruColors>
      <color rgb="FF303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0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0</xdr:row>
      <xdr:rowOff>1</xdr:rowOff>
    </xdr:from>
    <xdr:to>
      <xdr:col>6</xdr:col>
      <xdr:colOff>495300</xdr:colOff>
      <xdr:row>0</xdr:row>
      <xdr:rowOff>800101</xdr:rowOff>
    </xdr:to>
    <xdr:grpSp>
      <xdr:nvGrpSpPr>
        <xdr:cNvPr id="1053" name="Group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GrpSpPr>
          <a:grpSpLocks/>
        </xdr:cNvGrpSpPr>
      </xdr:nvGrpSpPr>
      <xdr:grpSpPr bwMode="auto">
        <a:xfrm>
          <a:off x="5448300" y="1"/>
          <a:ext cx="1952625" cy="800100"/>
          <a:chOff x="6475" y="2157"/>
          <a:chExt cx="3588" cy="1296"/>
        </a:xfrm>
      </xdr:grpSpPr>
      <xdr:pic>
        <xdr:nvPicPr>
          <xdr:cNvPr id="32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Picture 32" descr="Letterhead stamp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33" descr="Letterhead stamp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28575</xdr:rowOff>
    </xdr:from>
    <xdr:to>
      <xdr:col>5</xdr:col>
      <xdr:colOff>847725</xdr:colOff>
      <xdr:row>0</xdr:row>
      <xdr:rowOff>809625</xdr:rowOff>
    </xdr:to>
    <xdr:grpSp>
      <xdr:nvGrpSpPr>
        <xdr:cNvPr id="3" name="Group 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4781550" y="28575"/>
          <a:ext cx="1952625" cy="7810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9525</xdr:rowOff>
    </xdr:from>
    <xdr:to>
      <xdr:col>6</xdr:col>
      <xdr:colOff>514350</xdr:colOff>
      <xdr:row>1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5686425" y="9525"/>
          <a:ext cx="2838450" cy="8191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857251</xdr:colOff>
      <xdr:row>0</xdr:row>
      <xdr:rowOff>9524</xdr:rowOff>
    </xdr:from>
    <xdr:to>
      <xdr:col>7</xdr:col>
      <xdr:colOff>714376</xdr:colOff>
      <xdr:row>0</xdr:row>
      <xdr:rowOff>742949</xdr:rowOff>
    </xdr:to>
    <xdr:grpSp>
      <xdr:nvGrpSpPr>
        <xdr:cNvPr id="4097" name="Group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pSpPr>
          <a:grpSpLocks/>
        </xdr:cNvGrpSpPr>
      </xdr:nvGrpSpPr>
      <xdr:grpSpPr bwMode="auto">
        <a:xfrm>
          <a:off x="4400551" y="9524"/>
          <a:ext cx="2247900" cy="733425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200025</xdr:rowOff>
    </xdr:from>
    <xdr:to>
      <xdr:col>8</xdr:col>
      <xdr:colOff>47625</xdr:colOff>
      <xdr:row>69</xdr:row>
      <xdr:rowOff>114300</xdr:rowOff>
    </xdr:to>
    <xdr:sp macro="" textlink="">
      <xdr:nvSpPr>
        <xdr:cNvPr id="5123" name="Rectangle 5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>
          <a:spLocks noChangeArrowheads="1"/>
        </xdr:cNvSpPr>
      </xdr:nvSpPr>
      <xdr:spPr bwMode="auto">
        <a:xfrm>
          <a:off x="257175" y="2114550"/>
          <a:ext cx="6610350" cy="14744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2790825</xdr:colOff>
      <xdr:row>0</xdr:row>
      <xdr:rowOff>0</xdr:rowOff>
    </xdr:from>
    <xdr:to>
      <xdr:col>7</xdr:col>
      <xdr:colOff>771525</xdr:colOff>
      <xdr:row>0</xdr:row>
      <xdr:rowOff>723899</xdr:rowOff>
    </xdr:to>
    <xdr:grpSp>
      <xdr:nvGrpSpPr>
        <xdr:cNvPr id="5121" name="Group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GrpSpPr>
          <a:grpSpLocks/>
        </xdr:cNvGrpSpPr>
      </xdr:nvGrpSpPr>
      <xdr:grpSpPr bwMode="auto">
        <a:xfrm>
          <a:off x="4467225" y="0"/>
          <a:ext cx="2276475" cy="723899"/>
          <a:chOff x="6475" y="2157"/>
          <a:chExt cx="3588" cy="1296"/>
        </a:xfrm>
      </xdr:grpSpPr>
      <xdr:pic>
        <xdr:nvPicPr>
          <xdr:cNvPr id="5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Letterhead stamp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D5" sqref="D5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45.85546875" style="4" bestFit="1" customWidth="1"/>
    <col min="5" max="5" width="33" style="4" customWidth="1"/>
    <col min="6" max="6" width="9.28515625" style="4" customWidth="1"/>
    <col min="7" max="7" width="9.42578125" style="6" customWidth="1"/>
    <col min="8" max="13" width="9.7109375" style="4" customWidth="1"/>
    <col min="14" max="14" width="10.140625" style="4" customWidth="1"/>
    <col min="15" max="16384" width="9.140625" style="4"/>
  </cols>
  <sheetData>
    <row r="1" spans="1:12" ht="64.5" customHeight="1">
      <c r="A1"/>
      <c r="B1" s="100" t="s">
        <v>50</v>
      </c>
      <c r="L1"/>
    </row>
    <row r="2" spans="1:12" s="8" customFormat="1" ht="30">
      <c r="B2" s="9" t="s">
        <v>4</v>
      </c>
      <c r="C2" s="37"/>
      <c r="D2" s="108" t="s">
        <v>62</v>
      </c>
      <c r="E2" s="30" t="s">
        <v>5</v>
      </c>
      <c r="F2" s="172" t="s">
        <v>63</v>
      </c>
      <c r="G2" s="173"/>
    </row>
    <row r="3" spans="1:12" s="10" customFormat="1" ht="30" customHeight="1">
      <c r="B3" s="9" t="s">
        <v>6</v>
      </c>
      <c r="C3" s="37"/>
      <c r="D3" s="108" t="s">
        <v>64</v>
      </c>
      <c r="E3" s="32" t="s">
        <v>7</v>
      </c>
      <c r="F3" s="172" t="s">
        <v>86</v>
      </c>
      <c r="G3" s="173"/>
    </row>
    <row r="4" spans="1:12" s="10" customFormat="1" ht="30.75" customHeight="1">
      <c r="B4" s="9" t="s">
        <v>8</v>
      </c>
      <c r="C4" s="37"/>
      <c r="D4" s="108" t="s">
        <v>90</v>
      </c>
      <c r="E4" s="30" t="s">
        <v>9</v>
      </c>
      <c r="F4" s="172"/>
      <c r="G4" s="173"/>
    </row>
    <row r="5" spans="1:12" s="10" customFormat="1" ht="5.25" customHeight="1" thickBot="1">
      <c r="B5" s="12"/>
      <c r="C5" s="12"/>
      <c r="D5" s="13"/>
      <c r="E5" s="13"/>
      <c r="F5" s="94"/>
      <c r="G5" s="14"/>
    </row>
    <row r="6" spans="1:12" customFormat="1" ht="25.5" customHeight="1" thickBot="1">
      <c r="B6" s="174" t="s">
        <v>33</v>
      </c>
      <c r="C6" s="175"/>
      <c r="D6" s="176"/>
      <c r="E6" s="177" t="s">
        <v>45</v>
      </c>
      <c r="F6" s="178"/>
      <c r="G6" s="179"/>
    </row>
    <row r="7" spans="1:12" customFormat="1" ht="13.5" customHeight="1">
      <c r="B7" s="122"/>
      <c r="C7" s="120"/>
      <c r="D7" s="119"/>
      <c r="E7" s="113" t="s">
        <v>61</v>
      </c>
      <c r="F7" s="118"/>
      <c r="G7" s="121"/>
    </row>
    <row r="8" spans="1:12" customFormat="1">
      <c r="B8" s="81" t="s">
        <v>34</v>
      </c>
      <c r="C8" s="114"/>
      <c r="D8" s="115"/>
      <c r="E8" s="4"/>
      <c r="F8" s="116"/>
      <c r="G8" s="117"/>
    </row>
    <row r="9" spans="1:12" customFormat="1" ht="12.75">
      <c r="B9" s="82"/>
      <c r="C9" s="83" t="s">
        <v>35</v>
      </c>
      <c r="D9" s="84"/>
      <c r="E9" s="39"/>
      <c r="F9" s="97"/>
      <c r="G9" s="44"/>
    </row>
    <row r="10" spans="1:12" customFormat="1" ht="12.75">
      <c r="B10" s="82"/>
      <c r="C10" s="83" t="s">
        <v>46</v>
      </c>
      <c r="D10" s="84"/>
      <c r="E10" s="96"/>
      <c r="F10" s="97"/>
      <c r="G10" s="44"/>
    </row>
    <row r="11" spans="1:12" customFormat="1" ht="12.75">
      <c r="B11" s="82"/>
      <c r="C11" s="83" t="s">
        <v>36</v>
      </c>
      <c r="D11" s="84"/>
      <c r="E11" s="39"/>
      <c r="F11" s="97"/>
      <c r="G11" s="44"/>
    </row>
    <row r="12" spans="1:12" customFormat="1" ht="12.75">
      <c r="B12" s="82"/>
      <c r="C12" s="83" t="s">
        <v>34</v>
      </c>
      <c r="D12" s="84"/>
      <c r="E12" s="39"/>
      <c r="F12" s="97"/>
      <c r="G12" s="44"/>
    </row>
    <row r="13" spans="1:12" customFormat="1" ht="12.75">
      <c r="B13" s="82"/>
      <c r="C13" s="83"/>
      <c r="D13" s="84"/>
      <c r="E13" s="39"/>
      <c r="F13" s="97"/>
      <c r="G13" s="44"/>
    </row>
    <row r="14" spans="1:12" customFormat="1" ht="12.75">
      <c r="B14" s="85" t="s">
        <v>37</v>
      </c>
      <c r="C14" s="83"/>
      <c r="D14" s="84"/>
      <c r="E14" s="39"/>
      <c r="F14" s="97"/>
      <c r="G14" s="44"/>
    </row>
    <row r="15" spans="1:12" customFormat="1" ht="12.75">
      <c r="B15" s="82"/>
      <c r="C15" s="83" t="s">
        <v>37</v>
      </c>
      <c r="D15" s="84"/>
      <c r="E15" s="39"/>
      <c r="F15" s="97"/>
      <c r="G15" s="44"/>
    </row>
    <row r="16" spans="1:12" customFormat="1" ht="12.75">
      <c r="B16" s="82"/>
      <c r="C16" s="83" t="s">
        <v>38</v>
      </c>
      <c r="D16" s="84"/>
      <c r="E16" s="39"/>
      <c r="F16" s="97"/>
      <c r="G16" s="44"/>
    </row>
    <row r="17" spans="2:7" customFormat="1" ht="12.75">
      <c r="B17" s="82"/>
      <c r="C17" s="83" t="s">
        <v>39</v>
      </c>
      <c r="D17" s="84"/>
      <c r="E17" s="39"/>
      <c r="F17" s="97"/>
      <c r="G17" s="44"/>
    </row>
    <row r="18" spans="2:7" customFormat="1" ht="12.75">
      <c r="B18" s="82"/>
      <c r="C18" s="83" t="s">
        <v>40</v>
      </c>
      <c r="D18" s="84"/>
      <c r="E18" s="39"/>
      <c r="F18" s="97"/>
      <c r="G18" s="44"/>
    </row>
    <row r="19" spans="2:7" customFormat="1" ht="12.75">
      <c r="B19" s="89"/>
      <c r="C19" s="90"/>
      <c r="D19" s="91"/>
      <c r="E19" s="95"/>
      <c r="F19" s="98"/>
      <c r="G19" s="92"/>
    </row>
    <row r="20" spans="2:7" customFormat="1" ht="12.75">
      <c r="B20" s="93" t="s">
        <v>41</v>
      </c>
      <c r="C20" s="90"/>
      <c r="D20" s="91"/>
      <c r="E20" s="95"/>
      <c r="F20" s="98"/>
      <c r="G20" s="92"/>
    </row>
    <row r="21" spans="2:7" customFormat="1" ht="12.75">
      <c r="B21" s="89"/>
      <c r="C21" s="90" t="s">
        <v>42</v>
      </c>
      <c r="D21" s="91"/>
      <c r="E21" s="95"/>
      <c r="F21" s="98"/>
      <c r="G21" s="92"/>
    </row>
    <row r="22" spans="2:7" customFormat="1" ht="12.75">
      <c r="B22" s="89"/>
      <c r="C22" s="90" t="s">
        <v>43</v>
      </c>
      <c r="D22" s="91"/>
      <c r="E22" s="95"/>
      <c r="F22" s="98"/>
      <c r="G22" s="92"/>
    </row>
    <row r="23" spans="2:7" customFormat="1" ht="12.75">
      <c r="B23" s="89"/>
      <c r="C23" s="90" t="s">
        <v>44</v>
      </c>
      <c r="D23" s="91"/>
      <c r="E23" s="90"/>
      <c r="F23" s="98"/>
      <c r="G23" s="92"/>
    </row>
    <row r="24" spans="2:7" customFormat="1" ht="12.75">
      <c r="B24" s="89"/>
      <c r="C24" s="90"/>
      <c r="D24" s="91"/>
      <c r="E24" s="90"/>
      <c r="F24" s="98"/>
      <c r="G24" s="92"/>
    </row>
    <row r="25" spans="2:7" customFormat="1" ht="12.75">
      <c r="B25" s="93" t="s">
        <v>47</v>
      </c>
      <c r="C25" s="90"/>
      <c r="D25" s="91"/>
      <c r="E25" s="90"/>
      <c r="F25" s="98"/>
      <c r="G25" s="92"/>
    </row>
    <row r="26" spans="2:7" customFormat="1" ht="12.75">
      <c r="B26" s="93"/>
      <c r="C26" s="90"/>
      <c r="D26" s="91"/>
      <c r="E26" s="90"/>
      <c r="F26" s="98"/>
      <c r="G26" s="92"/>
    </row>
    <row r="27" spans="2:7" customFormat="1" ht="12.75">
      <c r="B27" s="93" t="s">
        <v>48</v>
      </c>
      <c r="C27" s="90"/>
      <c r="D27" s="91"/>
      <c r="E27" s="90"/>
      <c r="F27" s="98"/>
      <c r="G27" s="92"/>
    </row>
    <row r="28" spans="2:7" customFormat="1" ht="12.75">
      <c r="B28" s="93"/>
      <c r="C28" s="90"/>
      <c r="D28" s="91"/>
      <c r="E28" s="90"/>
      <c r="F28" s="98"/>
      <c r="G28" s="92"/>
    </row>
    <row r="29" spans="2:7" customFormat="1" ht="12.75">
      <c r="B29" s="93"/>
      <c r="C29" s="90"/>
      <c r="D29" s="91"/>
      <c r="E29" s="90"/>
      <c r="F29" s="98"/>
      <c r="G29" s="92"/>
    </row>
    <row r="30" spans="2:7" ht="15" thickBot="1">
      <c r="B30" s="86"/>
      <c r="C30" s="87"/>
      <c r="D30" s="88"/>
      <c r="E30" s="40"/>
      <c r="F30" s="99"/>
      <c r="G30" s="45"/>
    </row>
  </sheetData>
  <mergeCells count="5">
    <mergeCell ref="F2:G2"/>
    <mergeCell ref="F3:G3"/>
    <mergeCell ref="F4:G4"/>
    <mergeCell ref="B6:D6"/>
    <mergeCell ref="E6:G6"/>
  </mergeCells>
  <phoneticPr fontId="2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8"/>
  <sheetViews>
    <sheetView workbookViewId="0">
      <selection activeCell="B7" sqref="B7:D7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47" style="4" customWidth="1"/>
    <col min="5" max="5" width="25.85546875" style="4" customWidth="1"/>
    <col min="6" max="6" width="14.42578125" style="6" customWidth="1"/>
    <col min="7" max="12" width="9.7109375" style="4" customWidth="1"/>
    <col min="13" max="13" width="10.140625" style="4" customWidth="1"/>
    <col min="14" max="16384" width="9.140625" style="4"/>
  </cols>
  <sheetData>
    <row r="1" spans="2:6" ht="64.5" customHeight="1">
      <c r="B1" s="100" t="s">
        <v>16</v>
      </c>
      <c r="C1" s="5"/>
      <c r="D1" s="100"/>
    </row>
    <row r="2" spans="2:6" s="8" customFormat="1" ht="30">
      <c r="B2" s="9" t="s">
        <v>4</v>
      </c>
      <c r="C2" s="37"/>
      <c r="D2" s="108" t="str">
        <f>'Job Summary'!D2</f>
        <v>J &amp; M Grieves Family Superannuation Fund</v>
      </c>
      <c r="E2" s="30" t="s">
        <v>5</v>
      </c>
      <c r="F2" s="110" t="str">
        <f>'Job Summary'!F2</f>
        <v>Miranda</v>
      </c>
    </row>
    <row r="3" spans="2:6" s="10" customFormat="1" ht="30" customHeight="1">
      <c r="B3" s="9" t="s">
        <v>6</v>
      </c>
      <c r="C3" s="37"/>
      <c r="D3" s="109" t="str">
        <f>'Job Summary'!D3</f>
        <v>GRIEJ</v>
      </c>
      <c r="E3" s="32" t="s">
        <v>7</v>
      </c>
      <c r="F3" s="111" t="str">
        <f>'Job Summary'!F3</f>
        <v>31/10/2022</v>
      </c>
    </row>
    <row r="4" spans="2:6" s="10" customFormat="1" ht="30.75" customHeight="1">
      <c r="B4" s="9" t="s">
        <v>8</v>
      </c>
      <c r="C4" s="37"/>
      <c r="D4" s="109" t="str">
        <f>'Job Summary'!D4</f>
        <v>30 June 2023</v>
      </c>
      <c r="E4" s="30" t="s">
        <v>9</v>
      </c>
      <c r="F4" s="111">
        <f>'Job Summary'!F4</f>
        <v>0</v>
      </c>
    </row>
    <row r="5" spans="2:6" s="10" customFormat="1" ht="5.25" customHeight="1" thickBot="1">
      <c r="B5" s="12"/>
      <c r="C5" s="12"/>
      <c r="D5" s="13"/>
      <c r="E5" s="13"/>
      <c r="F5" s="14"/>
    </row>
    <row r="6" spans="2:6" customFormat="1" ht="25.5" customHeight="1" thickBot="1">
      <c r="B6" s="123" t="s">
        <v>13</v>
      </c>
      <c r="C6" s="180" t="s">
        <v>14</v>
      </c>
      <c r="D6" s="181"/>
      <c r="E6" s="180" t="s">
        <v>15</v>
      </c>
      <c r="F6" s="182"/>
    </row>
    <row r="7" spans="2:6" customFormat="1" ht="20.100000000000001" customHeight="1">
      <c r="B7" s="124"/>
      <c r="C7" s="41"/>
      <c r="D7" s="42"/>
      <c r="E7" s="33"/>
      <c r="F7" s="43"/>
    </row>
    <row r="8" spans="2:6" customFormat="1" ht="20.100000000000001" customHeight="1">
      <c r="B8" s="125"/>
      <c r="C8" s="39"/>
      <c r="D8" s="34"/>
      <c r="E8" s="39"/>
      <c r="F8" s="44"/>
    </row>
    <row r="9" spans="2:6" customFormat="1" ht="20.100000000000001" customHeight="1">
      <c r="B9" s="125"/>
      <c r="C9" s="39"/>
      <c r="D9" s="34"/>
      <c r="E9" s="39"/>
      <c r="F9" s="44"/>
    </row>
    <row r="10" spans="2:6" customFormat="1" ht="20.100000000000001" customHeight="1">
      <c r="B10" s="125"/>
      <c r="C10" s="39"/>
      <c r="D10" s="34"/>
      <c r="E10" s="39"/>
      <c r="F10" s="44"/>
    </row>
    <row r="11" spans="2:6" customFormat="1" ht="20.100000000000001" customHeight="1">
      <c r="B11" s="125"/>
      <c r="C11" s="39"/>
      <c r="D11" s="34"/>
      <c r="E11" s="39"/>
      <c r="F11" s="44"/>
    </row>
    <row r="12" spans="2:6" customFormat="1" ht="20.100000000000001" customHeight="1">
      <c r="B12" s="125"/>
      <c r="C12" s="39"/>
      <c r="D12" s="34"/>
      <c r="E12" s="39"/>
      <c r="F12" s="44"/>
    </row>
    <row r="13" spans="2:6" customFormat="1" ht="20.100000000000001" customHeight="1">
      <c r="B13" s="125"/>
      <c r="C13" s="39"/>
      <c r="D13" s="34"/>
      <c r="E13" s="39"/>
      <c r="F13" s="44"/>
    </row>
    <row r="14" spans="2:6" customFormat="1" ht="20.100000000000001" customHeight="1">
      <c r="B14" s="125"/>
      <c r="C14" s="39"/>
      <c r="D14" s="34"/>
      <c r="E14" s="39"/>
      <c r="F14" s="44"/>
    </row>
    <row r="15" spans="2:6" customFormat="1" ht="20.100000000000001" customHeight="1">
      <c r="B15" s="125"/>
      <c r="C15" s="39"/>
      <c r="D15" s="34"/>
      <c r="E15" s="39"/>
      <c r="F15" s="44"/>
    </row>
    <row r="16" spans="2:6" customFormat="1" ht="20.100000000000001" customHeight="1">
      <c r="B16" s="125"/>
      <c r="C16" s="39"/>
      <c r="D16" s="34"/>
      <c r="E16" s="39"/>
      <c r="F16" s="44"/>
    </row>
    <row r="17" spans="2:6" customFormat="1" ht="20.100000000000001" customHeight="1">
      <c r="B17" s="125"/>
      <c r="C17" s="39"/>
      <c r="D17" s="34"/>
      <c r="E17" s="39"/>
      <c r="F17" s="44"/>
    </row>
    <row r="18" spans="2:6" customFormat="1" ht="20.100000000000001" customHeight="1">
      <c r="B18" s="125"/>
      <c r="C18" s="39"/>
      <c r="D18" s="34"/>
      <c r="E18" s="39"/>
      <c r="F18" s="44"/>
    </row>
    <row r="19" spans="2:6" customFormat="1" ht="20.100000000000001" customHeight="1">
      <c r="B19" s="125"/>
      <c r="C19" s="39"/>
      <c r="D19" s="34"/>
      <c r="E19" s="39"/>
      <c r="F19" s="44"/>
    </row>
    <row r="20" spans="2:6" customFormat="1" ht="20.100000000000001" customHeight="1">
      <c r="B20" s="125"/>
      <c r="C20" s="39"/>
      <c r="D20" s="34"/>
      <c r="E20" s="39"/>
      <c r="F20" s="44"/>
    </row>
    <row r="21" spans="2:6" customFormat="1" ht="20.100000000000001" customHeight="1">
      <c r="B21" s="125"/>
      <c r="C21" s="39"/>
      <c r="D21" s="34"/>
      <c r="E21" s="39"/>
      <c r="F21" s="44"/>
    </row>
    <row r="22" spans="2:6" customFormat="1" ht="20.100000000000001" customHeight="1">
      <c r="B22" s="125"/>
      <c r="C22" s="39"/>
      <c r="D22" s="34"/>
      <c r="E22" s="39"/>
      <c r="F22" s="44"/>
    </row>
    <row r="23" spans="2:6" customFormat="1" ht="20.100000000000001" customHeight="1">
      <c r="B23" s="125"/>
      <c r="C23" s="39"/>
      <c r="D23" s="34"/>
      <c r="E23" s="39"/>
      <c r="F23" s="44"/>
    </row>
    <row r="24" spans="2:6" customFormat="1" ht="20.100000000000001" customHeight="1">
      <c r="B24" s="125"/>
      <c r="C24" s="39"/>
      <c r="D24" s="34"/>
      <c r="E24" s="39"/>
      <c r="F24" s="44"/>
    </row>
    <row r="25" spans="2:6" customFormat="1" ht="20.100000000000001" customHeight="1">
      <c r="B25" s="125"/>
      <c r="C25" s="39"/>
      <c r="D25" s="34"/>
      <c r="E25" s="39"/>
      <c r="F25" s="44"/>
    </row>
    <row r="26" spans="2:6" customFormat="1" ht="20.100000000000001" customHeight="1">
      <c r="B26" s="125"/>
      <c r="C26" s="39"/>
      <c r="D26" s="34"/>
      <c r="E26" s="39"/>
      <c r="F26" s="44"/>
    </row>
    <row r="27" spans="2:6" customFormat="1" ht="20.100000000000001" customHeight="1">
      <c r="B27" s="125"/>
      <c r="C27" s="39"/>
      <c r="D27" s="34"/>
      <c r="E27" s="39"/>
      <c r="F27" s="44"/>
    </row>
    <row r="28" spans="2:6" customFormat="1" ht="20.100000000000001" customHeight="1">
      <c r="B28" s="125"/>
      <c r="C28" s="39"/>
      <c r="D28" s="34"/>
      <c r="E28" s="39"/>
      <c r="F28" s="44"/>
    </row>
    <row r="29" spans="2:6" customFormat="1" ht="20.100000000000001" customHeight="1">
      <c r="B29" s="125"/>
      <c r="C29" s="39"/>
      <c r="D29" s="34"/>
      <c r="E29" s="39"/>
      <c r="F29" s="44"/>
    </row>
    <row r="30" spans="2:6" customFormat="1" ht="20.100000000000001" customHeight="1">
      <c r="B30" s="125"/>
      <c r="C30" s="39"/>
      <c r="D30" s="34"/>
      <c r="E30" s="39"/>
      <c r="F30" s="44"/>
    </row>
    <row r="31" spans="2:6" customFormat="1" ht="20.100000000000001" customHeight="1">
      <c r="B31" s="125"/>
      <c r="C31" s="39"/>
      <c r="D31" s="34"/>
      <c r="E31" s="39"/>
      <c r="F31" s="44"/>
    </row>
    <row r="32" spans="2:6" customFormat="1" ht="20.100000000000001" customHeight="1">
      <c r="B32" s="125"/>
      <c r="C32" s="39"/>
      <c r="D32" s="34"/>
      <c r="E32" s="39"/>
      <c r="F32" s="44"/>
    </row>
    <row r="33" spans="2:6" customFormat="1" ht="20.100000000000001" customHeight="1">
      <c r="B33" s="125"/>
      <c r="C33" s="39"/>
      <c r="D33" s="34"/>
      <c r="E33" s="39"/>
      <c r="F33" s="44"/>
    </row>
    <row r="34" spans="2:6" customFormat="1" ht="20.100000000000001" customHeight="1">
      <c r="B34" s="125"/>
      <c r="C34" s="39"/>
      <c r="D34" s="34"/>
      <c r="E34" s="39"/>
      <c r="F34" s="44"/>
    </row>
    <row r="35" spans="2:6" customFormat="1" ht="20.100000000000001" customHeight="1">
      <c r="B35" s="125"/>
      <c r="C35" s="39"/>
      <c r="D35" s="34"/>
      <c r="E35" s="39"/>
      <c r="F35" s="44"/>
    </row>
    <row r="36" spans="2:6" customFormat="1" ht="20.100000000000001" customHeight="1" thickBot="1">
      <c r="B36" s="126"/>
      <c r="C36" s="40"/>
      <c r="D36" s="38"/>
      <c r="E36" s="40"/>
      <c r="F36" s="45"/>
    </row>
    <row r="37" spans="2:6">
      <c r="F37" s="4"/>
    </row>
    <row r="38" spans="2:6">
      <c r="F38" s="4"/>
    </row>
  </sheetData>
  <mergeCells count="2">
    <mergeCell ref="C6:D6"/>
    <mergeCell ref="E6:F6"/>
  </mergeCells>
  <phoneticPr fontId="21" type="noConversion"/>
  <pageMargins left="0.25" right="0.25" top="0.2" bottom="0.25" header="0.15" footer="0.2"/>
  <pageSetup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7"/>
  <sheetViews>
    <sheetView tabSelected="1" workbookViewId="0">
      <pane ySplit="6" topLeftCell="A19" activePane="bottomLeft" state="frozen"/>
      <selection pane="bottomLeft" activeCell="E27" sqref="E27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58" style="4" customWidth="1"/>
    <col min="5" max="5" width="37.42578125" style="4" bestFit="1" customWidth="1"/>
    <col min="6" max="6" width="9.28515625" style="4" customWidth="1"/>
    <col min="7" max="7" width="9.42578125" style="6" customWidth="1"/>
    <col min="8" max="9" width="9.7109375" style="4" customWidth="1"/>
    <col min="10" max="10" width="10.28515625" style="4" bestFit="1" customWidth="1"/>
    <col min="11" max="11" width="9.7109375" style="4" customWidth="1"/>
    <col min="12" max="12" width="10.28515625" style="4" bestFit="1" customWidth="1"/>
    <col min="13" max="13" width="9.7109375" style="4" customWidth="1"/>
    <col min="14" max="14" width="10.140625" style="4" customWidth="1"/>
    <col min="15" max="16384" width="9.140625" style="4"/>
  </cols>
  <sheetData>
    <row r="1" spans="2:13" ht="65.25" customHeight="1">
      <c r="B1" s="5" t="s">
        <v>20</v>
      </c>
      <c r="C1" s="5"/>
    </row>
    <row r="2" spans="2:13" s="8" customFormat="1" ht="30">
      <c r="B2" s="9" t="s">
        <v>4</v>
      </c>
      <c r="C2" s="37"/>
      <c r="D2" s="108" t="str">
        <f>'Job Summary'!D2</f>
        <v>J &amp; M Grieves Family Superannuation Fund</v>
      </c>
      <c r="E2" s="30" t="s">
        <v>5</v>
      </c>
      <c r="F2" s="172" t="str">
        <f>'Job Summary'!F2</f>
        <v>Miranda</v>
      </c>
      <c r="G2" s="184"/>
    </row>
    <row r="3" spans="2:13" s="10" customFormat="1" ht="30" customHeight="1">
      <c r="B3" s="9" t="s">
        <v>6</v>
      </c>
      <c r="C3" s="37"/>
      <c r="D3" s="108" t="str">
        <f>'Job Summary'!D3</f>
        <v>GRIEJ</v>
      </c>
      <c r="E3" s="32" t="s">
        <v>7</v>
      </c>
      <c r="F3" s="172" t="str">
        <f>'Job Summary'!F3:G3</f>
        <v>31/10/2022</v>
      </c>
      <c r="G3" s="184"/>
    </row>
    <row r="4" spans="2:13" s="10" customFormat="1" ht="30.75" customHeight="1">
      <c r="B4" s="9" t="s">
        <v>8</v>
      </c>
      <c r="C4" s="37"/>
      <c r="D4" s="108" t="str">
        <f>'Job Summary'!D4</f>
        <v>30 June 2023</v>
      </c>
      <c r="E4" s="30" t="s">
        <v>9</v>
      </c>
      <c r="F4" s="172" t="s">
        <v>89</v>
      </c>
      <c r="G4" s="184"/>
    </row>
    <row r="5" spans="2:13" s="10" customFormat="1" ht="5.25" customHeight="1" thickBot="1">
      <c r="B5" s="12"/>
      <c r="C5" s="12"/>
      <c r="D5" s="13"/>
      <c r="E5" s="13"/>
      <c r="F5" s="13"/>
      <c r="G5" s="14"/>
    </row>
    <row r="6" spans="2:13" customFormat="1" ht="25.5" customHeight="1" thickBot="1">
      <c r="B6" s="123" t="s">
        <v>13</v>
      </c>
      <c r="C6" s="180" t="s">
        <v>14</v>
      </c>
      <c r="D6" s="183"/>
      <c r="E6" s="49" t="s">
        <v>17</v>
      </c>
      <c r="F6" s="49" t="s">
        <v>18</v>
      </c>
      <c r="G6" s="48" t="s">
        <v>19</v>
      </c>
      <c r="I6" s="10"/>
      <c r="J6" s="10"/>
      <c r="K6" s="10"/>
      <c r="L6" s="10"/>
      <c r="M6" s="10"/>
    </row>
    <row r="7" spans="2:13" customFormat="1" ht="20.100000000000001" customHeight="1">
      <c r="B7" s="124">
        <v>1</v>
      </c>
      <c r="C7" s="41" t="s">
        <v>104</v>
      </c>
      <c r="D7" s="42"/>
      <c r="E7" s="46" t="s">
        <v>124</v>
      </c>
      <c r="F7" s="46"/>
      <c r="G7" s="44"/>
      <c r="I7" s="10"/>
      <c r="J7" s="10"/>
      <c r="K7" s="10"/>
      <c r="L7" s="10"/>
      <c r="M7" s="10"/>
    </row>
    <row r="8" spans="2:13" customFormat="1" ht="20.100000000000001" customHeight="1" thickBot="1">
      <c r="B8" s="126"/>
      <c r="C8" s="40"/>
      <c r="D8" s="38"/>
      <c r="E8" s="47"/>
      <c r="F8" s="47"/>
      <c r="G8" s="45"/>
      <c r="I8" s="10"/>
      <c r="J8" s="10"/>
      <c r="K8" s="10"/>
      <c r="L8" s="10"/>
      <c r="M8" s="10"/>
    </row>
    <row r="9" spans="2:13" customFormat="1" ht="20.100000000000001" customHeight="1">
      <c r="B9" s="124">
        <v>2</v>
      </c>
      <c r="C9" s="165" t="s">
        <v>109</v>
      </c>
      <c r="D9" s="164"/>
      <c r="E9" s="50"/>
      <c r="F9" s="50"/>
      <c r="G9" s="117"/>
      <c r="I9" s="10"/>
      <c r="J9" s="10"/>
      <c r="K9" s="10"/>
      <c r="L9" s="10"/>
      <c r="M9" s="10"/>
    </row>
    <row r="10" spans="2:13" customFormat="1" ht="20.100000000000001" customHeight="1">
      <c r="B10" s="125"/>
      <c r="C10" s="166" t="s">
        <v>110</v>
      </c>
      <c r="D10" s="34"/>
      <c r="E10" s="46"/>
      <c r="F10" s="46"/>
      <c r="G10" s="44"/>
    </row>
    <row r="11" spans="2:13" customFormat="1" ht="20.100000000000001" customHeight="1">
      <c r="B11" s="125"/>
      <c r="C11" s="166" t="s">
        <v>111</v>
      </c>
      <c r="D11" s="34"/>
      <c r="E11" s="46" t="s">
        <v>126</v>
      </c>
      <c r="F11" s="46"/>
      <c r="G11" s="44"/>
    </row>
    <row r="12" spans="2:13" customFormat="1" ht="20.100000000000001" customHeight="1">
      <c r="B12" s="125"/>
      <c r="C12" s="166" t="s">
        <v>112</v>
      </c>
      <c r="D12" s="34"/>
      <c r="E12" s="46"/>
      <c r="F12" s="46"/>
      <c r="G12" s="44"/>
    </row>
    <row r="13" spans="2:13" customFormat="1" ht="20.100000000000001" customHeight="1">
      <c r="B13" s="125"/>
      <c r="C13" s="166" t="s">
        <v>113</v>
      </c>
      <c r="D13" s="34"/>
      <c r="E13" s="46"/>
      <c r="F13" s="46"/>
      <c r="G13" s="44"/>
    </row>
    <row r="14" spans="2:13" customFormat="1" ht="20.100000000000001" customHeight="1" thickBot="1">
      <c r="B14" s="126"/>
      <c r="C14" s="40"/>
      <c r="D14" s="38"/>
      <c r="E14" s="47"/>
      <c r="F14" s="47"/>
      <c r="G14" s="45"/>
    </row>
    <row r="15" spans="2:13" customFormat="1" ht="20.100000000000001" customHeight="1">
      <c r="B15" s="124">
        <v>3</v>
      </c>
      <c r="C15" s="165" t="s">
        <v>114</v>
      </c>
      <c r="D15" s="164"/>
      <c r="E15" s="50"/>
      <c r="F15" s="50"/>
      <c r="G15" s="117"/>
    </row>
    <row r="16" spans="2:13" customFormat="1" ht="20.100000000000001" customHeight="1">
      <c r="B16" s="125"/>
      <c r="C16" s="166" t="s">
        <v>115</v>
      </c>
      <c r="D16" s="34"/>
      <c r="E16" s="46"/>
      <c r="F16" s="46"/>
      <c r="G16" s="44"/>
    </row>
    <row r="17" spans="2:7" customFormat="1" ht="20.100000000000001" customHeight="1">
      <c r="B17" s="125"/>
      <c r="C17" s="166" t="s">
        <v>116</v>
      </c>
      <c r="D17" s="34"/>
      <c r="E17" s="46" t="s">
        <v>125</v>
      </c>
      <c r="F17" s="46"/>
      <c r="G17" s="44"/>
    </row>
    <row r="18" spans="2:7" customFormat="1" ht="20.100000000000001" customHeight="1">
      <c r="B18" s="125"/>
      <c r="C18" s="166" t="s">
        <v>117</v>
      </c>
      <c r="D18" s="34"/>
      <c r="E18" s="46"/>
      <c r="F18" s="46"/>
      <c r="G18" s="44"/>
    </row>
    <row r="19" spans="2:7" customFormat="1" ht="20.100000000000001" customHeight="1" thickBot="1">
      <c r="B19" s="126"/>
      <c r="C19" s="40"/>
      <c r="D19" s="38"/>
      <c r="E19" s="47"/>
      <c r="F19" s="47"/>
      <c r="G19" s="45"/>
    </row>
    <row r="20" spans="2:7" customFormat="1" ht="20.100000000000001" customHeight="1">
      <c r="B20" s="124">
        <v>4</v>
      </c>
      <c r="C20" s="165" t="s">
        <v>118</v>
      </c>
      <c r="D20" s="164"/>
      <c r="E20" s="50"/>
      <c r="F20" s="50"/>
      <c r="G20" s="117"/>
    </row>
    <row r="21" spans="2:7" customFormat="1" ht="20.100000000000001" customHeight="1">
      <c r="B21" s="125"/>
      <c r="C21" s="166" t="s">
        <v>119</v>
      </c>
      <c r="D21" s="34"/>
      <c r="E21" s="46" t="s">
        <v>127</v>
      </c>
      <c r="F21" s="46"/>
      <c r="G21" s="44"/>
    </row>
    <row r="22" spans="2:7" customFormat="1" ht="20.100000000000001" customHeight="1">
      <c r="B22" s="125"/>
      <c r="C22" s="166" t="s">
        <v>120</v>
      </c>
      <c r="D22" s="34"/>
      <c r="E22" s="46"/>
      <c r="F22" s="46"/>
      <c r="G22" s="44"/>
    </row>
    <row r="23" spans="2:7" customFormat="1" ht="20.100000000000001" customHeight="1" thickBot="1">
      <c r="B23" s="126"/>
      <c r="C23" s="40"/>
      <c r="D23" s="38"/>
      <c r="E23" s="47"/>
      <c r="F23" s="47"/>
      <c r="G23" s="45"/>
    </row>
    <row r="24" spans="2:7" customFormat="1" ht="20.100000000000001" customHeight="1">
      <c r="B24" s="124">
        <v>5</v>
      </c>
      <c r="C24" s="165" t="s">
        <v>121</v>
      </c>
      <c r="D24" s="164"/>
      <c r="E24" s="50" t="s">
        <v>125</v>
      </c>
      <c r="F24" s="50"/>
      <c r="G24" s="117"/>
    </row>
    <row r="25" spans="2:7" customFormat="1" ht="20.100000000000001" customHeight="1" thickBot="1">
      <c r="B25" s="126"/>
      <c r="C25" s="40"/>
      <c r="D25" s="38"/>
      <c r="E25" s="47"/>
      <c r="F25" s="47"/>
      <c r="G25" s="45"/>
    </row>
    <row r="26" spans="2:7" customFormat="1" ht="20.100000000000001" customHeight="1">
      <c r="B26" s="124">
        <v>6</v>
      </c>
      <c r="C26" s="165" t="s">
        <v>122</v>
      </c>
      <c r="D26" s="164"/>
      <c r="E26" s="50"/>
      <c r="F26" s="50"/>
      <c r="G26" s="117"/>
    </row>
    <row r="27" spans="2:7" customFormat="1" ht="20.100000000000001" customHeight="1">
      <c r="B27" s="125"/>
      <c r="C27" s="166" t="s">
        <v>123</v>
      </c>
      <c r="D27" s="34"/>
      <c r="E27" s="46" t="s">
        <v>125</v>
      </c>
      <c r="F27" s="46"/>
      <c r="G27" s="44"/>
    </row>
    <row r="28" spans="2:7" customFormat="1" ht="20.100000000000001" customHeight="1" thickBot="1">
      <c r="B28" s="126"/>
      <c r="C28" s="40"/>
      <c r="D28" s="38"/>
      <c r="E28" s="47"/>
      <c r="F28" s="47"/>
      <c r="G28" s="45"/>
    </row>
    <row r="29" spans="2:7" customFormat="1" ht="20.100000000000001" customHeight="1">
      <c r="B29" s="124"/>
      <c r="C29" s="33"/>
      <c r="D29" s="164"/>
      <c r="E29" s="50"/>
      <c r="F29" s="50"/>
      <c r="G29" s="117"/>
    </row>
    <row r="30" spans="2:7" customFormat="1" ht="20.100000000000001" customHeight="1">
      <c r="B30" s="125"/>
      <c r="C30" s="39"/>
      <c r="D30" s="34"/>
      <c r="E30" s="46"/>
      <c r="F30" s="46"/>
      <c r="G30" s="44"/>
    </row>
    <row r="31" spans="2:7" customFormat="1" ht="20.100000000000001" customHeight="1">
      <c r="B31" s="125"/>
      <c r="C31" s="39"/>
      <c r="D31" s="34"/>
      <c r="E31" s="46"/>
      <c r="F31" s="46"/>
      <c r="G31" s="44"/>
    </row>
    <row r="32" spans="2:7" customFormat="1" ht="20.100000000000001" customHeight="1">
      <c r="B32" s="125"/>
      <c r="C32" s="39"/>
      <c r="D32" s="34"/>
      <c r="E32" s="46"/>
      <c r="F32" s="46"/>
      <c r="G32" s="44"/>
    </row>
    <row r="33" spans="2:7" customFormat="1" ht="20.100000000000001" customHeight="1">
      <c r="B33" s="125"/>
      <c r="C33" s="39"/>
      <c r="D33" s="34"/>
      <c r="E33" s="46"/>
      <c r="F33" s="46"/>
      <c r="G33" s="44"/>
    </row>
    <row r="34" spans="2:7" customFormat="1" ht="20.100000000000001" customHeight="1">
      <c r="B34" s="125"/>
      <c r="C34" s="39"/>
      <c r="D34" s="34"/>
      <c r="E34" s="46"/>
      <c r="F34" s="46"/>
      <c r="G34" s="44"/>
    </row>
    <row r="35" spans="2:7" customFormat="1" ht="20.100000000000001" customHeight="1">
      <c r="B35" s="125"/>
      <c r="C35" s="39"/>
      <c r="D35" s="34"/>
      <c r="E35" s="46"/>
      <c r="F35" s="46"/>
      <c r="G35" s="44"/>
    </row>
    <row r="36" spans="2:7" customFormat="1" ht="20.100000000000001" customHeight="1">
      <c r="B36" s="125"/>
      <c r="C36" s="39"/>
      <c r="D36" s="34"/>
      <c r="E36" s="46"/>
      <c r="F36" s="46"/>
      <c r="G36" s="44"/>
    </row>
    <row r="37" spans="2:7" customFormat="1" ht="20.100000000000001" customHeight="1">
      <c r="B37" s="125"/>
      <c r="C37" s="39"/>
      <c r="D37" s="34"/>
      <c r="E37" s="46"/>
      <c r="F37" s="46"/>
      <c r="G37" s="44"/>
    </row>
    <row r="38" spans="2:7" customFormat="1" ht="20.100000000000001" customHeight="1">
      <c r="B38" s="125"/>
      <c r="C38" s="39"/>
      <c r="D38" s="34"/>
      <c r="E38" s="46"/>
      <c r="F38" s="46"/>
      <c r="G38" s="44"/>
    </row>
    <row r="39" spans="2:7" customFormat="1" ht="20.100000000000001" customHeight="1">
      <c r="B39" s="125"/>
      <c r="C39" s="39"/>
      <c r="D39" s="34"/>
      <c r="E39" s="46"/>
      <c r="F39" s="46"/>
      <c r="G39" s="44"/>
    </row>
    <row r="40" spans="2:7" customFormat="1" ht="20.100000000000001" customHeight="1">
      <c r="B40" s="125"/>
      <c r="C40" s="39"/>
      <c r="D40" s="34"/>
      <c r="E40" s="46"/>
      <c r="F40" s="46"/>
      <c r="G40" s="44"/>
    </row>
    <row r="41" spans="2:7" customFormat="1" ht="20.100000000000001" customHeight="1">
      <c r="B41" s="125"/>
      <c r="C41" s="39"/>
      <c r="D41" s="34"/>
      <c r="E41" s="46"/>
      <c r="F41" s="46"/>
      <c r="G41" s="44"/>
    </row>
    <row r="42" spans="2:7" customFormat="1" ht="20.100000000000001" customHeight="1">
      <c r="B42" s="125"/>
      <c r="C42" s="39"/>
      <c r="D42" s="34"/>
      <c r="E42" s="46"/>
      <c r="F42" s="46"/>
      <c r="G42" s="44"/>
    </row>
    <row r="43" spans="2:7" customFormat="1" ht="20.100000000000001" customHeight="1">
      <c r="B43" s="125"/>
      <c r="C43" s="39"/>
      <c r="D43" s="34"/>
      <c r="E43" s="46"/>
      <c r="F43" s="46"/>
      <c r="G43" s="44"/>
    </row>
    <row r="44" spans="2:7" customFormat="1" ht="20.100000000000001" customHeight="1">
      <c r="B44" s="125"/>
      <c r="C44" s="39"/>
      <c r="D44" s="34"/>
      <c r="E44" s="46"/>
      <c r="F44" s="46"/>
      <c r="G44" s="44"/>
    </row>
    <row r="45" spans="2:7" customFormat="1" ht="20.100000000000001" customHeight="1" thickBot="1">
      <c r="B45" s="126"/>
      <c r="C45" s="40"/>
      <c r="D45" s="38"/>
      <c r="E45" s="47"/>
      <c r="F45" s="47"/>
      <c r="G45" s="45"/>
    </row>
    <row r="46" spans="2:7">
      <c r="G46" s="4"/>
    </row>
    <row r="47" spans="2:7">
      <c r="G47" s="4"/>
    </row>
  </sheetData>
  <mergeCells count="4">
    <mergeCell ref="C6:D6"/>
    <mergeCell ref="F2:G2"/>
    <mergeCell ref="F3:G3"/>
    <mergeCell ref="F4:G4"/>
  </mergeCells>
  <phoneticPr fontId="21" type="noConversion"/>
  <pageMargins left="0.25" right="0.25" top="0.28000000000000003" bottom="0.25" header="0.23" footer="0.2"/>
  <pageSetup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66"/>
  <sheetViews>
    <sheetView topLeftCell="A13" workbookViewId="0">
      <selection activeCell="D16" sqref="D16"/>
    </sheetView>
  </sheetViews>
  <sheetFormatPr defaultColWidth="9.7109375" defaultRowHeight="12.75"/>
  <cols>
    <col min="1" max="1" width="3.7109375" style="51" customWidth="1"/>
    <col min="2" max="2" width="16.7109375" style="51" customWidth="1"/>
    <col min="3" max="3" width="19.140625" style="51" customWidth="1"/>
    <col min="4" max="4" width="13.5703125" style="51" customWidth="1"/>
    <col min="5" max="5" width="13.28515625" style="51" customWidth="1"/>
    <col min="6" max="6" width="10.42578125" style="51" customWidth="1"/>
    <col min="7" max="7" width="12.140625" style="52" customWidth="1"/>
    <col min="8" max="8" width="12.140625" style="51" customWidth="1"/>
    <col min="9" max="16384" width="9.7109375" style="51"/>
  </cols>
  <sheetData>
    <row r="1" spans="2:9" ht="62.25" customHeight="1">
      <c r="B1" s="5" t="s">
        <v>32</v>
      </c>
      <c r="H1"/>
    </row>
    <row r="2" spans="2:9" s="53" customFormat="1" ht="30" customHeight="1">
      <c r="B2" s="35" t="s">
        <v>4</v>
      </c>
      <c r="C2" s="191" t="str">
        <f>'Job Summary'!D2</f>
        <v>J &amp; M Grieves Family Superannuation Fund</v>
      </c>
      <c r="D2" s="192"/>
      <c r="E2" s="193" t="s">
        <v>5</v>
      </c>
      <c r="F2" s="194"/>
      <c r="G2" s="191" t="str">
        <f>'Job Summary'!F2</f>
        <v>Miranda</v>
      </c>
      <c r="H2" s="192"/>
    </row>
    <row r="3" spans="2:9" s="53" customFormat="1" ht="30" customHeight="1">
      <c r="B3" s="35" t="s">
        <v>6</v>
      </c>
      <c r="C3" s="191" t="str">
        <f>'Job Summary'!D3</f>
        <v>GRIEJ</v>
      </c>
      <c r="D3" s="192"/>
      <c r="E3" s="193" t="s">
        <v>7</v>
      </c>
      <c r="F3" s="194"/>
      <c r="G3" s="191" t="str">
        <f>'Query Sheet'!F3</f>
        <v>31/10/2022</v>
      </c>
      <c r="H3" s="192"/>
    </row>
    <row r="4" spans="2:9" s="53" customFormat="1" ht="30" customHeight="1">
      <c r="B4" s="35" t="s">
        <v>8</v>
      </c>
      <c r="C4" s="191" t="str">
        <f>'Job Summary'!D4</f>
        <v>30 June 2023</v>
      </c>
      <c r="D4" s="192"/>
      <c r="E4" s="195" t="s">
        <v>9</v>
      </c>
      <c r="F4" s="196"/>
      <c r="G4" s="185">
        <f>'Query Sheet'!F4</f>
        <v>0</v>
      </c>
      <c r="H4" s="186"/>
    </row>
    <row r="5" spans="2:9" s="53" customFormat="1" ht="30" customHeight="1">
      <c r="B5" s="10"/>
      <c r="C5" s="10"/>
      <c r="D5" s="15"/>
      <c r="E5" s="187"/>
      <c r="F5" s="188"/>
      <c r="G5" s="189"/>
      <c r="H5" s="190"/>
    </row>
    <row r="6" spans="2:9" s="53" customFormat="1" ht="15">
      <c r="D6" s="54"/>
      <c r="E6" s="54"/>
      <c r="F6" s="54"/>
      <c r="G6" s="55"/>
      <c r="H6" s="56"/>
    </row>
    <row r="7" spans="2:9" s="53" customFormat="1" ht="15">
      <c r="B7" s="36" t="s">
        <v>12</v>
      </c>
      <c r="C7" s="57" t="s">
        <v>21</v>
      </c>
      <c r="D7" s="57"/>
      <c r="E7" s="57"/>
      <c r="G7" s="55"/>
      <c r="H7" s="58"/>
      <c r="I7" s="59"/>
    </row>
    <row r="8" spans="2:9" s="53" customFormat="1" ht="15" thickBot="1">
      <c r="G8" s="55"/>
    </row>
    <row r="9" spans="2:9" s="53" customFormat="1" ht="15">
      <c r="B9" s="54"/>
      <c r="C9" s="54"/>
      <c r="F9" s="60"/>
      <c r="G9" s="61"/>
      <c r="H9" s="62"/>
    </row>
    <row r="10" spans="2:9" s="53" customFormat="1" ht="15">
      <c r="F10" s="63" t="s">
        <v>22</v>
      </c>
      <c r="G10" s="64"/>
      <c r="H10" s="65"/>
    </row>
    <row r="11" spans="2:9" s="53" customFormat="1" ht="14.25">
      <c r="F11" s="66"/>
      <c r="G11" s="67"/>
      <c r="H11" s="68"/>
    </row>
    <row r="12" spans="2:9" s="53" customFormat="1" ht="15">
      <c r="B12" s="54" t="s">
        <v>23</v>
      </c>
      <c r="F12" s="66"/>
      <c r="G12" s="67"/>
      <c r="H12" s="68">
        <v>0</v>
      </c>
    </row>
    <row r="13" spans="2:9" s="53" customFormat="1" ht="14.25">
      <c r="F13" s="66"/>
      <c r="G13" s="67"/>
      <c r="H13" s="68"/>
    </row>
    <row r="14" spans="2:9" s="53" customFormat="1" ht="15">
      <c r="B14" s="54" t="s">
        <v>24</v>
      </c>
      <c r="F14" s="66"/>
      <c r="G14" s="67"/>
      <c r="H14" s="68"/>
    </row>
    <row r="15" spans="2:9" s="53" customFormat="1" ht="14.25">
      <c r="B15" s="53" t="s">
        <v>25</v>
      </c>
      <c r="F15" s="66"/>
      <c r="G15" s="69"/>
      <c r="H15" s="68"/>
    </row>
    <row r="16" spans="2:9" s="53" customFormat="1" ht="14.25">
      <c r="B16" s="53" t="s">
        <v>26</v>
      </c>
      <c r="F16" s="66"/>
      <c r="G16" s="69"/>
      <c r="H16" s="68"/>
    </row>
    <row r="17" spans="2:8" s="53" customFormat="1" ht="14.25">
      <c r="B17" s="53" t="s">
        <v>27</v>
      </c>
      <c r="F17" s="66"/>
      <c r="G17" s="69"/>
      <c r="H17" s="68"/>
    </row>
    <row r="18" spans="2:8" s="53" customFormat="1" ht="14.25">
      <c r="F18" s="66"/>
      <c r="G18" s="69"/>
      <c r="H18" s="68"/>
    </row>
    <row r="19" spans="2:8" s="53" customFormat="1" ht="14.25">
      <c r="F19" s="66"/>
      <c r="G19" s="69"/>
      <c r="H19" s="68"/>
    </row>
    <row r="20" spans="2:8" s="53" customFormat="1" ht="14.25">
      <c r="F20" s="66"/>
      <c r="G20" s="69"/>
      <c r="H20" s="68"/>
    </row>
    <row r="21" spans="2:8" s="53" customFormat="1" ht="14.25">
      <c r="F21" s="66"/>
      <c r="G21" s="69"/>
      <c r="H21" s="68"/>
    </row>
    <row r="22" spans="2:8" s="53" customFormat="1" ht="14.25">
      <c r="F22" s="66"/>
      <c r="G22" s="69"/>
      <c r="H22" s="68">
        <f>SUM(G14:G22)</f>
        <v>0</v>
      </c>
    </row>
    <row r="23" spans="2:8" s="53" customFormat="1" ht="6" customHeight="1">
      <c r="F23" s="66"/>
      <c r="G23" s="70"/>
      <c r="H23" s="80"/>
    </row>
    <row r="24" spans="2:8" s="53" customFormat="1" ht="14.25">
      <c r="F24" s="66"/>
      <c r="G24" s="71"/>
      <c r="H24" s="68">
        <f>H12+H22</f>
        <v>0</v>
      </c>
    </row>
    <row r="25" spans="2:8" s="53" customFormat="1" ht="15">
      <c r="B25" s="54" t="s">
        <v>28</v>
      </c>
      <c r="F25" s="66"/>
      <c r="G25" s="67"/>
      <c r="H25" s="68"/>
    </row>
    <row r="26" spans="2:8" s="53" customFormat="1" ht="14.25">
      <c r="B26" s="53" t="s">
        <v>29</v>
      </c>
      <c r="F26" s="66"/>
      <c r="G26" s="67"/>
      <c r="H26" s="68"/>
    </row>
    <row r="27" spans="2:8" s="53" customFormat="1" ht="14.25">
      <c r="B27" s="53" t="s">
        <v>59</v>
      </c>
      <c r="F27" s="66"/>
      <c r="G27" s="67"/>
      <c r="H27" s="68"/>
    </row>
    <row r="28" spans="2:8" s="53" customFormat="1" ht="14.25">
      <c r="F28" s="66"/>
      <c r="G28" s="67"/>
      <c r="H28" s="68"/>
    </row>
    <row r="29" spans="2:8" s="53" customFormat="1" ht="14.25">
      <c r="F29" s="66"/>
      <c r="G29" s="67"/>
      <c r="H29" s="68"/>
    </row>
    <row r="30" spans="2:8" s="53" customFormat="1" ht="14.25">
      <c r="F30" s="66"/>
      <c r="G30" s="67"/>
      <c r="H30" s="68"/>
    </row>
    <row r="31" spans="2:8" s="53" customFormat="1" ht="14.25">
      <c r="F31" s="66"/>
      <c r="G31" s="72"/>
      <c r="H31" s="80">
        <f>SUM(G26:G31)</f>
        <v>0</v>
      </c>
    </row>
    <row r="32" spans="2:8" s="53" customFormat="1" ht="5.25" customHeight="1">
      <c r="F32" s="66"/>
      <c r="G32" s="67"/>
      <c r="H32" s="105"/>
    </row>
    <row r="33" spans="2:8" s="53" customFormat="1" ht="15.75" thickBot="1">
      <c r="B33" s="54" t="s">
        <v>30</v>
      </c>
      <c r="F33" s="66"/>
      <c r="G33" s="67"/>
      <c r="H33" s="104">
        <f>H24-H31</f>
        <v>0</v>
      </c>
    </row>
    <row r="34" spans="2:8" s="53" customFormat="1" ht="15.75" thickTop="1">
      <c r="B34" s="54"/>
      <c r="F34" s="66"/>
      <c r="G34" s="67"/>
      <c r="H34" s="68"/>
    </row>
    <row r="35" spans="2:8" s="53" customFormat="1" ht="15">
      <c r="B35" s="54" t="s">
        <v>51</v>
      </c>
      <c r="F35" s="66"/>
      <c r="G35" s="67"/>
      <c r="H35" s="106">
        <f>IF(H33&gt;0,H33*0.275,0)</f>
        <v>0</v>
      </c>
    </row>
    <row r="36" spans="2:8" s="53" customFormat="1" ht="14.25">
      <c r="F36" s="66"/>
      <c r="G36" s="67"/>
      <c r="H36" s="68"/>
    </row>
    <row r="37" spans="2:8" s="53" customFormat="1" ht="15">
      <c r="B37" s="54" t="s">
        <v>28</v>
      </c>
      <c r="F37" s="66"/>
      <c r="G37" s="70"/>
      <c r="H37" s="68"/>
    </row>
    <row r="38" spans="2:8" s="53" customFormat="1" ht="15">
      <c r="B38" s="53" t="s">
        <v>31</v>
      </c>
      <c r="C38" s="53" t="s">
        <v>52</v>
      </c>
      <c r="E38" s="73"/>
      <c r="F38" s="66"/>
      <c r="G38" s="69">
        <v>0</v>
      </c>
      <c r="H38" s="68"/>
    </row>
    <row r="39" spans="2:8" s="53" customFormat="1" ht="15">
      <c r="C39" s="53" t="s">
        <v>53</v>
      </c>
      <c r="E39" s="73"/>
      <c r="F39" s="66"/>
      <c r="G39" s="69">
        <v>0</v>
      </c>
      <c r="H39" s="68"/>
    </row>
    <row r="40" spans="2:8" s="53" customFormat="1" ht="15">
      <c r="C40" s="53" t="s">
        <v>54</v>
      </c>
      <c r="E40" s="73"/>
      <c r="F40" s="66"/>
      <c r="G40" s="69">
        <v>0</v>
      </c>
      <c r="H40" s="68"/>
    </row>
    <row r="41" spans="2:8" s="53" customFormat="1" ht="15">
      <c r="C41" s="53" t="s">
        <v>55</v>
      </c>
      <c r="E41" s="73"/>
      <c r="F41" s="66"/>
      <c r="G41" s="101">
        <v>0</v>
      </c>
      <c r="H41" s="102"/>
    </row>
    <row r="42" spans="2:8" s="53" customFormat="1" ht="15">
      <c r="E42" s="73"/>
      <c r="F42" s="66"/>
      <c r="G42" s="69"/>
      <c r="H42" s="102">
        <f>SUM(G38:G41)</f>
        <v>0</v>
      </c>
    </row>
    <row r="43" spans="2:8" s="53" customFormat="1" ht="15">
      <c r="B43" s="54" t="s">
        <v>56</v>
      </c>
      <c r="E43" s="73"/>
      <c r="F43" s="66"/>
      <c r="G43" s="69"/>
      <c r="H43" s="68"/>
    </row>
    <row r="44" spans="2:8" s="53" customFormat="1" ht="15">
      <c r="B44" s="53" t="s">
        <v>57</v>
      </c>
      <c r="E44" s="73"/>
      <c r="F44" s="66"/>
      <c r="G44" s="69"/>
      <c r="H44" s="68">
        <v>0</v>
      </c>
    </row>
    <row r="45" spans="2:8" s="53" customFormat="1" ht="15">
      <c r="E45" s="73"/>
      <c r="F45" s="66"/>
      <c r="G45" s="69"/>
      <c r="H45" s="68"/>
    </row>
    <row r="46" spans="2:8" s="53" customFormat="1" ht="15.75" thickBot="1">
      <c r="B46" s="54" t="s">
        <v>58</v>
      </c>
      <c r="F46" s="66"/>
      <c r="G46" s="70"/>
      <c r="H46" s="103">
        <f>H35-H42+H44</f>
        <v>0</v>
      </c>
    </row>
    <row r="47" spans="2:8" s="53" customFormat="1" ht="15.75" thickTop="1" thickBot="1">
      <c r="F47" s="74"/>
      <c r="G47" s="75"/>
      <c r="H47" s="76"/>
    </row>
    <row r="48" spans="2:8" s="59" customFormat="1" ht="15">
      <c r="F48" s="77"/>
      <c r="G48" s="78"/>
      <c r="H48" s="78"/>
    </row>
    <row r="49" spans="6:8" s="59" customFormat="1" ht="15">
      <c r="F49" s="77"/>
      <c r="G49" s="78"/>
      <c r="H49" s="78"/>
    </row>
    <row r="50" spans="6:8" s="59" customFormat="1" ht="15">
      <c r="F50" s="77"/>
      <c r="G50" s="78"/>
      <c r="H50" s="78"/>
    </row>
    <row r="51" spans="6:8" s="59" customFormat="1" ht="15">
      <c r="F51" s="77"/>
      <c r="G51" s="78"/>
      <c r="H51" s="78"/>
    </row>
    <row r="52" spans="6:8" s="59" customFormat="1" ht="15">
      <c r="F52" s="77"/>
      <c r="G52" s="78"/>
      <c r="H52" s="78"/>
    </row>
    <row r="53" spans="6:8" s="59" customFormat="1" ht="15">
      <c r="F53" s="77"/>
      <c r="G53" s="78"/>
      <c r="H53" s="78"/>
    </row>
    <row r="54" spans="6:8" s="59" customFormat="1" ht="15">
      <c r="F54" s="77"/>
      <c r="G54" s="78"/>
      <c r="H54" s="78"/>
    </row>
    <row r="55" spans="6:8" s="59" customFormat="1" ht="15">
      <c r="F55" s="77"/>
      <c r="G55" s="78"/>
      <c r="H55" s="78"/>
    </row>
    <row r="56" spans="6:8" s="59" customFormat="1" ht="15">
      <c r="F56" s="77"/>
      <c r="G56" s="78"/>
      <c r="H56" s="78"/>
    </row>
    <row r="57" spans="6:8" s="59" customFormat="1" ht="15">
      <c r="F57" s="77"/>
      <c r="G57" s="78"/>
      <c r="H57" s="78"/>
    </row>
    <row r="58" spans="6:8" s="59" customFormat="1" ht="15">
      <c r="F58" s="77"/>
      <c r="G58" s="78"/>
      <c r="H58" s="78"/>
    </row>
    <row r="59" spans="6:8" s="59" customFormat="1" ht="15">
      <c r="G59" s="78"/>
      <c r="H59" s="78"/>
    </row>
    <row r="60" spans="6:8" s="59" customFormat="1" ht="15">
      <c r="G60" s="78"/>
      <c r="H60" s="78"/>
    </row>
    <row r="61" spans="6:8" s="59" customFormat="1" ht="15">
      <c r="G61" s="78"/>
      <c r="H61" s="78"/>
    </row>
    <row r="62" spans="6:8">
      <c r="G62" s="79"/>
      <c r="H62" s="79"/>
    </row>
    <row r="63" spans="6:8">
      <c r="G63" s="79"/>
      <c r="H63" s="79"/>
    </row>
    <row r="64" spans="6:8">
      <c r="G64" s="79"/>
      <c r="H64" s="79"/>
    </row>
    <row r="65" spans="7:8">
      <c r="G65" s="79"/>
      <c r="H65" s="79"/>
    </row>
    <row r="66" spans="7:8">
      <c r="G66" s="79"/>
      <c r="H66" s="79"/>
    </row>
  </sheetData>
  <mergeCells count="11">
    <mergeCell ref="G4:H4"/>
    <mergeCell ref="E5:F5"/>
    <mergeCell ref="G5:H5"/>
    <mergeCell ref="C4:D4"/>
    <mergeCell ref="C2:D2"/>
    <mergeCell ref="E2:F2"/>
    <mergeCell ref="G2:H2"/>
    <mergeCell ref="C3:D3"/>
    <mergeCell ref="E3:F3"/>
    <mergeCell ref="G3:H3"/>
    <mergeCell ref="E4:F4"/>
  </mergeCells>
  <phoneticPr fontId="21" type="noConversion"/>
  <pageMargins left="0.17" right="0.17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73"/>
  <sheetViews>
    <sheetView topLeftCell="A7" workbookViewId="0">
      <selection activeCell="B20" sqref="B20"/>
    </sheetView>
  </sheetViews>
  <sheetFormatPr defaultRowHeight="14.25"/>
  <cols>
    <col min="1" max="1" width="3.140625" style="4" customWidth="1"/>
    <col min="2" max="2" width="13.7109375" style="4" customWidth="1"/>
    <col min="3" max="3" width="4.5703125" style="4" customWidth="1"/>
    <col min="4" max="4" width="3.7109375" style="6" customWidth="1"/>
    <col min="5" max="5" width="42.7109375" style="6" customWidth="1"/>
    <col min="6" max="6" width="9" style="6" customWidth="1"/>
    <col min="7" max="8" width="12.7109375" style="6" customWidth="1"/>
    <col min="9" max="9" width="3.28515625" style="4" bestFit="1" customWidth="1"/>
    <col min="10" max="15" width="9.7109375" style="4" customWidth="1"/>
    <col min="16" max="16" width="10.140625" style="4" customWidth="1"/>
    <col min="17" max="16384" width="9.140625" style="4"/>
  </cols>
  <sheetData>
    <row r="1" spans="2:15" ht="60" customHeight="1">
      <c r="B1" s="5" t="s">
        <v>49</v>
      </c>
      <c r="H1"/>
      <c r="O1" s="7"/>
    </row>
    <row r="2" spans="2:15" s="8" customFormat="1" ht="30">
      <c r="B2" s="9" t="s">
        <v>4</v>
      </c>
      <c r="C2" s="172" t="str">
        <f>'Job Summary'!D2</f>
        <v>J &amp; M Grieves Family Superannuation Fund</v>
      </c>
      <c r="D2" s="197"/>
      <c r="E2" s="184"/>
      <c r="F2" s="30" t="s">
        <v>5</v>
      </c>
      <c r="G2" s="31"/>
      <c r="H2" s="112" t="str">
        <f>'Job Summary'!F2</f>
        <v>Miranda</v>
      </c>
    </row>
    <row r="3" spans="2:15" s="10" customFormat="1" ht="30" customHeight="1">
      <c r="B3" s="9" t="s">
        <v>6</v>
      </c>
      <c r="C3" s="172" t="str">
        <f>'Job Summary'!D3</f>
        <v>GRIEJ</v>
      </c>
      <c r="D3" s="197"/>
      <c r="E3" s="184"/>
      <c r="F3" s="205" t="s">
        <v>7</v>
      </c>
      <c r="G3" s="206"/>
      <c r="H3" s="112" t="str">
        <f>'Job Summary'!F3</f>
        <v>31/10/2022</v>
      </c>
    </row>
    <row r="4" spans="2:15" s="10" customFormat="1" ht="30.75" customHeight="1">
      <c r="B4" s="9"/>
      <c r="C4" s="204" t="str">
        <f>'Query Sheet'!D4</f>
        <v>30 June 2023</v>
      </c>
      <c r="D4" s="197"/>
      <c r="E4" s="184"/>
      <c r="F4" s="207" t="s">
        <v>9</v>
      </c>
      <c r="G4" s="206"/>
      <c r="H4" s="112">
        <f>'Job Summary'!F4</f>
        <v>0</v>
      </c>
    </row>
    <row r="5" spans="2:15" s="10" customFormat="1" ht="23.25" customHeight="1">
      <c r="B5" s="12"/>
      <c r="C5" s="13"/>
      <c r="D5" s="198"/>
      <c r="E5" s="199"/>
      <c r="F5" s="200"/>
      <c r="G5" s="201"/>
      <c r="H5" s="11"/>
    </row>
    <row r="6" spans="2:15" s="2" customFormat="1" ht="39" customHeight="1">
      <c r="B6" s="16" t="s">
        <v>0</v>
      </c>
      <c r="C6" s="16" t="s">
        <v>10</v>
      </c>
      <c r="D6" s="202" t="s">
        <v>1</v>
      </c>
      <c r="E6" s="203"/>
      <c r="F6" s="17" t="s">
        <v>11</v>
      </c>
      <c r="G6" s="18" t="s">
        <v>2</v>
      </c>
      <c r="H6" s="18" t="s">
        <v>3</v>
      </c>
      <c r="I6" s="107" t="s">
        <v>60</v>
      </c>
    </row>
    <row r="7" spans="2:15" s="2" customFormat="1" ht="17.100000000000001" customHeight="1">
      <c r="B7" s="131">
        <v>45107</v>
      </c>
      <c r="C7" s="141">
        <v>2</v>
      </c>
      <c r="D7" s="21" t="s">
        <v>67</v>
      </c>
      <c r="E7" s="22"/>
      <c r="F7" s="142">
        <v>68000</v>
      </c>
      <c r="G7" s="143">
        <v>5932.25</v>
      </c>
      <c r="H7" s="143"/>
    </row>
    <row r="8" spans="2:15" s="2" customFormat="1" ht="17.100000000000001" customHeight="1">
      <c r="B8" s="23"/>
      <c r="C8" s="141"/>
      <c r="D8" s="21"/>
      <c r="E8" s="22" t="s">
        <v>70</v>
      </c>
      <c r="F8" s="142">
        <v>23800</v>
      </c>
      <c r="G8" s="143"/>
      <c r="H8" s="143">
        <v>5932.25</v>
      </c>
    </row>
    <row r="9" spans="2:15" s="2" customFormat="1" ht="17.100000000000001" customHeight="1">
      <c r="B9" s="23"/>
      <c r="C9" s="141"/>
      <c r="D9" s="21"/>
      <c r="E9" s="22" t="s">
        <v>68</v>
      </c>
      <c r="F9" s="142"/>
      <c r="G9" s="143"/>
      <c r="H9" s="143"/>
    </row>
    <row r="10" spans="2:15" s="2" customFormat="1" ht="17.100000000000001" customHeight="1" thickBot="1">
      <c r="B10" s="134"/>
      <c r="C10" s="138"/>
      <c r="D10" s="135"/>
      <c r="E10" s="136"/>
      <c r="F10" s="144"/>
      <c r="G10" s="145"/>
      <c r="H10" s="145"/>
    </row>
    <row r="11" spans="2:15" s="2" customFormat="1" ht="17.100000000000001" customHeight="1">
      <c r="B11" s="152">
        <v>45107</v>
      </c>
      <c r="C11" s="146">
        <v>3</v>
      </c>
      <c r="D11" s="24" t="s">
        <v>67</v>
      </c>
      <c r="E11" s="25"/>
      <c r="F11" s="147" t="s">
        <v>69</v>
      </c>
      <c r="G11" s="148">
        <v>15737.65</v>
      </c>
      <c r="H11" s="148"/>
    </row>
    <row r="12" spans="2:15" s="2" customFormat="1" ht="17.100000000000001" customHeight="1">
      <c r="B12" s="23"/>
      <c r="C12" s="141"/>
      <c r="D12" s="24"/>
      <c r="E12" s="25" t="s">
        <v>77</v>
      </c>
      <c r="F12" s="149" t="s">
        <v>71</v>
      </c>
      <c r="G12" s="143"/>
      <c r="H12" s="143">
        <v>15737.65</v>
      </c>
    </row>
    <row r="13" spans="2:15" s="2" customFormat="1" ht="17.100000000000001" customHeight="1">
      <c r="B13" s="23"/>
      <c r="C13" s="141"/>
      <c r="D13" s="21"/>
      <c r="E13" s="22" t="s">
        <v>68</v>
      </c>
      <c r="F13" s="149"/>
      <c r="G13" s="143"/>
      <c r="H13" s="143"/>
    </row>
    <row r="14" spans="2:15" s="2" customFormat="1" ht="17.100000000000001" customHeight="1" thickBot="1">
      <c r="B14" s="134"/>
      <c r="C14" s="138" t="s">
        <v>60</v>
      </c>
      <c r="D14" s="135"/>
      <c r="E14" s="136"/>
      <c r="F14" s="144"/>
      <c r="G14" s="145"/>
      <c r="H14" s="145"/>
    </row>
    <row r="15" spans="2:15" s="2" customFormat="1" ht="17.100000000000001" customHeight="1">
      <c r="B15" s="131">
        <v>45107</v>
      </c>
      <c r="C15" s="20">
        <v>4</v>
      </c>
      <c r="D15" s="24" t="s">
        <v>67</v>
      </c>
      <c r="E15" s="25"/>
      <c r="F15" s="146">
        <v>68000</v>
      </c>
      <c r="G15" s="3">
        <f>SUM(H16:H19)</f>
        <v>5795.49</v>
      </c>
      <c r="H15" s="3"/>
    </row>
    <row r="16" spans="2:15" s="2" customFormat="1" ht="17.100000000000001" customHeight="1">
      <c r="B16" s="23"/>
      <c r="C16" s="20"/>
      <c r="D16" s="21"/>
      <c r="E16" s="22" t="s">
        <v>72</v>
      </c>
      <c r="F16" s="141">
        <v>23800</v>
      </c>
      <c r="G16" s="3"/>
      <c r="H16" s="3">
        <v>1049.57</v>
      </c>
    </row>
    <row r="17" spans="2:8" s="2" customFormat="1" ht="17.100000000000001" customHeight="1">
      <c r="B17" s="23"/>
      <c r="C17" s="20"/>
      <c r="D17" s="21"/>
      <c r="E17" s="22" t="s">
        <v>73</v>
      </c>
      <c r="F17" s="141">
        <v>23800</v>
      </c>
      <c r="G17" s="3"/>
      <c r="H17" s="3">
        <v>581.02</v>
      </c>
    </row>
    <row r="18" spans="2:8" s="2" customFormat="1" ht="17.100000000000001" customHeight="1">
      <c r="B18" s="23"/>
      <c r="C18" s="20"/>
      <c r="D18" s="21"/>
      <c r="E18" s="22" t="s">
        <v>74</v>
      </c>
      <c r="F18" s="141">
        <v>23800</v>
      </c>
      <c r="G18" s="3"/>
      <c r="H18" s="3">
        <v>2280.13</v>
      </c>
    </row>
    <row r="19" spans="2:8" s="2" customFormat="1" ht="17.100000000000001" customHeight="1">
      <c r="B19" s="23"/>
      <c r="C19" s="20"/>
      <c r="D19" s="21"/>
      <c r="E19" s="22" t="s">
        <v>75</v>
      </c>
      <c r="F19" s="141">
        <v>23800</v>
      </c>
      <c r="G19" s="3"/>
      <c r="H19" s="3">
        <v>1884.77</v>
      </c>
    </row>
    <row r="20" spans="2:8" s="2" customFormat="1" ht="17.100000000000001" customHeight="1">
      <c r="B20" s="23"/>
      <c r="C20" s="20"/>
      <c r="D20" s="21"/>
      <c r="E20" s="22" t="s">
        <v>76</v>
      </c>
      <c r="F20" s="141"/>
      <c r="G20" s="3"/>
      <c r="H20" s="3"/>
    </row>
    <row r="21" spans="2:8" s="2" customFormat="1" ht="17.100000000000001" customHeight="1" thickBot="1">
      <c r="B21" s="134"/>
      <c r="C21" s="138" t="s">
        <v>60</v>
      </c>
      <c r="D21" s="135"/>
      <c r="E21" s="136"/>
      <c r="F21" s="151"/>
      <c r="G21" s="137"/>
      <c r="H21" s="137"/>
    </row>
    <row r="22" spans="2:8" s="2" customFormat="1" ht="17.100000000000001" customHeight="1">
      <c r="B22" s="131">
        <v>44742</v>
      </c>
      <c r="C22" s="132">
        <v>5</v>
      </c>
      <c r="D22" s="24" t="s">
        <v>67</v>
      </c>
      <c r="E22" s="25"/>
      <c r="F22" s="132">
        <v>68000</v>
      </c>
      <c r="G22" s="133">
        <v>3938.85</v>
      </c>
      <c r="H22" s="133"/>
    </row>
    <row r="23" spans="2:8" s="2" customFormat="1" ht="17.100000000000001" customHeight="1">
      <c r="B23" s="23"/>
      <c r="C23" s="20"/>
      <c r="D23" s="21"/>
      <c r="E23" s="22" t="s">
        <v>87</v>
      </c>
      <c r="F23" s="20">
        <v>23800</v>
      </c>
      <c r="G23" s="3"/>
      <c r="H23" s="3">
        <v>3938.85</v>
      </c>
    </row>
    <row r="24" spans="2:8" s="2" customFormat="1" ht="17.100000000000001" customHeight="1">
      <c r="B24" s="23"/>
      <c r="C24" s="20"/>
      <c r="D24" s="21"/>
      <c r="E24" s="22" t="s">
        <v>88</v>
      </c>
      <c r="F24" s="20"/>
      <c r="G24" s="3"/>
      <c r="H24" s="3"/>
    </row>
    <row r="25" spans="2:8" s="2" customFormat="1" ht="17.100000000000001" customHeight="1" thickBot="1">
      <c r="B25" s="134"/>
      <c r="C25" s="138" t="s">
        <v>60</v>
      </c>
      <c r="D25" s="135"/>
      <c r="E25" s="136"/>
      <c r="F25" s="163"/>
      <c r="G25" s="137"/>
      <c r="H25" s="137"/>
    </row>
    <row r="26" spans="2:8" s="2" customFormat="1" ht="17.100000000000001" customHeight="1">
      <c r="B26" s="131">
        <v>44754</v>
      </c>
      <c r="C26" s="132">
        <v>6</v>
      </c>
      <c r="D26" s="24" t="s">
        <v>91</v>
      </c>
      <c r="E26" s="25"/>
      <c r="F26" s="132">
        <v>33400</v>
      </c>
      <c r="G26" s="133">
        <v>3</v>
      </c>
      <c r="H26" s="133"/>
    </row>
    <row r="27" spans="2:8" s="2" customFormat="1" ht="17.100000000000001" customHeight="1">
      <c r="B27" s="23"/>
      <c r="C27" s="20"/>
      <c r="D27" s="21"/>
      <c r="E27" s="22" t="s">
        <v>92</v>
      </c>
      <c r="F27" s="20">
        <v>76500</v>
      </c>
      <c r="G27" s="3"/>
      <c r="H27" s="3">
        <v>3</v>
      </c>
    </row>
    <row r="28" spans="2:8" s="2" customFormat="1" ht="17.100000000000001" customHeight="1">
      <c r="B28" s="23"/>
      <c r="C28" s="20"/>
      <c r="D28" s="21"/>
      <c r="E28" s="22" t="s">
        <v>93</v>
      </c>
      <c r="F28" s="20"/>
      <c r="G28" s="3"/>
      <c r="H28" s="3"/>
    </row>
    <row r="29" spans="2:8" s="2" customFormat="1" ht="17.100000000000001" customHeight="1" thickBot="1">
      <c r="B29" s="134"/>
      <c r="C29" s="138" t="s">
        <v>60</v>
      </c>
      <c r="D29" s="135"/>
      <c r="E29" s="136"/>
      <c r="F29" s="163"/>
      <c r="G29" s="137"/>
      <c r="H29" s="137"/>
    </row>
    <row r="30" spans="2:8" s="2" customFormat="1" ht="17.100000000000001" customHeight="1">
      <c r="B30" s="131">
        <v>44754</v>
      </c>
      <c r="C30" s="132">
        <v>7</v>
      </c>
      <c r="D30" s="24" t="s">
        <v>94</v>
      </c>
      <c r="E30" s="25"/>
      <c r="F30" s="132">
        <v>76500</v>
      </c>
      <c r="G30" s="133"/>
      <c r="H30" s="133">
        <v>243</v>
      </c>
    </row>
    <row r="31" spans="2:8" s="2" customFormat="1" ht="17.100000000000001" customHeight="1">
      <c r="B31" s="23"/>
      <c r="C31" s="20"/>
      <c r="D31" s="21"/>
      <c r="E31" s="22" t="s">
        <v>95</v>
      </c>
      <c r="F31" s="20">
        <v>77200</v>
      </c>
      <c r="G31" s="3">
        <v>243</v>
      </c>
      <c r="H31" s="3"/>
    </row>
    <row r="32" spans="2:8" s="2" customFormat="1" ht="17.100000000000001" customHeight="1">
      <c r="B32" s="23"/>
      <c r="C32" s="20"/>
      <c r="D32" s="21"/>
      <c r="E32" s="22" t="s">
        <v>96</v>
      </c>
      <c r="F32" s="20"/>
      <c r="G32" s="3"/>
      <c r="H32" s="3"/>
    </row>
    <row r="33" spans="2:8" s="2" customFormat="1" ht="17.100000000000001" customHeight="1" thickBot="1">
      <c r="B33" s="134"/>
      <c r="C33" s="163"/>
      <c r="D33" s="135"/>
      <c r="E33" s="136"/>
      <c r="F33" s="163"/>
      <c r="G33" s="137"/>
      <c r="H33" s="137"/>
    </row>
    <row r="34" spans="2:8" s="2" customFormat="1" ht="17.100000000000001" customHeight="1">
      <c r="B34" s="150"/>
      <c r="C34" s="132"/>
      <c r="D34" s="24"/>
      <c r="E34" s="25"/>
      <c r="F34" s="132"/>
      <c r="G34" s="133"/>
      <c r="H34" s="133"/>
    </row>
    <row r="35" spans="2:8" s="2" customFormat="1" ht="17.100000000000001" customHeight="1">
      <c r="B35" s="23"/>
      <c r="C35" s="20"/>
      <c r="D35" s="21"/>
      <c r="E35" s="22"/>
      <c r="F35" s="20"/>
      <c r="G35" s="3"/>
      <c r="H35" s="3"/>
    </row>
    <row r="36" spans="2:8" s="2" customFormat="1" ht="17.100000000000001" customHeight="1">
      <c r="B36" s="23"/>
      <c r="C36" s="20"/>
      <c r="D36" s="21"/>
      <c r="E36" s="22"/>
      <c r="F36" s="20"/>
      <c r="G36" s="3"/>
      <c r="H36" s="3"/>
    </row>
    <row r="37" spans="2:8" s="2" customFormat="1" ht="17.100000000000001" customHeight="1">
      <c r="B37" s="23"/>
      <c r="C37" s="20"/>
      <c r="D37" s="21"/>
      <c r="E37" s="22"/>
      <c r="F37" s="20"/>
      <c r="G37" s="3"/>
      <c r="H37" s="3"/>
    </row>
    <row r="38" spans="2:8" s="2" customFormat="1" ht="17.100000000000001" customHeight="1">
      <c r="B38" s="23"/>
      <c r="C38" s="20"/>
      <c r="D38" s="21"/>
      <c r="E38" s="22"/>
      <c r="F38" s="20"/>
      <c r="G38" s="3"/>
      <c r="H38" s="3"/>
    </row>
    <row r="39" spans="2:8" s="2" customFormat="1" ht="17.100000000000001" customHeight="1">
      <c r="B39" s="19"/>
      <c r="C39" s="20"/>
      <c r="D39" s="21"/>
      <c r="E39" s="22"/>
      <c r="F39" s="23"/>
      <c r="G39" s="3"/>
      <c r="H39" s="3"/>
    </row>
    <row r="40" spans="2:8" s="2" customFormat="1" ht="17.100000000000001" customHeight="1">
      <c r="B40" s="19"/>
      <c r="C40" s="20"/>
      <c r="D40" s="21"/>
      <c r="E40" s="22"/>
      <c r="F40" s="23"/>
      <c r="G40" s="3"/>
      <c r="H40" s="3"/>
    </row>
    <row r="41" spans="2:8" s="2" customFormat="1" ht="17.100000000000001" customHeight="1">
      <c r="B41" s="19"/>
      <c r="C41" s="20"/>
      <c r="D41" s="21"/>
      <c r="E41" s="22"/>
      <c r="F41" s="23"/>
      <c r="G41" s="3"/>
      <c r="H41" s="3"/>
    </row>
    <row r="42" spans="2:8" s="2" customFormat="1" ht="17.100000000000001" customHeight="1">
      <c r="B42" s="19"/>
      <c r="C42" s="20"/>
      <c r="D42" s="21"/>
      <c r="E42" s="22"/>
      <c r="F42" s="23"/>
      <c r="G42" s="3"/>
      <c r="H42" s="3"/>
    </row>
    <row r="43" spans="2:8" s="2" customFormat="1" ht="17.100000000000001" customHeight="1">
      <c r="B43" s="19"/>
      <c r="C43" s="20"/>
      <c r="D43" s="21"/>
      <c r="E43" s="22"/>
      <c r="F43" s="23"/>
      <c r="G43" s="3"/>
      <c r="H43" s="3"/>
    </row>
    <row r="44" spans="2:8" s="2" customFormat="1" ht="17.100000000000001" customHeight="1">
      <c r="B44" s="19"/>
      <c r="C44" s="20"/>
      <c r="D44" s="21"/>
      <c r="E44" s="22"/>
      <c r="F44" s="23"/>
      <c r="G44" s="3"/>
      <c r="H44" s="3"/>
    </row>
    <row r="45" spans="2:8" s="2" customFormat="1" ht="17.100000000000001" customHeight="1">
      <c r="B45" s="19"/>
      <c r="C45" s="20"/>
      <c r="D45" s="21"/>
      <c r="E45" s="22"/>
      <c r="F45" s="23"/>
      <c r="G45" s="3"/>
      <c r="H45" s="3"/>
    </row>
    <row r="46" spans="2:8" s="2" customFormat="1" ht="17.100000000000001" customHeight="1">
      <c r="B46" s="19"/>
      <c r="C46" s="20"/>
      <c r="D46" s="21"/>
      <c r="E46" s="22"/>
      <c r="F46" s="23"/>
      <c r="G46" s="3"/>
      <c r="H46" s="3"/>
    </row>
    <row r="47" spans="2:8" s="2" customFormat="1" ht="17.100000000000001" customHeight="1">
      <c r="B47" s="19"/>
      <c r="C47" s="20"/>
      <c r="D47" s="21"/>
      <c r="E47" s="22"/>
      <c r="F47" s="23"/>
      <c r="G47" s="3"/>
      <c r="H47" s="3"/>
    </row>
    <row r="48" spans="2:8" s="2" customFormat="1" ht="17.100000000000001" customHeight="1">
      <c r="B48" s="19"/>
      <c r="C48" s="20"/>
      <c r="D48" s="21"/>
      <c r="E48" s="22"/>
      <c r="F48" s="23"/>
      <c r="G48" s="3"/>
      <c r="H48" s="3"/>
    </row>
    <row r="49" spans="2:9" s="2" customFormat="1" ht="17.100000000000001" customHeight="1">
      <c r="B49" s="19"/>
      <c r="C49" s="20"/>
      <c r="D49" s="21"/>
      <c r="E49" s="22"/>
      <c r="F49" s="23"/>
      <c r="G49" s="3"/>
      <c r="H49" s="3"/>
    </row>
    <row r="50" spans="2:9" s="2" customFormat="1" ht="17.100000000000001" customHeight="1">
      <c r="B50" s="19"/>
      <c r="C50" s="20"/>
      <c r="D50" s="21"/>
      <c r="E50" s="22"/>
      <c r="F50" s="23"/>
      <c r="G50" s="3"/>
      <c r="H50" s="3"/>
    </row>
    <row r="51" spans="2:9" s="2" customFormat="1" ht="17.100000000000001" customHeight="1">
      <c r="B51" s="19"/>
      <c r="C51" s="20"/>
      <c r="D51" s="21"/>
      <c r="E51" s="22"/>
      <c r="F51" s="23"/>
      <c r="G51" s="3"/>
      <c r="H51" s="3"/>
    </row>
    <row r="52" spans="2:9" s="2" customFormat="1" ht="17.100000000000001" customHeight="1">
      <c r="B52" s="19"/>
      <c r="C52" s="20"/>
      <c r="D52" s="21"/>
      <c r="E52" s="22"/>
      <c r="F52" s="23"/>
      <c r="G52" s="3"/>
      <c r="H52" s="3"/>
    </row>
    <row r="53" spans="2:9" s="2" customFormat="1" ht="17.100000000000001" customHeight="1">
      <c r="B53" s="19"/>
      <c r="C53" s="20"/>
      <c r="D53" s="21"/>
      <c r="E53" s="22"/>
      <c r="F53" s="23"/>
      <c r="G53" s="3"/>
      <c r="H53" s="3"/>
    </row>
    <row r="54" spans="2:9" s="2" customFormat="1" ht="17.100000000000001" customHeight="1">
      <c r="B54" s="19"/>
      <c r="C54" s="20"/>
      <c r="D54" s="21"/>
      <c r="E54" s="22"/>
      <c r="F54" s="23"/>
      <c r="G54" s="3"/>
      <c r="H54" s="3"/>
    </row>
    <row r="55" spans="2:9" s="2" customFormat="1" ht="17.100000000000001" customHeight="1">
      <c r="B55" s="23"/>
      <c r="C55" s="20"/>
      <c r="D55" s="21"/>
      <c r="E55" s="22"/>
      <c r="F55" s="23"/>
      <c r="G55" s="3"/>
      <c r="H55" s="3"/>
    </row>
    <row r="56" spans="2:9" s="2" customFormat="1" ht="17.100000000000001" customHeight="1">
      <c r="B56" s="23"/>
      <c r="C56" s="20"/>
      <c r="D56" s="21"/>
      <c r="E56" s="22"/>
      <c r="F56" s="23"/>
      <c r="G56" s="3"/>
      <c r="H56" s="3"/>
    </row>
    <row r="57" spans="2:9" s="2" customFormat="1" ht="17.100000000000001" customHeight="1">
      <c r="B57" s="23"/>
      <c r="C57" s="20"/>
      <c r="D57" s="21"/>
      <c r="E57" s="22"/>
      <c r="F57" s="20"/>
      <c r="G57" s="3"/>
      <c r="H57" s="3"/>
    </row>
    <row r="58" spans="2:9" s="2" customFormat="1" ht="17.100000000000001" customHeight="1">
      <c r="B58" s="23"/>
      <c r="C58" s="20"/>
      <c r="D58" s="21"/>
      <c r="E58" s="22"/>
      <c r="F58" s="20"/>
      <c r="G58" s="3"/>
      <c r="H58" s="3"/>
    </row>
    <row r="59" spans="2:9" s="2" customFormat="1" ht="17.100000000000001" customHeight="1">
      <c r="B59" s="23"/>
      <c r="C59" s="20"/>
      <c r="D59" s="21"/>
      <c r="E59" s="22"/>
      <c r="F59" s="20"/>
      <c r="G59" s="3"/>
      <c r="H59" s="3"/>
    </row>
    <row r="60" spans="2:9" s="2" customFormat="1" ht="17.100000000000001" customHeight="1">
      <c r="B60" s="23"/>
      <c r="C60" s="20"/>
      <c r="D60" s="21"/>
      <c r="E60" s="22"/>
      <c r="F60" s="20"/>
      <c r="G60" s="3"/>
      <c r="H60" s="3"/>
      <c r="I60" s="1"/>
    </row>
    <row r="61" spans="2:9" s="2" customFormat="1" ht="17.100000000000001" customHeight="1">
      <c r="B61" s="23"/>
      <c r="C61" s="20"/>
      <c r="D61" s="21"/>
      <c r="E61" s="22"/>
      <c r="F61" s="20"/>
      <c r="G61" s="3"/>
      <c r="H61" s="3"/>
    </row>
    <row r="62" spans="2:9" s="2" customFormat="1" ht="17.100000000000001" customHeight="1">
      <c r="B62" s="23"/>
      <c r="C62" s="20"/>
      <c r="D62" s="21"/>
      <c r="E62" s="22"/>
      <c r="F62" s="20"/>
      <c r="G62" s="3"/>
      <c r="H62" s="3"/>
    </row>
    <row r="63" spans="2:9" s="2" customFormat="1" ht="17.100000000000001" customHeight="1">
      <c r="B63" s="23"/>
      <c r="C63" s="20"/>
      <c r="D63" s="21"/>
      <c r="E63" s="22"/>
      <c r="F63" s="20"/>
      <c r="G63" s="3"/>
      <c r="H63" s="3"/>
    </row>
    <row r="64" spans="2:9" s="2" customFormat="1" ht="17.100000000000001" customHeight="1">
      <c r="B64" s="19"/>
      <c r="C64" s="20"/>
      <c r="D64" s="21"/>
      <c r="E64" s="22"/>
      <c r="F64" s="20"/>
      <c r="G64" s="3"/>
      <c r="H64" s="3"/>
    </row>
    <row r="65" spans="2:9" s="2" customFormat="1" ht="17.100000000000001" customHeight="1">
      <c r="B65" s="23"/>
      <c r="C65" s="20"/>
      <c r="D65" s="26"/>
      <c r="E65" s="27"/>
      <c r="F65" s="20"/>
      <c r="G65" s="3"/>
      <c r="H65" s="3"/>
    </row>
    <row r="66" spans="2:9" s="2" customFormat="1" ht="17.100000000000001" customHeight="1">
      <c r="B66" s="23"/>
      <c r="C66" s="20"/>
      <c r="D66" s="21"/>
      <c r="E66" s="22"/>
      <c r="F66" s="20"/>
      <c r="G66" s="3"/>
      <c r="H66" s="3"/>
    </row>
    <row r="67" spans="2:9" s="2" customFormat="1" ht="17.100000000000001" customHeight="1">
      <c r="B67" s="23"/>
      <c r="C67" s="20"/>
      <c r="D67" s="21"/>
      <c r="E67" s="22"/>
      <c r="F67" s="20"/>
      <c r="G67" s="3"/>
      <c r="H67" s="3"/>
    </row>
    <row r="68" spans="2:9" s="2" customFormat="1" ht="17.100000000000001" customHeight="1">
      <c r="B68" s="23"/>
      <c r="C68" s="20"/>
      <c r="D68" s="24"/>
      <c r="E68" s="25"/>
      <c r="F68" s="20"/>
      <c r="G68" s="3"/>
      <c r="H68" s="3"/>
    </row>
    <row r="69" spans="2:9" s="2" customFormat="1" ht="17.100000000000001" customHeight="1">
      <c r="B69" s="23"/>
      <c r="C69" s="20"/>
      <c r="D69" s="24"/>
      <c r="E69" s="25"/>
      <c r="F69" s="20"/>
      <c r="G69" s="3"/>
      <c r="H69" s="3"/>
    </row>
    <row r="70" spans="2:9" s="2" customFormat="1" ht="17.100000000000001" customHeight="1">
      <c r="B70" s="23"/>
      <c r="C70" s="20"/>
      <c r="D70" s="21"/>
      <c r="E70" s="22"/>
      <c r="F70" s="28">
        <f>H70-G70</f>
        <v>0</v>
      </c>
      <c r="G70" s="29">
        <f>SUM(G7:G69)</f>
        <v>31650.239999999998</v>
      </c>
      <c r="H70" s="29">
        <f>SUM(H7:H69)</f>
        <v>31650.240000000002</v>
      </c>
    </row>
    <row r="71" spans="2:9">
      <c r="D71" s="4"/>
      <c r="I71" s="6"/>
    </row>
    <row r="72" spans="2:9">
      <c r="D72" s="4"/>
      <c r="I72" s="6"/>
    </row>
    <row r="73" spans="2:9">
      <c r="D73" s="4"/>
      <c r="I73" s="6"/>
    </row>
  </sheetData>
  <mergeCells count="8">
    <mergeCell ref="C2:E2"/>
    <mergeCell ref="D5:E5"/>
    <mergeCell ref="F5:G5"/>
    <mergeCell ref="D6:E6"/>
    <mergeCell ref="C4:E4"/>
    <mergeCell ref="C3:E3"/>
    <mergeCell ref="F3:G3"/>
    <mergeCell ref="F4:G4"/>
  </mergeCells>
  <phoneticPr fontId="21" type="noConversion"/>
  <pageMargins left="0.17" right="0.17" top="0.19" bottom="0.21" header="0.16" footer="0.17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1CA0-C6CC-40EE-809E-E8501D58E8B5}">
  <dimension ref="D2:N41"/>
  <sheetViews>
    <sheetView workbookViewId="0">
      <selection activeCell="Q16" sqref="Q16"/>
    </sheetView>
  </sheetViews>
  <sheetFormatPr defaultRowHeight="12.75"/>
  <cols>
    <col min="6" max="6" width="11.140625" customWidth="1"/>
    <col min="7" max="7" width="11.7109375" customWidth="1"/>
    <col min="8" max="8" width="12.28515625" bestFit="1" customWidth="1"/>
    <col min="13" max="13" width="15.140625" customWidth="1"/>
  </cols>
  <sheetData>
    <row r="2" spans="4:14">
      <c r="D2" t="s">
        <v>97</v>
      </c>
    </row>
    <row r="6" spans="4:14">
      <c r="D6" t="s">
        <v>98</v>
      </c>
      <c r="F6" s="130">
        <v>42520</v>
      </c>
      <c r="H6" s="129">
        <v>191873.22</v>
      </c>
      <c r="I6" s="167"/>
    </row>
    <row r="7" spans="4:14">
      <c r="E7" t="s">
        <v>128</v>
      </c>
      <c r="F7" s="130"/>
      <c r="H7" s="129">
        <v>243</v>
      </c>
      <c r="I7" s="167"/>
    </row>
    <row r="8" spans="4:14">
      <c r="H8" s="140">
        <f>SUM(H6:H7)</f>
        <v>192116.22</v>
      </c>
      <c r="I8" s="129"/>
    </row>
    <row r="9" spans="4:14">
      <c r="H9" s="129"/>
      <c r="I9" s="129"/>
    </row>
    <row r="10" spans="4:14">
      <c r="H10" s="129"/>
      <c r="I10" s="129"/>
      <c r="M10" s="128" t="s">
        <v>101</v>
      </c>
    </row>
    <row r="11" spans="4:14">
      <c r="H11" s="129"/>
      <c r="I11" s="129"/>
    </row>
    <row r="12" spans="4:14">
      <c r="H12" s="129"/>
      <c r="I12" s="129"/>
      <c r="M12" s="127" t="s">
        <v>100</v>
      </c>
      <c r="N12" s="127"/>
    </row>
    <row r="13" spans="4:14">
      <c r="D13" s="127" t="s">
        <v>99</v>
      </c>
      <c r="F13" s="130">
        <v>44754</v>
      </c>
      <c r="H13" s="129">
        <v>215000</v>
      </c>
      <c r="I13" s="167"/>
      <c r="M13" s="129">
        <v>216028.6</v>
      </c>
      <c r="N13" s="127" t="s">
        <v>102</v>
      </c>
    </row>
    <row r="14" spans="4:14">
      <c r="H14" s="140">
        <f>SUM(H13)</f>
        <v>215000</v>
      </c>
      <c r="I14" s="167"/>
      <c r="M14" s="129"/>
      <c r="N14" s="127" t="s">
        <v>103</v>
      </c>
    </row>
    <row r="15" spans="4:14">
      <c r="H15" s="129"/>
      <c r="I15" s="129"/>
      <c r="M15" s="129"/>
    </row>
    <row r="16" spans="4:14">
      <c r="F16" s="168"/>
      <c r="G16" s="168"/>
      <c r="H16" s="167">
        <f>H14-H8</f>
        <v>22883.78</v>
      </c>
      <c r="I16" s="129"/>
      <c r="M16" s="129"/>
    </row>
    <row r="17" spans="8:13">
      <c r="H17" s="129"/>
      <c r="I17" s="129"/>
      <c r="M17" s="129"/>
    </row>
    <row r="18" spans="8:13">
      <c r="H18" s="129"/>
      <c r="I18" s="129"/>
      <c r="M18" s="129"/>
    </row>
    <row r="19" spans="8:13">
      <c r="H19" s="129"/>
      <c r="I19" s="129"/>
    </row>
    <row r="20" spans="8:13">
      <c r="H20" s="169">
        <v>185000</v>
      </c>
      <c r="I20" s="170" t="s">
        <v>105</v>
      </c>
    </row>
    <row r="21" spans="8:13">
      <c r="H21" s="169">
        <v>1772.22</v>
      </c>
      <c r="I21" s="170" t="s">
        <v>106</v>
      </c>
    </row>
    <row r="22" spans="8:13">
      <c r="H22" s="169">
        <v>4900</v>
      </c>
      <c r="I22" s="170" t="s">
        <v>107</v>
      </c>
    </row>
    <row r="23" spans="8:13">
      <c r="H23" s="169">
        <v>201</v>
      </c>
      <c r="I23" s="170" t="s">
        <v>108</v>
      </c>
    </row>
    <row r="24" spans="8:13" ht="13.5" thickBot="1">
      <c r="H24" s="171">
        <f>SUM(H20:H23)</f>
        <v>191873.22</v>
      </c>
      <c r="I24" s="170"/>
    </row>
    <row r="25" spans="8:13" ht="13.5" thickTop="1">
      <c r="H25" s="170"/>
      <c r="I25" s="170"/>
    </row>
    <row r="26" spans="8:13">
      <c r="H26" s="170"/>
      <c r="I26" s="170"/>
    </row>
    <row r="27" spans="8:13">
      <c r="H27" s="129"/>
      <c r="I27" s="129"/>
    </row>
    <row r="28" spans="8:13">
      <c r="H28" s="129"/>
      <c r="I28" s="129"/>
    </row>
    <row r="29" spans="8:13">
      <c r="H29" s="129"/>
      <c r="I29" s="129"/>
    </row>
    <row r="30" spans="8:13">
      <c r="H30" s="129"/>
      <c r="I30" s="129"/>
    </row>
    <row r="31" spans="8:13">
      <c r="H31" s="129"/>
      <c r="I31" s="129"/>
    </row>
    <row r="32" spans="8:13">
      <c r="H32" s="129"/>
      <c r="I32" s="129"/>
    </row>
    <row r="33" spans="8:9">
      <c r="H33" s="129"/>
      <c r="I33" s="129"/>
    </row>
    <row r="34" spans="8:9">
      <c r="H34" s="129"/>
      <c r="I34" s="129"/>
    </row>
    <row r="35" spans="8:9">
      <c r="H35" s="129"/>
      <c r="I35" s="129"/>
    </row>
    <row r="36" spans="8:9">
      <c r="H36" s="129"/>
      <c r="I36" s="129"/>
    </row>
    <row r="37" spans="8:9">
      <c r="H37" s="129"/>
      <c r="I37" s="129"/>
    </row>
    <row r="38" spans="8:9">
      <c r="H38" s="129"/>
      <c r="I38" s="129"/>
    </row>
    <row r="39" spans="8:9">
      <c r="H39" s="129"/>
      <c r="I39" s="129"/>
    </row>
    <row r="40" spans="8:9">
      <c r="H40" s="129"/>
      <c r="I40" s="129"/>
    </row>
    <row r="41" spans="8:9">
      <c r="H41" s="129"/>
      <c r="I41" s="129"/>
    </row>
  </sheetData>
  <pageMargins left="0.7" right="0.7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21AE-C58D-47F7-84FF-98794112182A}">
  <dimension ref="B3:C26"/>
  <sheetViews>
    <sheetView workbookViewId="0">
      <selection activeCell="L17" sqref="L17"/>
    </sheetView>
  </sheetViews>
  <sheetFormatPr defaultRowHeight="12.75"/>
  <cols>
    <col min="2" max="2" width="10.140625" bestFit="1" customWidth="1"/>
    <col min="3" max="3" width="16.85546875" bestFit="1" customWidth="1"/>
    <col min="4" max="4" width="8.42578125" customWidth="1"/>
    <col min="5" max="5" width="10.140625" bestFit="1" customWidth="1"/>
  </cols>
  <sheetData>
    <row r="3" spans="2:3">
      <c r="C3" s="139" t="s">
        <v>65</v>
      </c>
    </row>
    <row r="4" spans="2:3">
      <c r="C4" s="139" t="s">
        <v>66</v>
      </c>
    </row>
    <row r="5" spans="2:3">
      <c r="B5" s="130">
        <v>44771</v>
      </c>
      <c r="C5" s="129">
        <v>2.27</v>
      </c>
    </row>
    <row r="6" spans="2:3">
      <c r="B6" s="130">
        <v>44804</v>
      </c>
      <c r="C6" s="129">
        <v>6.01</v>
      </c>
    </row>
    <row r="7" spans="2:3">
      <c r="B7" s="130">
        <v>44834</v>
      </c>
      <c r="C7" s="129">
        <v>55.74</v>
      </c>
    </row>
    <row r="8" spans="2:3">
      <c r="B8" s="130">
        <v>44865</v>
      </c>
      <c r="C8" s="129">
        <v>6.48</v>
      </c>
    </row>
    <row r="9" spans="2:3">
      <c r="B9" s="130">
        <v>44895</v>
      </c>
      <c r="C9" s="129">
        <v>11</v>
      </c>
    </row>
    <row r="10" spans="2:3">
      <c r="B10" s="130">
        <v>44925</v>
      </c>
      <c r="C10" s="129">
        <v>15.85</v>
      </c>
    </row>
    <row r="11" spans="2:3">
      <c r="B11" s="130">
        <v>44957</v>
      </c>
      <c r="C11" s="129">
        <v>18.77</v>
      </c>
    </row>
    <row r="12" spans="2:3">
      <c r="B12" s="130">
        <v>44985</v>
      </c>
      <c r="C12" s="129">
        <v>4.37</v>
      </c>
    </row>
    <row r="13" spans="2:3">
      <c r="B13" s="130">
        <v>45016</v>
      </c>
      <c r="C13" s="129">
        <v>4.24</v>
      </c>
    </row>
    <row r="14" spans="2:3">
      <c r="B14" s="130">
        <v>45044</v>
      </c>
      <c r="C14" s="129">
        <v>4.79</v>
      </c>
    </row>
    <row r="15" spans="2:3">
      <c r="B15" s="130">
        <v>45077</v>
      </c>
      <c r="C15" s="129">
        <v>8.34</v>
      </c>
    </row>
    <row r="16" spans="2:3">
      <c r="B16" s="130">
        <v>45107</v>
      </c>
      <c r="C16" s="129">
        <v>3</v>
      </c>
    </row>
    <row r="17" spans="3:3">
      <c r="C17" s="140">
        <f>SUM(C5:C16)</f>
        <v>140.85999999999999</v>
      </c>
    </row>
    <row r="18" spans="3:3">
      <c r="C18" s="129"/>
    </row>
    <row r="19" spans="3:3">
      <c r="C19" s="129"/>
    </row>
    <row r="20" spans="3:3">
      <c r="C20" s="129"/>
    </row>
    <row r="21" spans="3:3">
      <c r="C21" s="129"/>
    </row>
    <row r="22" spans="3:3">
      <c r="C22" s="129"/>
    </row>
    <row r="23" spans="3:3">
      <c r="C23" s="129"/>
    </row>
    <row r="24" spans="3:3">
      <c r="C24" s="129"/>
    </row>
    <row r="25" spans="3:3">
      <c r="C25" s="129"/>
    </row>
    <row r="26" spans="3:3">
      <c r="C26" s="12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AD16-B68A-43E4-8A40-0C5E8E5675D8}">
  <sheetPr>
    <pageSetUpPr fitToPage="1"/>
  </sheetPr>
  <dimension ref="A1:I29"/>
  <sheetViews>
    <sheetView workbookViewId="0">
      <selection activeCell="N27" sqref="N27"/>
    </sheetView>
  </sheetViews>
  <sheetFormatPr defaultColWidth="12.7109375" defaultRowHeight="12.75"/>
  <cols>
    <col min="1" max="2" width="12.7109375" style="153"/>
    <col min="3" max="3" width="14.7109375" style="153" bestFit="1" customWidth="1"/>
    <col min="4" max="5" width="12.7109375" style="153"/>
    <col min="6" max="6" width="13.7109375" style="153" bestFit="1" customWidth="1"/>
    <col min="7" max="7" width="14.7109375" style="153" bestFit="1" customWidth="1"/>
    <col min="8" max="16384" width="12.7109375" style="153"/>
  </cols>
  <sheetData>
    <row r="1" spans="1:9">
      <c r="A1" s="208" t="s">
        <v>78</v>
      </c>
      <c r="B1" s="208"/>
      <c r="C1" s="208"/>
      <c r="D1" s="208"/>
      <c r="E1" s="208"/>
      <c r="F1" s="208"/>
      <c r="G1" s="208"/>
      <c r="H1" s="208"/>
    </row>
    <row r="3" spans="1:9">
      <c r="B3" s="208" t="s">
        <v>79</v>
      </c>
      <c r="C3" s="208"/>
      <c r="D3" s="208"/>
      <c r="E3" s="154" t="s">
        <v>80</v>
      </c>
      <c r="F3" s="208" t="s">
        <v>81</v>
      </c>
      <c r="G3" s="208"/>
      <c r="H3" s="208"/>
    </row>
    <row r="4" spans="1:9">
      <c r="B4" s="154" t="s">
        <v>82</v>
      </c>
      <c r="C4" s="154" t="s">
        <v>83</v>
      </c>
      <c r="D4" s="154" t="s">
        <v>84</v>
      </c>
      <c r="E4" s="154"/>
      <c r="F4" s="154" t="s">
        <v>82</v>
      </c>
      <c r="G4" s="154" t="s">
        <v>83</v>
      </c>
      <c r="H4" s="154" t="s">
        <v>84</v>
      </c>
    </row>
    <row r="5" spans="1:9">
      <c r="A5" s="155">
        <v>44805</v>
      </c>
      <c r="B5" s="153">
        <v>363.21</v>
      </c>
      <c r="C5" s="153">
        <v>54.48</v>
      </c>
      <c r="D5" s="153">
        <f>B5-C5</f>
        <v>308.72999999999996</v>
      </c>
      <c r="E5" s="156">
        <v>1.587302</v>
      </c>
      <c r="F5" s="157">
        <f>B5*E5</f>
        <v>576.52395941999998</v>
      </c>
      <c r="G5" s="157">
        <f>C5*E5</f>
        <v>86.476212959999998</v>
      </c>
      <c r="H5" s="157">
        <f>F5-G5</f>
        <v>490.04774645999998</v>
      </c>
    </row>
    <row r="6" spans="1:9">
      <c r="A6" s="155">
        <v>44896</v>
      </c>
      <c r="B6" s="153">
        <v>859.85</v>
      </c>
      <c r="C6" s="153">
        <v>128.97999999999999</v>
      </c>
      <c r="D6" s="153">
        <f>B6-C6</f>
        <v>730.87</v>
      </c>
      <c r="E6" s="156">
        <v>1.426941</v>
      </c>
      <c r="F6" s="157">
        <f>B6*E6</f>
        <v>1226.9552188499999</v>
      </c>
      <c r="G6" s="157">
        <f>C6*E6</f>
        <v>184.04685017999998</v>
      </c>
      <c r="H6" s="157">
        <f>F6-G6</f>
        <v>1042.9083686700001</v>
      </c>
    </row>
    <row r="7" spans="1:9">
      <c r="A7" s="155">
        <v>44986</v>
      </c>
      <c r="B7" s="153">
        <v>159.85</v>
      </c>
      <c r="C7" s="153">
        <v>23.98</v>
      </c>
      <c r="D7" s="153">
        <f>B7-C7</f>
        <v>135.87</v>
      </c>
      <c r="E7" s="156">
        <v>1.468213</v>
      </c>
      <c r="F7" s="157">
        <f>B7*E7</f>
        <v>234.69384804999999</v>
      </c>
      <c r="G7" s="157">
        <f>C7*E7</f>
        <v>35.207747740000002</v>
      </c>
      <c r="H7" s="157">
        <f>F7-G7</f>
        <v>199.48610030999998</v>
      </c>
    </row>
    <row r="8" spans="1:9">
      <c r="A8" s="155">
        <v>45078</v>
      </c>
      <c r="B8" s="153">
        <v>841.51</v>
      </c>
      <c r="C8" s="153">
        <v>126.23</v>
      </c>
      <c r="D8" s="153">
        <f>B8-C8</f>
        <v>715.28</v>
      </c>
      <c r="E8" s="156">
        <v>1.4673510000000001</v>
      </c>
      <c r="F8" s="157">
        <f>B8*E8</f>
        <v>1234.7905400100001</v>
      </c>
      <c r="G8" s="157">
        <f>C8*E8</f>
        <v>185.22371673000001</v>
      </c>
      <c r="H8" s="157">
        <f>F8-G8</f>
        <v>1049.5668232800001</v>
      </c>
    </row>
    <row r="9" spans="1:9" ht="13.5" thickBot="1">
      <c r="B9" s="158">
        <f>SUM(B5:B8)</f>
        <v>2224.42</v>
      </c>
      <c r="C9" s="158">
        <f>SUM(C5:C8)</f>
        <v>333.66999999999996</v>
      </c>
      <c r="D9" s="158">
        <f>SUM(D5:D8)</f>
        <v>1890.7499999999998</v>
      </c>
      <c r="E9" s="159"/>
      <c r="F9" s="158">
        <f>SUM(F5:F8)</f>
        <v>3272.96356633</v>
      </c>
      <c r="G9" s="158">
        <f>SUM(G5:G8)</f>
        <v>490.95452761000001</v>
      </c>
      <c r="H9" s="158">
        <f>SUM(H5:H8)</f>
        <v>2782.0090387199998</v>
      </c>
    </row>
    <row r="10" spans="1:9" ht="13.5" thickTop="1">
      <c r="I10" s="160"/>
    </row>
    <row r="11" spans="1:9">
      <c r="A11" s="208" t="s">
        <v>85</v>
      </c>
      <c r="B11" s="208"/>
      <c r="C11" s="208"/>
      <c r="D11" s="208"/>
      <c r="E11" s="208"/>
      <c r="F11" s="208"/>
      <c r="G11" s="208"/>
      <c r="H11" s="208"/>
    </row>
    <row r="13" spans="1:9">
      <c r="B13" s="208" t="s">
        <v>79</v>
      </c>
      <c r="C13" s="208"/>
      <c r="D13" s="208"/>
      <c r="E13" s="154" t="s">
        <v>80</v>
      </c>
      <c r="F13" s="208" t="s">
        <v>81</v>
      </c>
      <c r="G13" s="208"/>
      <c r="H13" s="208"/>
    </row>
    <row r="14" spans="1:9">
      <c r="B14" s="154" t="s">
        <v>82</v>
      </c>
      <c r="C14" s="161">
        <v>0.15</v>
      </c>
      <c r="D14" s="154" t="s">
        <v>84</v>
      </c>
      <c r="E14" s="154"/>
      <c r="F14" s="154" t="s">
        <v>82</v>
      </c>
      <c r="G14" s="154" t="s">
        <v>83</v>
      </c>
      <c r="H14" s="154" t="s">
        <v>84</v>
      </c>
    </row>
    <row r="15" spans="1:9">
      <c r="A15" s="155">
        <v>44805</v>
      </c>
      <c r="B15" s="153">
        <v>450.25</v>
      </c>
      <c r="C15" s="157">
        <v>67.540000000000006</v>
      </c>
      <c r="D15" s="153">
        <f>B15-C15</f>
        <v>382.71</v>
      </c>
      <c r="E15" s="156">
        <v>1.581278</v>
      </c>
      <c r="F15" s="157">
        <f>B15*E15</f>
        <v>711.97041949999993</v>
      </c>
      <c r="G15" s="157">
        <f>C15*E15</f>
        <v>106.79951612000001</v>
      </c>
      <c r="H15" s="157">
        <f>F15-G15</f>
        <v>605.17090337999991</v>
      </c>
    </row>
    <row r="16" spans="1:9">
      <c r="A16" s="155">
        <v>44896</v>
      </c>
      <c r="B16" s="153">
        <v>526.66</v>
      </c>
      <c r="C16" s="157">
        <v>79</v>
      </c>
      <c r="D16" s="153">
        <f>B16-C16</f>
        <v>447.65999999999997</v>
      </c>
      <c r="E16" s="156">
        <v>1.43472</v>
      </c>
      <c r="F16" s="157">
        <f>B16*E16</f>
        <v>755.60963519999996</v>
      </c>
      <c r="G16" s="157">
        <f>C16*E16</f>
        <v>113.34287999999999</v>
      </c>
      <c r="H16" s="157">
        <f>F16-G16</f>
        <v>642.26675519999992</v>
      </c>
    </row>
    <row r="17" spans="1:9">
      <c r="A17" s="155">
        <v>44986</v>
      </c>
      <c r="B17" s="153">
        <v>444.99</v>
      </c>
      <c r="C17" s="157">
        <v>66.75</v>
      </c>
      <c r="D17" s="153">
        <f>B17-C17</f>
        <v>378.24</v>
      </c>
      <c r="E17" s="156">
        <v>1.47929</v>
      </c>
      <c r="F17" s="157">
        <f>B17*E17</f>
        <v>658.2692571</v>
      </c>
      <c r="G17" s="157">
        <f>C17*E17</f>
        <v>98.742607500000005</v>
      </c>
      <c r="H17" s="157">
        <f>F17-G17</f>
        <v>559.52664960000004</v>
      </c>
    </row>
    <row r="18" spans="1:9">
      <c r="A18" s="155">
        <v>45078</v>
      </c>
      <c r="B18" s="153">
        <v>467.8</v>
      </c>
      <c r="C18" s="157">
        <v>70.17</v>
      </c>
      <c r="D18" s="153">
        <f>B18-C18</f>
        <v>397.63</v>
      </c>
      <c r="E18" s="156">
        <v>1.461219</v>
      </c>
      <c r="F18" s="157">
        <f>B18*E18</f>
        <v>683.55824820000009</v>
      </c>
      <c r="G18" s="157">
        <f>C18*E18</f>
        <v>102.53373723</v>
      </c>
      <c r="H18" s="157">
        <f>F18-G18</f>
        <v>581.02451097000005</v>
      </c>
    </row>
    <row r="19" spans="1:9" ht="13.5" thickBot="1">
      <c r="B19" s="158">
        <f>SUM(B15:B18)</f>
        <v>1889.7</v>
      </c>
      <c r="C19" s="158">
        <f>SUM(C15:C18)</f>
        <v>283.46000000000004</v>
      </c>
      <c r="D19" s="158">
        <f>SUM(D15:D18)</f>
        <v>1606.2399999999998</v>
      </c>
      <c r="E19" s="159"/>
      <c r="F19" s="158">
        <f>SUM(F15:F18)</f>
        <v>2809.4075599999996</v>
      </c>
      <c r="G19" s="158">
        <f>SUM(G15:G18)</f>
        <v>421.41874085000001</v>
      </c>
      <c r="H19" s="158">
        <f>SUM(H15:H18)</f>
        <v>2387.9888191499999</v>
      </c>
    </row>
    <row r="20" spans="1:9" ht="13.5" thickTop="1">
      <c r="I20" s="160"/>
    </row>
    <row r="21" spans="1:9">
      <c r="A21" s="208"/>
      <c r="B21" s="208"/>
      <c r="C21" s="208"/>
      <c r="D21" s="208"/>
      <c r="E21" s="208"/>
      <c r="F21" s="208"/>
      <c r="G21" s="208"/>
      <c r="H21" s="208"/>
    </row>
    <row r="23" spans="1:9" ht="12" customHeight="1">
      <c r="B23" s="208"/>
      <c r="C23" s="208"/>
      <c r="D23" s="208"/>
      <c r="E23" s="154"/>
      <c r="F23" s="208"/>
      <c r="G23" s="208"/>
      <c r="H23" s="208"/>
    </row>
    <row r="24" spans="1:9">
      <c r="B24" s="154"/>
      <c r="C24" s="161"/>
      <c r="D24" s="154"/>
      <c r="E24" s="154"/>
      <c r="F24" s="154"/>
      <c r="G24" s="154"/>
      <c r="H24" s="154"/>
    </row>
    <row r="25" spans="1:9">
      <c r="A25" s="155"/>
      <c r="B25" s="157"/>
      <c r="D25" s="157"/>
      <c r="E25" s="156"/>
      <c r="F25" s="157"/>
      <c r="G25" s="157"/>
      <c r="H25" s="157"/>
    </row>
    <row r="26" spans="1:9">
      <c r="A26" s="155"/>
      <c r="B26" s="157"/>
      <c r="D26" s="157"/>
      <c r="E26" s="156"/>
      <c r="F26" s="157"/>
      <c r="G26" s="157"/>
      <c r="H26" s="157"/>
    </row>
    <row r="27" spans="1:9">
      <c r="A27" s="155"/>
      <c r="B27" s="157"/>
      <c r="D27" s="157"/>
      <c r="E27" s="156"/>
      <c r="F27" s="157"/>
      <c r="G27" s="157"/>
      <c r="H27" s="157"/>
    </row>
    <row r="28" spans="1:9">
      <c r="A28" s="155"/>
      <c r="B28" s="157"/>
      <c r="D28" s="157"/>
      <c r="E28" s="156"/>
      <c r="F28" s="157"/>
      <c r="G28" s="157"/>
      <c r="H28" s="157"/>
    </row>
    <row r="29" spans="1:9">
      <c r="B29" s="162"/>
      <c r="C29" s="162"/>
      <c r="D29" s="162"/>
      <c r="E29" s="162"/>
      <c r="F29" s="162"/>
      <c r="G29" s="162"/>
      <c r="H29" s="162"/>
    </row>
  </sheetData>
  <mergeCells count="9">
    <mergeCell ref="A21:H21"/>
    <mergeCell ref="B23:D23"/>
    <mergeCell ref="F23:H23"/>
    <mergeCell ref="A1:H1"/>
    <mergeCell ref="B3:D3"/>
    <mergeCell ref="F3:H3"/>
    <mergeCell ref="A11:H11"/>
    <mergeCell ref="B13:D13"/>
    <mergeCell ref="F13:H13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Job Summary</vt:lpstr>
      <vt:lpstr>Query Sheet</vt:lpstr>
      <vt:lpstr>Review Sheet</vt:lpstr>
      <vt:lpstr>Tax reconciliation</vt:lpstr>
      <vt:lpstr>Journals</vt:lpstr>
      <vt:lpstr>Capital Gain Calc</vt:lpstr>
      <vt:lpstr>Interest Received</vt:lpstr>
      <vt:lpstr>VANGUARD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Exelby</dc:creator>
  <cp:lastModifiedBy>Miranda Exelby</cp:lastModifiedBy>
  <cp:lastPrinted>2023-10-26T06:22:20Z</cp:lastPrinted>
  <dcterms:created xsi:type="dcterms:W3CDTF">2007-07-10T00:47:50Z</dcterms:created>
  <dcterms:modified xsi:type="dcterms:W3CDTF">2023-10-26T06:22:40Z</dcterms:modified>
</cp:coreProperties>
</file>