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P\PENV\2021\Workpapers\8. Income\Rent\"/>
    </mc:Choice>
  </mc:AlternateContent>
  <xr:revisionPtr revIDLastSave="0" documentId="13_ncr:1_{9863BF22-F4D0-4612-9676-D18C3AB11194}" xr6:coauthVersionLast="46" xr6:coauthVersionMax="47" xr10:uidLastSave="{00000000-0000-0000-0000-000000000000}"/>
  <bookViews>
    <workbookView xWindow="-120" yWindow="-120" windowWidth="29040" windowHeight="15840" xr2:uid="{FD0EE15A-B900-4A6B-AE1F-843C7A1329DB}"/>
  </bookViews>
  <sheets>
    <sheet name="2020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2" i="1" l="1"/>
  <c r="P22" i="1"/>
  <c r="P24" i="1"/>
  <c r="P23" i="1"/>
  <c r="Q24" i="1"/>
  <c r="Q23" i="1"/>
  <c r="G34" i="1"/>
  <c r="F34" i="1"/>
  <c r="E34" i="1"/>
  <c r="F29" i="1"/>
  <c r="E29" i="1" s="1"/>
  <c r="G28" i="1"/>
  <c r="F28" i="1" s="1"/>
  <c r="G30" i="1"/>
  <c r="F27" i="1"/>
  <c r="E27" i="1" s="1"/>
  <c r="G32" i="1"/>
  <c r="F30" i="1" l="1"/>
  <c r="F32" i="1"/>
  <c r="E32" i="1" s="1"/>
  <c r="E28" i="1"/>
  <c r="E30" i="1" s="1"/>
  <c r="W20" i="1"/>
  <c r="E20" i="1"/>
  <c r="E21" i="1" s="1"/>
  <c r="E22" i="1" l="1"/>
  <c r="E23" i="1" s="1"/>
  <c r="W22" i="1"/>
  <c r="W21" i="1"/>
  <c r="F22" i="1"/>
  <c r="F23" i="1" s="1"/>
  <c r="L20" i="1"/>
  <c r="L19" i="1"/>
  <c r="F19" i="1"/>
  <c r="G19" i="1" s="1"/>
  <c r="N19" i="1" s="1"/>
  <c r="L22" i="1" l="1"/>
  <c r="M23" i="1"/>
  <c r="F24" i="1"/>
  <c r="L23" i="1"/>
  <c r="E24" i="1"/>
  <c r="L24" i="1" s="1"/>
  <c r="G23" i="1"/>
  <c r="N23" i="1" s="1"/>
  <c r="G22" i="1"/>
  <c r="N22" i="1" s="1"/>
  <c r="M22" i="1"/>
  <c r="M19" i="1"/>
  <c r="L21" i="1"/>
  <c r="F20" i="1"/>
  <c r="G24" i="1" l="1"/>
  <c r="N24" i="1" s="1"/>
  <c r="M24" i="1"/>
  <c r="F21" i="1"/>
  <c r="G21" i="1" s="1"/>
  <c r="N21" i="1" s="1"/>
  <c r="G20" i="1"/>
  <c r="N20" i="1" s="1"/>
  <c r="M20" i="1"/>
  <c r="M21" i="1" l="1"/>
</calcChain>
</file>

<file path=xl/sharedStrings.xml><?xml version="1.0" encoding="utf-8"?>
<sst xmlns="http://schemas.openxmlformats.org/spreadsheetml/2006/main" count="64" uniqueCount="55">
  <si>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</si>
  <si>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</si>
  <si>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</si>
  <si>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</si>
  <si>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</si>
  <si>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</si>
  <si>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</si>
  <si>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</si>
  <si>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</si>
  <si>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DB</t>
  </si>
  <si>
    <t>RENT RECONCILIATION</t>
  </si>
  <si>
    <t>GST</t>
  </si>
  <si>
    <t>Notes or Comments</t>
  </si>
  <si>
    <t>Base Annual Rent (excl GST)</t>
  </si>
  <si>
    <t>Rent review</t>
  </si>
  <si>
    <t>Outgoings</t>
  </si>
  <si>
    <t>Rental Bond</t>
  </si>
  <si>
    <t>Net</t>
  </si>
  <si>
    <t>Gross</t>
  </si>
  <si>
    <t>Option to Renew</t>
  </si>
  <si>
    <t>Rent increase calculations</t>
  </si>
  <si>
    <t>Monthly rent payments</t>
  </si>
  <si>
    <t>Actual Rent received</t>
  </si>
  <si>
    <t>Lease to Kimu Pty Ltd - unrelated party</t>
  </si>
  <si>
    <t>$68,000 + GST</t>
  </si>
  <si>
    <t>01/04/2016 to 31/05/2021 (5 years &amp; 2 mths)</t>
  </si>
  <si>
    <t>Greater of 4% or CPI on 1 June each year</t>
  </si>
  <si>
    <t>01/06/2017 to 31/05/2018</t>
  </si>
  <si>
    <t>01/06/2018 to 31/05/2019</t>
  </si>
  <si>
    <t>01/04/2016 to 31/05/2017</t>
  </si>
  <si>
    <t>01/06/2019  to 31/05/2020</t>
  </si>
  <si>
    <t>Review due 01/06/2020 n/a due to COVID</t>
  </si>
  <si>
    <t>CPI current qtr</t>
  </si>
  <si>
    <t>increase</t>
  </si>
  <si>
    <t>CPI calculations - 4% increase is greater than CPI</t>
  </si>
  <si>
    <t>Variance</t>
  </si>
  <si>
    <t>Vince advised that as per their agreement wiith the tenant, the tenant pays a set amount each month comprising rent and outgoings.</t>
  </si>
  <si>
    <t>Vince does not always perform a reconciliation of actual rent (incl outgoings) paid vs actual rent and outgoings</t>
  </si>
  <si>
    <t>The tenant has not asked for rent relief during the COVID pandemic period</t>
  </si>
  <si>
    <t>As the parties are unrelated, it is deemed that they are dealing with each other on commercial terms</t>
  </si>
  <si>
    <t>Vinita Super Fund2</t>
  </si>
  <si>
    <t>01/06/2020  to 31/05/2021</t>
  </si>
  <si>
    <t>01/06/2021 to 31/05/2021</t>
  </si>
  <si>
    <t>Original Lease agreement period</t>
  </si>
  <si>
    <t>Lease Option agreement period</t>
  </si>
  <si>
    <t>01/06/2021 to 31/05/2026 (5 years)</t>
  </si>
  <si>
    <t>Yes, one more 5 year term from 1/6/2026</t>
  </si>
  <si>
    <t>01/07/2020 to 31/05/2021</t>
  </si>
  <si>
    <t>01/06/2021 to 30/06/2021</t>
  </si>
  <si>
    <t>Total rent</t>
  </si>
  <si>
    <t>Expected Rent for 2021:</t>
  </si>
  <si>
    <t>2020FY shortfall payment</t>
  </si>
  <si>
    <t>The tenant experienced some cash flow issues in the 2020FY due to the loss of a large contract, and is currently a few months in arrears</t>
  </si>
  <si>
    <t>Vince has not provided us with a schedule of how much rent is outstanding, so we are accounting for the rent on a cash basis.</t>
  </si>
  <si>
    <t>Monthly rent &amp; outgoings payments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</si>
</sst>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0" fillId="0" borderId="0" xfId="0" applyAlignment="1">
      <alignment vertical="center"/>
    </xf>
    <xf numFmtId="0" fontId="0" fillId="0" borderId="1" xfId="0" applyBorder="1"/>
    <xf numFmtId="44" fontId="0" fillId="0" borderId="1" xfId="1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44" fontId="0" fillId="0" borderId="9" xfId="1" applyFont="1" applyBorder="1"/>
    <xf numFmtId="44" fontId="8" fillId="0" borderId="1" xfId="1" applyFont="1" applyBorder="1"/>
    <xf numFmtId="0" fontId="8" fillId="0" borderId="1" xfId="0" applyFont="1" applyBorder="1" applyAlignment="1">
      <alignment horizontal="center"/>
    </xf>
    <xf numFmtId="44" fontId="8" fillId="0" borderId="1" xfId="1" applyFont="1" applyBorder="1" applyAlignment="1">
      <alignment horizontal="center"/>
    </xf>
    <xf numFmtId="44" fontId="1" fillId="0" borderId="1" xfId="1" applyFont="1" applyBorder="1" applyAlignment="1">
      <alignment horizontal="center"/>
    </xf>
    <xf numFmtId="43" fontId="0" fillId="0" borderId="0" xfId="3" applyFont="1"/>
    <xf numFmtId="0" fontId="0" fillId="0" borderId="14" xfId="0" applyBorder="1"/>
    <xf numFmtId="0" fontId="3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44" fontId="3" fillId="0" borderId="23" xfId="1" applyFont="1" applyBorder="1" applyAlignment="1">
      <alignment horizontal="center" vertical="center" wrapText="1"/>
    </xf>
    <xf numFmtId="0" fontId="0" fillId="0" borderId="25" xfId="0" applyBorder="1"/>
    <xf numFmtId="44" fontId="0" fillId="0" borderId="0" xfId="0" applyNumberForma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3" xfId="0" applyBorder="1"/>
    <xf numFmtId="0" fontId="0" fillId="0" borderId="4" xfId="0" applyBorder="1"/>
    <xf numFmtId="0" fontId="0" fillId="0" borderId="10" xfId="0" applyBorder="1"/>
    <xf numFmtId="0" fontId="0" fillId="0" borderId="5" xfId="0" applyBorder="1"/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14" fontId="0" fillId="0" borderId="3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1" xfId="0" applyBorder="1"/>
    <xf numFmtId="0" fontId="0" fillId="0" borderId="6" xfId="0" applyBorder="1"/>
    <xf numFmtId="0" fontId="0" fillId="0" borderId="12" xfId="0" applyBorder="1"/>
    <xf numFmtId="0" fontId="0" fillId="0" borderId="13" xfId="0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44" fontId="3" fillId="0" borderId="20" xfId="1" applyFont="1" applyBorder="1" applyAlignment="1">
      <alignment horizontal="center" vertical="center" wrapText="1"/>
    </xf>
    <xf numFmtId="44" fontId="3" fillId="0" borderId="21" xfId="1" applyFont="1" applyBorder="1" applyAlignment="1">
      <alignment horizontal="center" vertical="center" wrapText="1"/>
    </xf>
    <xf numFmtId="44" fontId="3" fillId="0" borderId="24" xfId="1" applyFont="1" applyBorder="1" applyAlignment="1">
      <alignment horizontal="center" vertical="center" wrapText="1"/>
    </xf>
    <xf numFmtId="9" fontId="0" fillId="0" borderId="3" xfId="0" applyNumberFormat="1" applyBorder="1" applyAlignment="1">
      <alignment horizontal="left"/>
    </xf>
    <xf numFmtId="8" fontId="0" fillId="0" borderId="3" xfId="0" applyNumberFormat="1" applyBorder="1" applyAlignment="1">
      <alignment horizontal="left"/>
    </xf>
    <xf numFmtId="0" fontId="8" fillId="2" borderId="3" xfId="0" applyFont="1" applyFill="1" applyBorder="1"/>
    <xf numFmtId="0" fontId="8" fillId="2" borderId="4" xfId="0" applyFont="1" applyFill="1" applyBorder="1"/>
    <xf numFmtId="0" fontId="8" fillId="2" borderId="5" xfId="0" applyFont="1" applyFill="1" applyBorder="1"/>
    <xf numFmtId="0" fontId="0" fillId="0" borderId="15" xfId="0" applyBorder="1"/>
    <xf numFmtId="0" fontId="0" fillId="0" borderId="16" xfId="0" applyBorder="1"/>
    <xf numFmtId="0" fontId="0" fillId="0" borderId="18" xfId="0" applyBorder="1"/>
    <xf numFmtId="0" fontId="0" fillId="0" borderId="17" xfId="0" applyBorder="1"/>
    <xf numFmtId="44" fontId="0" fillId="0" borderId="1" xfId="0" applyNumberForma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44" fontId="0" fillId="0" borderId="1" xfId="0" applyNumberFormat="1" applyFont="1" applyBorder="1" applyAlignment="1">
      <alignment horizontal="center"/>
    </xf>
    <xf numFmtId="43" fontId="0" fillId="0" borderId="0" xfId="0" applyNumberFormat="1"/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W43"/>
  <sheetViews>
    <sheetView tabSelected="1" topLeftCell="B4" workbookViewId="0">
      <selection activeCell="S23" sqref="S23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7.7109375" style="13" customWidth="1"/>
    <col min="8" max="8" width="14.28515625" customWidth="1"/>
    <col min="9" max="10" width="15.7109375" customWidth="1"/>
    <col min="11" max="11" width="14.42578125" customWidth="1"/>
    <col min="12" max="12" width="10.5703125" bestFit="1" customWidth="1"/>
    <col min="13" max="13" width="9.5703125" bestFit="1" customWidth="1"/>
    <col min="14" max="14" width="10.5703125" bestFit="1" customWidth="1"/>
    <col min="16" max="16" width="9.5703125" bestFit="1" customWidth="1"/>
    <col min="17" max="17" width="9.28515625" bestFit="1" customWidth="1"/>
    <col min="18" max="19" width="9.5703125" bestFit="1" customWidth="1"/>
    <col min="23" max="23" width="11.5703125" bestFit="1" customWidth="1"/>
  </cols>
  <sheetData>
    <row r="1" spans="1:10" ht="18" x14ac:dyDescent="0.25">
      <c r="A1" s="1" t="s">
        <v>0</v>
      </c>
      <c r="B1" s="2"/>
      <c r="C1" s="3" t="s">
        <v>40</v>
      </c>
      <c r="D1" s="4"/>
      <c r="E1" s="4"/>
      <c r="F1" s="5"/>
      <c r="G1" s="5"/>
      <c r="I1" s="6" t="s">
        <v>1</v>
      </c>
      <c r="J1" s="6"/>
    </row>
    <row r="2" spans="1:10" ht="18" x14ac:dyDescent="0.25">
      <c r="A2" s="7"/>
      <c r="B2" s="8"/>
      <c r="C2" s="8"/>
      <c r="D2" s="8"/>
      <c r="E2" s="8"/>
      <c r="F2" s="9"/>
      <c r="G2" s="9"/>
      <c r="I2" s="10" t="s">
        <v>2</v>
      </c>
      <c r="J2" s="10" t="s">
        <v>3</v>
      </c>
    </row>
    <row r="3" spans="1:10" ht="18" x14ac:dyDescent="0.25">
      <c r="A3" s="11" t="s">
        <v>10</v>
      </c>
      <c r="C3" s="12"/>
      <c r="H3" s="14" t="s">
        <v>4</v>
      </c>
      <c r="I3" s="15" t="s">
        <v>9</v>
      </c>
      <c r="J3" s="16">
        <v>44411</v>
      </c>
    </row>
    <row r="4" spans="1:10" ht="18" x14ac:dyDescent="0.25">
      <c r="A4" s="17" t="s">
        <v>5</v>
      </c>
      <c r="C4" s="18">
        <v>44377</v>
      </c>
      <c r="D4" s="11"/>
      <c r="E4" s="11"/>
      <c r="F4" s="19"/>
      <c r="G4" s="19"/>
      <c r="H4" s="14" t="s">
        <v>6</v>
      </c>
      <c r="I4" s="15"/>
      <c r="J4" s="16"/>
    </row>
    <row r="5" spans="1:10" ht="18" x14ac:dyDescent="0.25">
      <c r="D5" s="11"/>
      <c r="E5" s="11"/>
      <c r="F5" s="19"/>
      <c r="G5" s="19"/>
      <c r="H5" s="20"/>
      <c r="I5" s="21"/>
      <c r="J5" s="22"/>
    </row>
    <row r="6" spans="1:10" ht="15.75" thickBot="1" x14ac:dyDescent="0.3"/>
    <row r="7" spans="1:10" s="23" customFormat="1" ht="26.25" thickBot="1" x14ac:dyDescent="0.3">
      <c r="A7" s="36" t="s">
        <v>7</v>
      </c>
      <c r="B7" s="58" t="s">
        <v>8</v>
      </c>
      <c r="C7" s="59"/>
      <c r="D7" s="60"/>
      <c r="E7" s="37"/>
      <c r="F7" s="38"/>
      <c r="G7" s="38"/>
      <c r="H7" s="61" t="s">
        <v>12</v>
      </c>
      <c r="I7" s="62"/>
      <c r="J7" s="63"/>
    </row>
    <row r="8" spans="1:10" x14ac:dyDescent="0.25">
      <c r="A8" s="35"/>
      <c r="B8" s="69"/>
      <c r="C8" s="70"/>
      <c r="D8" s="72"/>
      <c r="E8" s="69"/>
      <c r="F8" s="70"/>
      <c r="G8" s="72"/>
      <c r="H8" s="69"/>
      <c r="I8" s="70"/>
      <c r="J8" s="71"/>
    </row>
    <row r="9" spans="1:10" x14ac:dyDescent="0.25">
      <c r="A9" s="26"/>
      <c r="B9" s="66" t="s">
        <v>23</v>
      </c>
      <c r="C9" s="67"/>
      <c r="D9" s="67"/>
      <c r="E9" s="68"/>
      <c r="F9" s="25"/>
      <c r="G9" s="25"/>
      <c r="H9" s="44"/>
      <c r="I9" s="45"/>
      <c r="J9" s="46"/>
    </row>
    <row r="10" spans="1:10" x14ac:dyDescent="0.25">
      <c r="A10" s="26"/>
      <c r="B10" s="44" t="s">
        <v>43</v>
      </c>
      <c r="C10" s="45"/>
      <c r="D10" s="47"/>
      <c r="E10" s="44" t="s">
        <v>25</v>
      </c>
      <c r="F10" s="45"/>
      <c r="G10" s="47"/>
      <c r="H10" s="44"/>
      <c r="I10" s="45"/>
      <c r="J10" s="46"/>
    </row>
    <row r="11" spans="1:10" x14ac:dyDescent="0.25">
      <c r="A11" s="26"/>
      <c r="B11" s="41" t="s">
        <v>44</v>
      </c>
      <c r="C11" s="42"/>
      <c r="D11" s="43"/>
      <c r="E11" s="41" t="s">
        <v>45</v>
      </c>
      <c r="F11" s="42"/>
      <c r="G11" s="43"/>
      <c r="H11" s="44"/>
      <c r="I11" s="45"/>
      <c r="J11" s="46"/>
    </row>
    <row r="12" spans="1:10" x14ac:dyDescent="0.25">
      <c r="A12" s="26"/>
      <c r="B12" s="44" t="s">
        <v>13</v>
      </c>
      <c r="C12" s="45"/>
      <c r="D12" s="47"/>
      <c r="E12" s="44" t="s">
        <v>24</v>
      </c>
      <c r="F12" s="45"/>
      <c r="G12" s="47"/>
      <c r="H12" s="44"/>
      <c r="I12" s="45"/>
      <c r="J12" s="46"/>
    </row>
    <row r="13" spans="1:10" x14ac:dyDescent="0.25">
      <c r="A13" s="26"/>
      <c r="B13" s="44" t="s">
        <v>14</v>
      </c>
      <c r="C13" s="45"/>
      <c r="D13" s="47"/>
      <c r="E13" s="44" t="s">
        <v>26</v>
      </c>
      <c r="F13" s="45"/>
      <c r="G13" s="47"/>
      <c r="H13" s="45"/>
      <c r="I13" s="45"/>
      <c r="J13" s="46"/>
    </row>
    <row r="14" spans="1:10" x14ac:dyDescent="0.25">
      <c r="A14" s="26"/>
      <c r="B14" s="44" t="s">
        <v>15</v>
      </c>
      <c r="C14" s="45"/>
      <c r="D14" s="47"/>
      <c r="E14" s="64">
        <v>1</v>
      </c>
      <c r="F14" s="52"/>
      <c r="G14" s="53"/>
      <c r="H14" s="44"/>
      <c r="I14" s="45"/>
      <c r="J14" s="46"/>
    </row>
    <row r="15" spans="1:10" x14ac:dyDescent="0.25">
      <c r="A15" s="26"/>
      <c r="B15" s="44" t="s">
        <v>16</v>
      </c>
      <c r="C15" s="45"/>
      <c r="D15" s="47"/>
      <c r="E15" s="65">
        <v>10000</v>
      </c>
      <c r="F15" s="52"/>
      <c r="G15" s="53"/>
      <c r="H15" s="44"/>
      <c r="I15" s="45"/>
      <c r="J15" s="46"/>
    </row>
    <row r="16" spans="1:10" x14ac:dyDescent="0.25">
      <c r="A16" s="26"/>
      <c r="B16" s="44" t="s">
        <v>19</v>
      </c>
      <c r="C16" s="45"/>
      <c r="D16" s="47"/>
      <c r="E16" s="44" t="s">
        <v>46</v>
      </c>
      <c r="F16" s="45"/>
      <c r="G16" s="47"/>
      <c r="H16" s="44"/>
      <c r="I16" s="45"/>
      <c r="J16" s="46"/>
    </row>
    <row r="17" spans="1:23" x14ac:dyDescent="0.25">
      <c r="A17" s="26"/>
      <c r="B17" s="44"/>
      <c r="C17" s="45"/>
      <c r="D17" s="47"/>
      <c r="E17" s="24"/>
      <c r="F17" s="25"/>
      <c r="G17" s="25"/>
      <c r="H17" s="44"/>
      <c r="I17" s="45"/>
      <c r="J17" s="46"/>
      <c r="L17" t="s">
        <v>21</v>
      </c>
      <c r="P17" t="s">
        <v>54</v>
      </c>
      <c r="U17" t="s">
        <v>34</v>
      </c>
    </row>
    <row r="18" spans="1:23" x14ac:dyDescent="0.25">
      <c r="A18" s="26"/>
      <c r="B18" s="48" t="s">
        <v>20</v>
      </c>
      <c r="C18" s="49"/>
      <c r="D18" s="50"/>
      <c r="E18" s="31" t="s">
        <v>17</v>
      </c>
      <c r="F18" s="32" t="s">
        <v>11</v>
      </c>
      <c r="G18" s="32" t="s">
        <v>18</v>
      </c>
      <c r="H18" s="44"/>
      <c r="I18" s="45"/>
      <c r="J18" s="46"/>
      <c r="L18" t="s">
        <v>17</v>
      </c>
      <c r="M18" t="s">
        <v>11</v>
      </c>
      <c r="N18" t="s">
        <v>18</v>
      </c>
      <c r="P18" t="s">
        <v>17</v>
      </c>
      <c r="Q18" t="s">
        <v>11</v>
      </c>
      <c r="R18" t="s">
        <v>18</v>
      </c>
      <c r="U18" t="s">
        <v>32</v>
      </c>
      <c r="W18" t="s">
        <v>33</v>
      </c>
    </row>
    <row r="19" spans="1:23" x14ac:dyDescent="0.25">
      <c r="A19" s="26"/>
      <c r="B19" s="51" t="s">
        <v>29</v>
      </c>
      <c r="C19" s="52"/>
      <c r="D19" s="53"/>
      <c r="E19" s="33">
        <v>68000</v>
      </c>
      <c r="F19" s="33">
        <f>+E19*0.1</f>
        <v>6800</v>
      </c>
      <c r="G19" s="33">
        <f>+E19+F19</f>
        <v>74800</v>
      </c>
      <c r="H19" s="44"/>
      <c r="I19" s="45"/>
      <c r="J19" s="46"/>
      <c r="L19" s="34">
        <f t="shared" ref="L19:N21" si="0">+E19/12</f>
        <v>5666.666666666667</v>
      </c>
      <c r="M19" s="34">
        <f t="shared" si="0"/>
        <v>566.66666666666663</v>
      </c>
      <c r="N19" s="34">
        <f t="shared" si="0"/>
        <v>6233.333333333333</v>
      </c>
      <c r="U19">
        <v>108.5</v>
      </c>
    </row>
    <row r="20" spans="1:23" x14ac:dyDescent="0.25">
      <c r="A20" s="26"/>
      <c r="B20" s="51" t="s">
        <v>27</v>
      </c>
      <c r="C20" s="52"/>
      <c r="D20" s="53"/>
      <c r="E20" s="25">
        <f>+E19*1.04</f>
        <v>70720</v>
      </c>
      <c r="F20" s="33">
        <f>+E20*0.1</f>
        <v>7072</v>
      </c>
      <c r="G20" s="33">
        <f>+E20+F20</f>
        <v>77792</v>
      </c>
      <c r="H20" s="44"/>
      <c r="I20" s="45"/>
      <c r="J20" s="46"/>
      <c r="L20" s="34">
        <f t="shared" si="0"/>
        <v>5893.333333333333</v>
      </c>
      <c r="M20" s="34">
        <f t="shared" si="0"/>
        <v>589.33333333333337</v>
      </c>
      <c r="N20" s="34">
        <f t="shared" si="0"/>
        <v>6482.666666666667</v>
      </c>
      <c r="U20">
        <v>110.5</v>
      </c>
      <c r="W20" s="40">
        <f>+(U20/U19)*E19</f>
        <v>69253.456221198154</v>
      </c>
    </row>
    <row r="21" spans="1:23" x14ac:dyDescent="0.25">
      <c r="A21" s="26"/>
      <c r="B21" s="51" t="s">
        <v>28</v>
      </c>
      <c r="C21" s="52"/>
      <c r="D21" s="53"/>
      <c r="E21" s="25">
        <f>+E20*1.04</f>
        <v>73548.800000000003</v>
      </c>
      <c r="F21" s="33">
        <f>+E21*0.1</f>
        <v>7354.880000000001</v>
      </c>
      <c r="G21" s="33">
        <f>+E21+F21</f>
        <v>80903.680000000008</v>
      </c>
      <c r="H21" s="44"/>
      <c r="I21" s="45"/>
      <c r="J21" s="46"/>
      <c r="L21" s="34">
        <f t="shared" si="0"/>
        <v>6129.0666666666666</v>
      </c>
      <c r="M21" s="34">
        <f t="shared" si="0"/>
        <v>612.90666666666675</v>
      </c>
      <c r="N21" s="34">
        <f t="shared" si="0"/>
        <v>6741.9733333333343</v>
      </c>
      <c r="U21">
        <v>112.4</v>
      </c>
      <c r="W21" s="40">
        <f>+(U21/U20)*E20</f>
        <v>71936.000000000015</v>
      </c>
    </row>
    <row r="22" spans="1:23" x14ac:dyDescent="0.25">
      <c r="A22" s="26"/>
      <c r="B22" s="44" t="s">
        <v>30</v>
      </c>
      <c r="C22" s="45"/>
      <c r="D22" s="47"/>
      <c r="E22" s="25">
        <f>+E21*1.04</f>
        <v>76490.752000000008</v>
      </c>
      <c r="F22" s="33">
        <f>+E22*0.1</f>
        <v>7649.0752000000011</v>
      </c>
      <c r="G22" s="33">
        <f>+E22+F22</f>
        <v>84139.827200000014</v>
      </c>
      <c r="H22" s="44"/>
      <c r="I22" s="45"/>
      <c r="J22" s="46"/>
      <c r="L22" s="34">
        <f t="shared" ref="L22:L24" si="1">+E22/12</f>
        <v>6374.2293333333337</v>
      </c>
      <c r="M22" s="34">
        <f t="shared" ref="M22:M23" si="2">+F22/12</f>
        <v>637.42293333333339</v>
      </c>
      <c r="N22" s="34">
        <f t="shared" ref="N22:N23" si="3">+G22/12</f>
        <v>7011.6522666666679</v>
      </c>
      <c r="P22" s="34">
        <f>+R22-Q22</f>
        <v>7727.272727272727</v>
      </c>
      <c r="Q22" s="34">
        <f>+R22/11</f>
        <v>772.72727272727275</v>
      </c>
      <c r="R22" s="34">
        <v>8500</v>
      </c>
      <c r="S22" s="78"/>
      <c r="U22">
        <v>114.1</v>
      </c>
      <c r="W22" s="40">
        <f>+(U22/U21)*E21</f>
        <v>74661.192882562274</v>
      </c>
    </row>
    <row r="23" spans="1:23" x14ac:dyDescent="0.25">
      <c r="A23" s="26"/>
      <c r="B23" s="44" t="s">
        <v>41</v>
      </c>
      <c r="C23" s="45"/>
      <c r="D23" s="47"/>
      <c r="E23" s="73">
        <f>+E22</f>
        <v>76490.752000000008</v>
      </c>
      <c r="F23" s="25">
        <f>+F22</f>
        <v>7649.0752000000011</v>
      </c>
      <c r="G23" s="25">
        <f>+E23+F23</f>
        <v>84139.827200000014</v>
      </c>
      <c r="H23" s="44" t="s">
        <v>31</v>
      </c>
      <c r="I23" s="45"/>
      <c r="J23" s="46"/>
      <c r="L23" s="34">
        <f t="shared" si="1"/>
        <v>6374.2293333333337</v>
      </c>
      <c r="M23" s="34">
        <f t="shared" si="2"/>
        <v>637.42293333333339</v>
      </c>
      <c r="N23" s="34">
        <f t="shared" si="3"/>
        <v>7011.6522666666679</v>
      </c>
      <c r="P23" s="34">
        <f>+R23-Q23</f>
        <v>7727.272727272727</v>
      </c>
      <c r="Q23" s="34">
        <f>+R23/11</f>
        <v>772.72727272727275</v>
      </c>
      <c r="R23" s="34">
        <v>8500</v>
      </c>
    </row>
    <row r="24" spans="1:23" x14ac:dyDescent="0.25">
      <c r="A24" s="26"/>
      <c r="B24" s="44" t="s">
        <v>42</v>
      </c>
      <c r="C24" s="45"/>
      <c r="D24" s="47"/>
      <c r="E24" s="25">
        <f>+E23*1.04</f>
        <v>79550.38208000001</v>
      </c>
      <c r="F24" s="25">
        <f>+F23</f>
        <v>7649.0752000000011</v>
      </c>
      <c r="G24" s="25">
        <f>+E24+F24</f>
        <v>87199.457280000017</v>
      </c>
      <c r="H24" s="44"/>
      <c r="I24" s="45"/>
      <c r="J24" s="46"/>
      <c r="L24" s="34">
        <f t="shared" si="1"/>
        <v>6629.1985066666675</v>
      </c>
      <c r="M24" s="34">
        <f t="shared" ref="M24" si="4">+F24/12</f>
        <v>637.42293333333339</v>
      </c>
      <c r="N24" s="34">
        <f t="shared" ref="N24" si="5">+G24/12</f>
        <v>7266.6214400000017</v>
      </c>
      <c r="P24" s="34">
        <f>+R24-Q24</f>
        <v>8136.363636363636</v>
      </c>
      <c r="Q24" s="34">
        <f>+R24/11</f>
        <v>813.63636363636363</v>
      </c>
      <c r="R24" s="34">
        <v>8950</v>
      </c>
      <c r="S24" s="78"/>
    </row>
    <row r="25" spans="1:23" x14ac:dyDescent="0.25">
      <c r="A25" s="26"/>
      <c r="B25" s="44"/>
      <c r="C25" s="45"/>
      <c r="D25" s="47"/>
      <c r="E25" s="24"/>
      <c r="F25" s="25"/>
      <c r="G25" s="25"/>
      <c r="H25" s="44"/>
      <c r="I25" s="45"/>
      <c r="J25" s="46"/>
    </row>
    <row r="26" spans="1:23" x14ac:dyDescent="0.25">
      <c r="A26" s="26"/>
      <c r="B26" s="48" t="s">
        <v>50</v>
      </c>
      <c r="C26" s="49"/>
      <c r="D26" s="50"/>
      <c r="E26" s="31" t="s">
        <v>17</v>
      </c>
      <c r="F26" s="32" t="s">
        <v>11</v>
      </c>
      <c r="G26" s="32" t="s">
        <v>18</v>
      </c>
      <c r="H26" s="44"/>
      <c r="I26" s="45"/>
      <c r="J26" s="46"/>
    </row>
    <row r="27" spans="1:23" x14ac:dyDescent="0.25">
      <c r="A27" s="26"/>
      <c r="B27" s="74" t="s">
        <v>51</v>
      </c>
      <c r="C27" s="75"/>
      <c r="D27" s="76"/>
      <c r="E27" s="77">
        <f>+G27-F27</f>
        <v>7727.272727272727</v>
      </c>
      <c r="F27" s="33">
        <f>+G27/11</f>
        <v>772.72727272727275</v>
      </c>
      <c r="G27" s="33">
        <v>8500</v>
      </c>
      <c r="H27" s="44"/>
      <c r="I27" s="45"/>
      <c r="J27" s="46"/>
    </row>
    <row r="28" spans="1:23" x14ac:dyDescent="0.25">
      <c r="A28" s="26"/>
      <c r="B28" s="44" t="s">
        <v>47</v>
      </c>
      <c r="C28" s="45"/>
      <c r="D28" s="47"/>
      <c r="E28" s="77">
        <f>+G28-F28</f>
        <v>85000</v>
      </c>
      <c r="F28" s="33">
        <f>+G28/11</f>
        <v>8500</v>
      </c>
      <c r="G28" s="33">
        <f>8500*11</f>
        <v>93500</v>
      </c>
      <c r="H28" s="44"/>
      <c r="I28" s="45"/>
      <c r="J28" s="46"/>
    </row>
    <row r="29" spans="1:23" x14ac:dyDescent="0.25">
      <c r="A29" s="26"/>
      <c r="B29" s="44" t="s">
        <v>48</v>
      </c>
      <c r="C29" s="45"/>
      <c r="D29" s="47"/>
      <c r="E29" s="77">
        <f>+G29-F29</f>
        <v>8136.363636363636</v>
      </c>
      <c r="F29" s="33">
        <f>+G29/11</f>
        <v>813.63636363636363</v>
      </c>
      <c r="G29" s="33">
        <v>8950</v>
      </c>
      <c r="H29" s="44"/>
      <c r="I29" s="45"/>
      <c r="J29" s="46"/>
    </row>
    <row r="30" spans="1:23" x14ac:dyDescent="0.25">
      <c r="A30" s="26"/>
      <c r="B30" s="48" t="s">
        <v>49</v>
      </c>
      <c r="C30" s="49"/>
      <c r="D30" s="50"/>
      <c r="E30" s="30">
        <f>SUM(E27:E29)</f>
        <v>100863.63636363635</v>
      </c>
      <c r="F30" s="30">
        <f>SUM(F27:F29)</f>
        <v>10086.363636363636</v>
      </c>
      <c r="G30" s="30">
        <f>SUM(G27:G29)</f>
        <v>110950</v>
      </c>
      <c r="H30" s="44"/>
      <c r="I30" s="45"/>
      <c r="J30" s="46"/>
    </row>
    <row r="31" spans="1:23" x14ac:dyDescent="0.25">
      <c r="A31" s="26"/>
      <c r="B31" s="44"/>
      <c r="C31" s="45"/>
      <c r="D31" s="47"/>
      <c r="E31" s="25"/>
      <c r="F31" s="25"/>
      <c r="G31" s="25"/>
      <c r="H31" s="44"/>
      <c r="I31" s="45"/>
      <c r="J31" s="46"/>
    </row>
    <row r="32" spans="1:23" x14ac:dyDescent="0.25">
      <c r="A32" s="39"/>
      <c r="B32" s="48" t="s">
        <v>22</v>
      </c>
      <c r="C32" s="49"/>
      <c r="D32" s="50"/>
      <c r="E32" s="25">
        <f>+G32-F32</f>
        <v>100863.63636363637</v>
      </c>
      <c r="F32" s="25">
        <f>+G32/11</f>
        <v>10086.363636363636</v>
      </c>
      <c r="G32" s="25">
        <f>+(8500*12)+8950</f>
        <v>110950</v>
      </c>
      <c r="H32" s="44"/>
      <c r="I32" s="45"/>
      <c r="J32" s="46"/>
    </row>
    <row r="33" spans="1:10" x14ac:dyDescent="0.25">
      <c r="A33" s="39"/>
      <c r="B33" s="44"/>
      <c r="C33" s="45"/>
      <c r="D33" s="47"/>
      <c r="E33" s="25"/>
      <c r="F33" s="25"/>
      <c r="G33" s="25"/>
      <c r="H33" s="44"/>
      <c r="I33" s="45"/>
      <c r="J33" s="46"/>
    </row>
    <row r="34" spans="1:10" x14ac:dyDescent="0.25">
      <c r="A34" s="39"/>
      <c r="B34" s="44" t="s">
        <v>35</v>
      </c>
      <c r="C34" s="45"/>
      <c r="D34" s="47"/>
      <c r="E34" s="25">
        <f>+E30-E32</f>
        <v>0</v>
      </c>
      <c r="F34" s="25">
        <f>+F30-F32</f>
        <v>0</v>
      </c>
      <c r="G34" s="25">
        <f>+G30-G32</f>
        <v>0</v>
      </c>
      <c r="H34" s="44"/>
      <c r="I34" s="45"/>
      <c r="J34" s="46"/>
    </row>
    <row r="35" spans="1:10" x14ac:dyDescent="0.25">
      <c r="A35" s="39"/>
      <c r="B35" s="44"/>
      <c r="C35" s="45"/>
      <c r="D35" s="47"/>
      <c r="E35" s="25"/>
      <c r="F35" s="25"/>
      <c r="G35" s="25"/>
      <c r="H35" s="44"/>
      <c r="I35" s="45"/>
      <c r="J35" s="46"/>
    </row>
    <row r="36" spans="1:10" x14ac:dyDescent="0.25">
      <c r="A36" s="39"/>
      <c r="B36" s="44"/>
      <c r="C36" s="45"/>
      <c r="D36" s="47"/>
      <c r="E36" s="25"/>
      <c r="F36" s="25"/>
      <c r="G36" s="25"/>
      <c r="H36" s="44"/>
      <c r="I36" s="45"/>
      <c r="J36" s="46"/>
    </row>
    <row r="37" spans="1:10" x14ac:dyDescent="0.25">
      <c r="A37" s="39"/>
      <c r="B37" s="44" t="s">
        <v>36</v>
      </c>
      <c r="C37" s="45"/>
      <c r="D37" s="45"/>
      <c r="E37" s="45"/>
      <c r="F37" s="45"/>
      <c r="G37" s="45"/>
      <c r="H37" s="45"/>
      <c r="I37" s="45"/>
      <c r="J37" s="46"/>
    </row>
    <row r="38" spans="1:10" x14ac:dyDescent="0.25">
      <c r="A38" s="39"/>
      <c r="B38" s="44" t="s">
        <v>37</v>
      </c>
      <c r="C38" s="45"/>
      <c r="D38" s="45"/>
      <c r="E38" s="45"/>
      <c r="F38" s="45"/>
      <c r="G38" s="45"/>
      <c r="H38" s="45"/>
      <c r="I38" s="45"/>
      <c r="J38" s="46"/>
    </row>
    <row r="39" spans="1:10" x14ac:dyDescent="0.25">
      <c r="A39" s="39"/>
      <c r="B39" s="44" t="s">
        <v>38</v>
      </c>
      <c r="C39" s="45"/>
      <c r="D39" s="45"/>
      <c r="E39" s="45"/>
      <c r="F39" s="45"/>
      <c r="G39" s="45"/>
      <c r="H39" s="45"/>
      <c r="I39" s="45"/>
      <c r="J39" s="46"/>
    </row>
    <row r="40" spans="1:10" x14ac:dyDescent="0.25">
      <c r="A40" s="39"/>
      <c r="B40" s="44" t="s">
        <v>52</v>
      </c>
      <c r="C40" s="45"/>
      <c r="D40" s="45"/>
      <c r="E40" s="45"/>
      <c r="F40" s="45"/>
      <c r="G40" s="45"/>
      <c r="H40" s="45"/>
      <c r="I40" s="45"/>
      <c r="J40" s="46"/>
    </row>
    <row r="41" spans="1:10" x14ac:dyDescent="0.25">
      <c r="A41" s="39"/>
      <c r="B41" s="44" t="s">
        <v>53</v>
      </c>
      <c r="C41" s="45"/>
      <c r="D41" s="45"/>
      <c r="E41" s="45"/>
      <c r="F41" s="45"/>
      <c r="G41" s="45"/>
      <c r="H41" s="45"/>
      <c r="I41" s="45"/>
      <c r="J41" s="46"/>
    </row>
    <row r="42" spans="1:10" x14ac:dyDescent="0.25">
      <c r="A42" s="39"/>
      <c r="B42" s="44" t="s">
        <v>39</v>
      </c>
      <c r="C42" s="45"/>
      <c r="D42" s="45"/>
      <c r="E42" s="45"/>
      <c r="F42" s="45"/>
      <c r="G42" s="45"/>
      <c r="H42" s="45"/>
      <c r="I42" s="45"/>
      <c r="J42" s="46"/>
    </row>
    <row r="43" spans="1:10" ht="15.75" thickBot="1" x14ac:dyDescent="0.3">
      <c r="A43" s="27"/>
      <c r="B43" s="54"/>
      <c r="C43" s="55"/>
      <c r="D43" s="57"/>
      <c r="E43" s="28"/>
      <c r="F43" s="29"/>
      <c r="G43" s="29"/>
      <c r="H43" s="54"/>
      <c r="I43" s="55"/>
      <c r="J43" s="56"/>
    </row>
  </sheetData>
  <mergeCells count="74">
    <mergeCell ref="H11:J11"/>
    <mergeCell ref="B30:D30"/>
    <mergeCell ref="H30:J30"/>
    <mergeCell ref="B27:D27"/>
    <mergeCell ref="H27:J27"/>
    <mergeCell ref="B10:D10"/>
    <mergeCell ref="B9:E9"/>
    <mergeCell ref="H8:J8"/>
    <mergeCell ref="B12:D12"/>
    <mergeCell ref="H23:J23"/>
    <mergeCell ref="H15:J15"/>
    <mergeCell ref="H16:J16"/>
    <mergeCell ref="H17:J17"/>
    <mergeCell ref="H18:J18"/>
    <mergeCell ref="H20:J20"/>
    <mergeCell ref="E13:G13"/>
    <mergeCell ref="H13:J13"/>
    <mergeCell ref="B8:D8"/>
    <mergeCell ref="E8:G8"/>
    <mergeCell ref="B13:D13"/>
    <mergeCell ref="B7:D7"/>
    <mergeCell ref="H7:J7"/>
    <mergeCell ref="H21:J21"/>
    <mergeCell ref="B19:D19"/>
    <mergeCell ref="H19:J19"/>
    <mergeCell ref="E10:G10"/>
    <mergeCell ref="E12:G12"/>
    <mergeCell ref="E14:G14"/>
    <mergeCell ref="E15:G15"/>
    <mergeCell ref="E16:G16"/>
    <mergeCell ref="H31:J31"/>
    <mergeCell ref="B28:D28"/>
    <mergeCell ref="B26:D26"/>
    <mergeCell ref="H43:J43"/>
    <mergeCell ref="B43:D43"/>
    <mergeCell ref="B32:D32"/>
    <mergeCell ref="H32:J32"/>
    <mergeCell ref="H28:J28"/>
    <mergeCell ref="B15:D15"/>
    <mergeCell ref="H9:J9"/>
    <mergeCell ref="H10:J10"/>
    <mergeCell ref="B29:D29"/>
    <mergeCell ref="H29:J29"/>
    <mergeCell ref="B31:D31"/>
    <mergeCell ref="B17:D17"/>
    <mergeCell ref="B18:D18"/>
    <mergeCell ref="B20:D20"/>
    <mergeCell ref="B22:D22"/>
    <mergeCell ref="B21:D21"/>
    <mergeCell ref="H22:J22"/>
    <mergeCell ref="B24:D24"/>
    <mergeCell ref="H12:J12"/>
    <mergeCell ref="H14:J14"/>
    <mergeCell ref="B16:D16"/>
    <mergeCell ref="H25:J25"/>
    <mergeCell ref="H26:J26"/>
    <mergeCell ref="B25:D25"/>
    <mergeCell ref="H24:J24"/>
    <mergeCell ref="B14:D14"/>
    <mergeCell ref="B23:D23"/>
    <mergeCell ref="B33:D33"/>
    <mergeCell ref="H33:J33"/>
    <mergeCell ref="B34:D34"/>
    <mergeCell ref="H34:J34"/>
    <mergeCell ref="B38:J38"/>
    <mergeCell ref="B42:J42"/>
    <mergeCell ref="B40:J40"/>
    <mergeCell ref="B39:J39"/>
    <mergeCell ref="B35:D35"/>
    <mergeCell ref="H35:J35"/>
    <mergeCell ref="B36:D36"/>
    <mergeCell ref="H36:J36"/>
    <mergeCell ref="B37:J37"/>
    <mergeCell ref="B41:J4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2021-08-02T21:07:00Z</dcterms:modified>
</cp:coreProperties>
</file>