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B/BAUL/2022/Workpapers/"/>
    </mc:Choice>
  </mc:AlternateContent>
  <xr:revisionPtr revIDLastSave="834" documentId="8_{7DABB9F9-DAC7-48AF-95BF-A766060AAE59}" xr6:coauthVersionLast="47" xr6:coauthVersionMax="47" xr10:uidLastSave="{4A374634-2F09-444A-92E1-51388D104824}"/>
  <bookViews>
    <workbookView xWindow="-110" yWindow="-110" windowWidth="22780" windowHeight="14660" tabRatio="781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state="hidden" r:id="rId9"/>
    <sheet name="Debtors" sheetId="13" r:id="rId10"/>
    <sheet name="Creditors" sheetId="11" state="hidden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state="hidden" r:id="rId16"/>
    <sheet name="Advisor Fees" sheetId="5" state="hidden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5" l="1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2" i="17" l="1"/>
  <c r="I3" i="17"/>
  <c r="H3" i="17"/>
  <c r="C3" i="17"/>
  <c r="I2" i="17"/>
  <c r="H2" i="17"/>
  <c r="C2" i="17"/>
  <c r="C1" i="17"/>
  <c r="F20" i="16"/>
  <c r="F22" i="16" s="1"/>
  <c r="F15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I22" i="16" l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5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<sst xmlns="http://schemas.openxmlformats.org/spreadsheetml/2006/main" count="717" uniqueCount="404">
  <si>
    <t>Client</t>
  </si>
  <si>
    <t>BAUER SUPERANNUATION FUND</t>
  </si>
  <si>
    <t>Initials</t>
  </si>
  <si>
    <t>Date</t>
  </si>
  <si>
    <t>Client Code</t>
  </si>
  <si>
    <t>9BAUL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</si>
  <si>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</si>
  <si>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</si>
  <si>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</si>
  <si>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</si>
  <si>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</si>
  <si>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</si>
  <si>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</si>
  <si>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</si>
  <si>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</si>
  <si>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</si>
  <si>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</si>
  <si>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</si>
  <si>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</si>
  <si>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</si>
  <si>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</si>
  <si>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</si>
  <si>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</si>
  <si>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</si>
  <si>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</si>
  <si>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</si>
  <si>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</si>
  <si>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</si>
  <si>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</si>
  <si>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</si>
  <si>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</si>
  <si>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 phase, member TSB is &lt; $1.6m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</si>
  <si>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</si>
  <si>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</si>
  <si>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</si>
  <si>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</si>
  <si>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</si>
  <si>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</si>
  <si>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</si>
  <si>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</si>
  <si>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</si>
  <si>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</si>
  <si>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</si>
  <si>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</si>
  <si>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</si>
  <si>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</si>
  <si>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</si>
  <si>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</si>
  <si>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</si>
  <si>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</si>
  <si>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</si>
  <si>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</si>
  <si>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</si>
  <si>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</si>
  <si>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</si>
  <si>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</si>
  <si>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</si>
  <si>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</si>
  <si>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</si>
  <si>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</si>
  <si>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</si>
  <si>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</si>
  <si>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</si>
  <si>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</si>
  <si>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</si>
  <si>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</si>
  <si>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</si>
  <si>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</si>
  <si>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</si>
  <si>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</si>
  <si>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</si>
  <si>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</si>
  <si>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</si>
  <si>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</si>
  <si>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</si>
  <si>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</si>
  <si>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</si>
  <si>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</si>
  <si>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</si>
  <si>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</si>
  <si>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</si>
  <si>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</si>
  <si>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Leo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</si>
  <si>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</si>
  <si>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</si>
  <si>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</si>
  <si>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</si>
  <si>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</si>
  <si>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</si>
  <si>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</si>
  <si>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BEULEO00003P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</si>
  <si>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</si>
  <si>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</si>
  <si>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</si>
  <si>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</si>
  <si>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</si>
  <si>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</si>
  <si>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</si>
  <si>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</si>
  <si>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</si>
  <si>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</si>
  <si>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</si>
  <si>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</si>
  <si>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</si>
  <si>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</si>
  <si>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</si>
  <si>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</si>
  <si>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</si>
  <si>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</si>
  <si>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</si>
  <si>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</si>
  <si>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</si>
  <si>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</si>
  <si>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</si>
  <si>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</si>
  <si>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</si>
  <si>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</si>
  <si>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</si>
  <si>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</si>
  <si>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</si>
  <si>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</si>
  <si>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</si>
  <si>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</si>
  <si>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</si>
  <si>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</si>
  <si>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</si>
  <si>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</si>
  <si>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</si>
  <si>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</si>
  <si>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</si>
  <si>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</si>
  <si>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</si>
  <si>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</si>
  <si>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</si>
  <si>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</si>
  <si>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</si>
  <si>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</si>
  <si>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</si>
  <si>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</si>
  <si>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</si>
  <si>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</si>
  <si>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</si>
  <si>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</si>
  <si>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</si>
  <si>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</si>
  <si>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</si>
  <si>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</si>
  <si>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</si>
  <si>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</si>
  <si>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</si>
  <si>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</si>
  <si>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</si>
  <si>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</si>
  <si>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</si>
  <si>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</si>
  <si>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</si>
  <si>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</si>
  <si>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</si>
  <si>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</si>
  <si>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</si>
  <si>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MBL963217104</t>
  </si>
  <si>
    <t>Macquarie Bank A/c</t>
  </si>
  <si>
    <t>Macquarie Bank Trans – Full FY .pdf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</si>
  <si>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</si>
  <si>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</si>
  <si>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</si>
  <si>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</si>
  <si>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</si>
  <si>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</si>
  <si>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</si>
  <si>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</si>
  <si>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</si>
  <si>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</si>
  <si>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</si>
  <si>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</si>
  <si>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</si>
  <si>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</si>
  <si>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</si>
  <si>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</si>
  <si>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</si>
  <si>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</si>
  <si>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</si>
  <si>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</si>
  <si>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</si>
  <si>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</si>
  <si>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</si>
  <si>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</si>
  <si>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</si>
  <si>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</si>
  <si>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</si>
  <si>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</si>
  <si>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</si>
  <si>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</si>
  <si>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</si>
  <si>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</si>
  <si>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</si>
  <si>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</si>
  <si>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</si>
  <si>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</si>
  <si>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</si>
  <si>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</si>
  <si>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</si>
  <si>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</si>
  <si>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</si>
  <si>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Fixed Interest</t>
  </si>
  <si>
    <t>Units in Listed UT</t>
  </si>
  <si>
    <t>Market Value per Supporting Docs</t>
  </si>
  <si>
    <t>Portfolio Valuation</t>
  </si>
  <si>
    <t>Macquarie Term Deposit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</si>
  <si>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</si>
  <si>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</si>
  <si>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</si>
  <si>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</si>
  <si>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</si>
  <si>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</si>
  <si>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</si>
  <si>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</si>
  <si>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</si>
  <si>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</si>
  <si>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</si>
  <si>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</si>
  <si>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</si>
  <si>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</si>
  <si>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</si>
  <si>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</si>
  <si>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</si>
  <si>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</si>
  <si>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</si>
  <si>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</si>
  <si>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</si>
  <si>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</si>
  <si>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</si>
  <si>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</si>
  <si>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</si>
  <si>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</si>
  <si>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</si>
  <si>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Lendlease</t>
  </si>
  <si>
    <t>GMG</t>
  </si>
  <si>
    <t>Switzer</t>
  </si>
  <si>
    <t>CREDITORS</t>
  </si>
  <si>
    <t>ACCOUNTING FEES</t>
  </si>
  <si>
    <t>Goodman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</si>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</sst>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0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21" fillId="0" borderId="0" xfId="5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14</xdr:row>
      <xdr:rowOff>142875</xdr:rowOff>
    </xdr:from>
    <xdr:to>
      <xdr:col>8</xdr:col>
      <xdr:colOff>990600</xdr:colOff>
      <xdr:row>40</xdr:row>
      <xdr:rowOff>3855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7C75EE-B3D9-59FD-1CFB-BD373CDE9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7275" y="3238500"/>
          <a:ext cx="7743825" cy="480445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../../../../../../../../:b:/s/HFBAccounting/EVM1LiwkITZAhqZvQkQC6LIBecqSnurWIXuXfubwcoG94A?e=YDJcB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F21" sqref="F21:H21"/>
    </sheetView>
  </sheetViews>
  <sheetFormatPr defaultRowHeight="14.4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140625" bestFit="1" customWidth="1"/>
  </cols>
  <sheetData>
    <row r="1" spans="1:9" ht="18">
      <c r="A1" s="117" t="s">
        <v>0</v>
      </c>
      <c r="B1" s="120"/>
      <c r="C1" s="118" t="s">
        <v>1</v>
      </c>
      <c r="F1" s="55"/>
      <c r="H1" s="57" t="s">
        <v>2</v>
      </c>
      <c r="I1" s="57" t="s">
        <v>3</v>
      </c>
    </row>
    <row r="2" spans="1:9" ht="18">
      <c r="A2" s="117" t="s">
        <v>4</v>
      </c>
      <c r="B2" s="121"/>
      <c r="C2" s="118" t="s">
        <v>5</v>
      </c>
      <c r="D2" s="54"/>
      <c r="E2" s="54"/>
      <c r="F2" s="56"/>
      <c r="G2" s="60" t="s">
        <v>6</v>
      </c>
      <c r="H2" s="61" t="s">
        <v>7</v>
      </c>
      <c r="I2" s="62">
        <v>44907</v>
      </c>
    </row>
    <row r="3" spans="1:9" ht="18">
      <c r="A3" s="117" t="s">
        <v>8</v>
      </c>
      <c r="B3" s="121"/>
      <c r="C3" s="119">
        <v>44742</v>
      </c>
      <c r="D3" s="54"/>
      <c r="E3" s="54"/>
      <c r="F3" s="56"/>
      <c r="G3" s="60" t="s">
        <v>9</v>
      </c>
      <c r="H3" s="61" t="s">
        <v>10</v>
      </c>
      <c r="I3" s="62">
        <v>44909</v>
      </c>
    </row>
    <row r="4" spans="1:9" ht="18">
      <c r="A4" s="122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4" t="s">
        <v>15</v>
      </c>
      <c r="G7" s="325"/>
      <c r="H7" s="326"/>
    </row>
    <row r="8" spans="1:9" ht="20.100000000000001" customHeight="1">
      <c r="A8" s="327" t="s">
        <v>16</v>
      </c>
      <c r="B8" s="328"/>
      <c r="C8" s="329"/>
      <c r="D8" s="219"/>
      <c r="E8" s="10" t="s">
        <v>17</v>
      </c>
      <c r="F8" s="321"/>
      <c r="G8" s="322"/>
      <c r="H8" s="323"/>
    </row>
    <row r="9" spans="1:9" ht="20.100000000000001" customHeight="1">
      <c r="A9" s="11"/>
      <c r="B9" s="12">
        <v>1</v>
      </c>
      <c r="C9" s="13" t="s">
        <v>18</v>
      </c>
      <c r="D9" s="219"/>
      <c r="E9" s="10" t="s">
        <v>17</v>
      </c>
      <c r="F9" s="321"/>
      <c r="G9" s="322"/>
      <c r="H9" s="323"/>
    </row>
    <row r="10" spans="1:9" ht="20.100000000000001" customHeight="1">
      <c r="A10" s="11"/>
      <c r="B10" s="12">
        <v>2</v>
      </c>
      <c r="C10" s="13" t="s">
        <v>19</v>
      </c>
      <c r="D10" s="219"/>
      <c r="E10" s="10" t="s">
        <v>17</v>
      </c>
      <c r="F10" s="321"/>
      <c r="G10" s="322"/>
      <c r="H10" s="323"/>
    </row>
    <row r="11" spans="1:9" ht="20.100000000000001" customHeight="1">
      <c r="A11" s="11"/>
      <c r="B11" s="12">
        <v>3</v>
      </c>
      <c r="C11" s="13" t="s">
        <v>20</v>
      </c>
      <c r="D11" s="219"/>
      <c r="E11" s="10" t="s">
        <v>17</v>
      </c>
      <c r="F11" s="321"/>
      <c r="G11" s="322"/>
      <c r="H11" s="323"/>
    </row>
    <row r="12" spans="1:9" ht="20.100000000000001" customHeight="1">
      <c r="A12" s="11"/>
      <c r="B12" s="12">
        <v>4</v>
      </c>
      <c r="C12" s="13" t="s">
        <v>21</v>
      </c>
      <c r="D12" s="219"/>
      <c r="E12" s="10" t="s">
        <v>17</v>
      </c>
      <c r="F12" s="321"/>
      <c r="G12" s="322"/>
      <c r="H12" s="323"/>
    </row>
    <row r="13" spans="1:9" ht="20.100000000000001" customHeight="1">
      <c r="A13" s="11"/>
      <c r="B13" s="12">
        <v>5</v>
      </c>
      <c r="C13" s="12" t="s">
        <v>22</v>
      </c>
      <c r="D13" s="219"/>
      <c r="E13" s="10" t="s">
        <v>17</v>
      </c>
      <c r="F13" s="321"/>
      <c r="G13" s="322"/>
      <c r="H13" s="323"/>
    </row>
    <row r="14" spans="1:9" ht="20.100000000000001" customHeight="1">
      <c r="A14" s="11"/>
      <c r="B14" s="12">
        <v>6</v>
      </c>
      <c r="C14" s="14" t="s">
        <v>23</v>
      </c>
      <c r="D14" s="219"/>
      <c r="E14" s="10" t="s">
        <v>17</v>
      </c>
      <c r="F14" s="321"/>
      <c r="G14" s="322"/>
      <c r="H14" s="323"/>
    </row>
    <row r="15" spans="1:9" ht="20.100000000000001" customHeight="1">
      <c r="A15" s="15"/>
      <c r="B15" s="16">
        <v>7</v>
      </c>
      <c r="C15" s="12" t="s">
        <v>24</v>
      </c>
      <c r="D15" s="219"/>
      <c r="E15" s="10" t="s">
        <v>17</v>
      </c>
      <c r="F15" s="321"/>
      <c r="G15" s="322"/>
      <c r="H15" s="323"/>
    </row>
    <row r="16" spans="1:9" ht="20.100000000000001" customHeight="1">
      <c r="A16" s="15"/>
      <c r="B16" s="16">
        <v>8</v>
      </c>
      <c r="C16" s="12" t="s">
        <v>25</v>
      </c>
      <c r="D16" s="219"/>
      <c r="E16" s="10"/>
      <c r="F16" s="321" t="s">
        <v>26</v>
      </c>
      <c r="G16" s="322"/>
      <c r="H16" s="323"/>
    </row>
    <row r="17" spans="1:10" ht="20.100000000000001" customHeight="1">
      <c r="A17" s="318" t="s">
        <v>27</v>
      </c>
      <c r="B17" s="319"/>
      <c r="C17" s="320"/>
      <c r="D17" s="219"/>
      <c r="E17" s="17"/>
      <c r="F17" s="321"/>
      <c r="G17" s="322"/>
      <c r="H17" s="323"/>
      <c r="J17" s="18"/>
    </row>
    <row r="18" spans="1:10" ht="20.100000000000001" customHeight="1">
      <c r="A18" s="19">
        <v>2</v>
      </c>
      <c r="B18" s="20" t="s">
        <v>28</v>
      </c>
      <c r="C18" s="21"/>
      <c r="D18" s="219"/>
      <c r="E18" s="17"/>
      <c r="F18" s="321"/>
      <c r="G18" s="322"/>
      <c r="H18" s="323"/>
    </row>
    <row r="19" spans="1:10" ht="20.100000000000001" customHeight="1">
      <c r="A19" s="22"/>
      <c r="B19" s="23"/>
      <c r="C19" s="24" t="s">
        <v>29</v>
      </c>
      <c r="D19" s="219"/>
      <c r="E19" s="10" t="s">
        <v>17</v>
      </c>
      <c r="F19" s="321"/>
      <c r="G19" s="322"/>
      <c r="H19" s="323"/>
    </row>
    <row r="20" spans="1:10" ht="20.100000000000001" customHeight="1">
      <c r="A20" s="22"/>
      <c r="B20" s="23"/>
      <c r="C20" s="24" t="s">
        <v>30</v>
      </c>
      <c r="D20" s="219"/>
      <c r="E20" s="10" t="s">
        <v>17</v>
      </c>
      <c r="F20" s="321" t="s">
        <v>31</v>
      </c>
      <c r="G20" s="322"/>
      <c r="H20" s="323"/>
    </row>
    <row r="21" spans="1:10" ht="20.100000000000001" customHeight="1">
      <c r="A21" s="11"/>
      <c r="B21" s="25"/>
      <c r="C21" s="14" t="s">
        <v>32</v>
      </c>
      <c r="D21" s="219"/>
      <c r="E21" s="10" t="s">
        <v>17</v>
      </c>
      <c r="F21" s="321"/>
      <c r="G21" s="322"/>
      <c r="H21" s="323"/>
    </row>
    <row r="22" spans="1:10" ht="20.100000000000001" customHeight="1">
      <c r="A22" s="11"/>
      <c r="B22" s="26"/>
      <c r="C22" s="14" t="s">
        <v>33</v>
      </c>
      <c r="D22" s="220" t="s">
        <v>34</v>
      </c>
      <c r="E22" s="10"/>
      <c r="F22" s="321"/>
      <c r="G22" s="322"/>
      <c r="H22" s="323"/>
    </row>
    <row r="23" spans="1:10" ht="20.100000000000001" customHeight="1">
      <c r="A23" s="19">
        <v>3</v>
      </c>
      <c r="B23" s="27" t="s">
        <v>35</v>
      </c>
      <c r="C23" s="21"/>
      <c r="D23" s="219"/>
      <c r="E23" s="17"/>
      <c r="F23" s="321"/>
      <c r="G23" s="322"/>
      <c r="H23" s="323"/>
    </row>
    <row r="24" spans="1:10" ht="20.100000000000001" customHeight="1">
      <c r="A24" s="11"/>
      <c r="B24" s="28"/>
      <c r="C24" s="14" t="s">
        <v>36</v>
      </c>
      <c r="D24" s="266" t="s">
        <v>34</v>
      </c>
      <c r="E24" s="10" t="s">
        <v>17</v>
      </c>
      <c r="F24" s="321"/>
      <c r="G24" s="322"/>
      <c r="H24" s="323"/>
    </row>
    <row r="25" spans="1:10" ht="20.100000000000001" customHeight="1">
      <c r="A25" s="19">
        <v>4</v>
      </c>
      <c r="B25" s="27" t="s">
        <v>37</v>
      </c>
      <c r="C25" s="27"/>
      <c r="D25" s="219"/>
      <c r="E25" s="10"/>
      <c r="F25" s="321"/>
      <c r="G25" s="322"/>
      <c r="H25" s="323"/>
    </row>
    <row r="26" spans="1:10" ht="20.100000000000001" customHeight="1">
      <c r="A26" s="22"/>
      <c r="B26" s="23"/>
      <c r="C26" s="24" t="s">
        <v>38</v>
      </c>
      <c r="D26" s="220" t="s">
        <v>34</v>
      </c>
      <c r="E26" s="10"/>
      <c r="F26" s="321"/>
      <c r="G26" s="322"/>
      <c r="H26" s="323"/>
    </row>
    <row r="27" spans="1:10" ht="20.100000000000001" customHeight="1">
      <c r="A27" s="11"/>
      <c r="B27" s="25"/>
      <c r="C27" s="14" t="s">
        <v>39</v>
      </c>
      <c r="D27" s="220" t="s">
        <v>34</v>
      </c>
      <c r="E27" s="10" t="s">
        <v>17</v>
      </c>
      <c r="F27" s="321"/>
      <c r="G27" s="322"/>
      <c r="H27" s="323"/>
    </row>
    <row r="28" spans="1:10" ht="20.100000000000001" customHeight="1">
      <c r="A28" s="11"/>
      <c r="B28" s="26"/>
      <c r="C28" s="14" t="s">
        <v>40</v>
      </c>
      <c r="D28" s="220" t="s">
        <v>34</v>
      </c>
      <c r="E28" s="10"/>
      <c r="F28" s="321"/>
      <c r="G28" s="322"/>
      <c r="H28" s="323"/>
    </row>
    <row r="29" spans="1:10" ht="20.100000000000001" customHeight="1">
      <c r="A29" s="11"/>
      <c r="B29" s="26"/>
      <c r="C29" s="14" t="s">
        <v>41</v>
      </c>
      <c r="D29" s="220" t="s">
        <v>34</v>
      </c>
      <c r="E29" s="10"/>
      <c r="F29" s="321"/>
      <c r="G29" s="322"/>
      <c r="H29" s="323"/>
    </row>
    <row r="30" spans="1:10" ht="20.100000000000001" customHeight="1">
      <c r="A30" s="11"/>
      <c r="B30" s="26"/>
      <c r="C30" s="14" t="s">
        <v>42</v>
      </c>
      <c r="D30" s="220" t="s">
        <v>34</v>
      </c>
      <c r="E30" s="10"/>
      <c r="F30" s="321"/>
      <c r="G30" s="322"/>
      <c r="H30" s="323"/>
    </row>
    <row r="31" spans="1:10" ht="20.100000000000001" customHeight="1">
      <c r="A31" s="19">
        <v>5</v>
      </c>
      <c r="B31" s="27" t="s">
        <v>43</v>
      </c>
      <c r="C31" s="27"/>
      <c r="D31" s="219"/>
      <c r="E31" s="10"/>
      <c r="F31" s="321"/>
      <c r="G31" s="322"/>
      <c r="H31" s="323"/>
    </row>
    <row r="32" spans="1:10" ht="20.100000000000001" customHeight="1">
      <c r="A32" s="22"/>
      <c r="B32" s="28"/>
      <c r="C32" s="14" t="s">
        <v>44</v>
      </c>
      <c r="D32" s="219"/>
      <c r="E32" s="10" t="s">
        <v>17</v>
      </c>
      <c r="F32" s="321"/>
      <c r="G32" s="322"/>
      <c r="H32" s="323"/>
    </row>
    <row r="33" spans="1:8" ht="20.100000000000001" customHeight="1">
      <c r="A33" s="11"/>
      <c r="B33" s="28"/>
      <c r="C33" s="14" t="s">
        <v>45</v>
      </c>
      <c r="D33" s="220" t="s">
        <v>34</v>
      </c>
      <c r="E33" s="10" t="s">
        <v>17</v>
      </c>
      <c r="F33" s="321"/>
      <c r="G33" s="322"/>
      <c r="H33" s="323"/>
    </row>
    <row r="34" spans="1:8" ht="20.100000000000001" customHeight="1">
      <c r="A34" s="11"/>
      <c r="B34" s="28"/>
      <c r="C34" s="14" t="s">
        <v>46</v>
      </c>
      <c r="D34" s="219"/>
      <c r="E34" s="17"/>
      <c r="F34" s="321"/>
      <c r="G34" s="322"/>
      <c r="H34" s="323"/>
    </row>
    <row r="35" spans="1:8" ht="20.100000000000001" customHeight="1">
      <c r="A35" s="11"/>
      <c r="B35" s="28"/>
      <c r="C35" s="14" t="s">
        <v>47</v>
      </c>
      <c r="D35" s="220" t="s">
        <v>34</v>
      </c>
      <c r="E35" s="10" t="s">
        <v>17</v>
      </c>
      <c r="F35" s="321"/>
      <c r="G35" s="322"/>
      <c r="H35" s="323"/>
    </row>
    <row r="36" spans="1:8" ht="20.100000000000001" customHeight="1">
      <c r="A36" s="11"/>
      <c r="B36" s="28"/>
      <c r="C36" s="14" t="s">
        <v>48</v>
      </c>
      <c r="D36" s="219"/>
      <c r="E36" s="10"/>
      <c r="F36" s="321"/>
      <c r="G36" s="322"/>
      <c r="H36" s="323"/>
    </row>
    <row r="37" spans="1:8" ht="20.100000000000001" customHeight="1">
      <c r="A37" s="11"/>
      <c r="B37" s="28"/>
      <c r="C37" s="14" t="s">
        <v>49</v>
      </c>
      <c r="D37" s="219"/>
      <c r="E37" s="17"/>
      <c r="F37" s="321"/>
      <c r="G37" s="322"/>
      <c r="H37" s="323"/>
    </row>
    <row r="38" spans="1:8" ht="20.100000000000001" customHeight="1">
      <c r="A38" s="11"/>
      <c r="B38" s="28"/>
      <c r="C38" s="14" t="s">
        <v>50</v>
      </c>
      <c r="D38" s="220" t="s">
        <v>34</v>
      </c>
      <c r="E38" s="10"/>
      <c r="F38" s="321"/>
      <c r="G38" s="322"/>
      <c r="H38" s="323"/>
    </row>
    <row r="39" spans="1:8" ht="20.100000000000001" customHeight="1">
      <c r="A39" s="19">
        <v>6</v>
      </c>
      <c r="B39" s="27" t="s">
        <v>51</v>
      </c>
      <c r="C39" s="27"/>
      <c r="D39" s="219"/>
      <c r="E39" s="10"/>
      <c r="F39" s="321"/>
      <c r="G39" s="322"/>
      <c r="H39" s="323"/>
    </row>
    <row r="40" spans="1:8" ht="20.100000000000001" customHeight="1">
      <c r="A40" s="11"/>
      <c r="B40" s="28"/>
      <c r="C40" s="14" t="s">
        <v>52</v>
      </c>
      <c r="D40" s="219"/>
      <c r="E40" s="17"/>
      <c r="F40" s="321"/>
      <c r="G40" s="322"/>
      <c r="H40" s="323"/>
    </row>
    <row r="41" spans="1:8" ht="20.100000000000001" customHeight="1">
      <c r="A41" s="11"/>
      <c r="B41" s="28"/>
      <c r="C41" s="14" t="s">
        <v>53</v>
      </c>
      <c r="D41" s="219"/>
      <c r="E41" s="17"/>
      <c r="F41" s="321"/>
      <c r="G41" s="322"/>
      <c r="H41" s="323"/>
    </row>
    <row r="42" spans="1:8" ht="20.100000000000001" customHeight="1">
      <c r="A42" s="11"/>
      <c r="B42" s="28"/>
      <c r="C42" s="14" t="s">
        <v>54</v>
      </c>
      <c r="D42" s="219"/>
      <c r="E42" s="17"/>
      <c r="F42" s="321"/>
      <c r="G42" s="322"/>
      <c r="H42" s="323"/>
    </row>
    <row r="43" spans="1:8" ht="20.100000000000001" customHeight="1">
      <c r="A43" s="11"/>
      <c r="B43" s="28"/>
      <c r="C43" s="14" t="s">
        <v>55</v>
      </c>
      <c r="D43" s="219"/>
      <c r="E43" s="17"/>
      <c r="F43" s="321"/>
      <c r="G43" s="322"/>
      <c r="H43" s="323"/>
    </row>
    <row r="44" spans="1:8" ht="20.100000000000001" customHeight="1">
      <c r="A44" s="11"/>
      <c r="B44" s="28"/>
      <c r="C44" s="14" t="s">
        <v>56</v>
      </c>
      <c r="D44" s="219"/>
      <c r="E44" s="17"/>
      <c r="F44" s="321"/>
      <c r="G44" s="322"/>
      <c r="H44" s="323"/>
    </row>
    <row r="45" spans="1:8" ht="20.100000000000001" customHeight="1">
      <c r="A45" s="11"/>
      <c r="B45" s="28"/>
      <c r="C45" s="14" t="s">
        <v>57</v>
      </c>
      <c r="D45" s="219"/>
      <c r="E45" s="10" t="s">
        <v>17</v>
      </c>
      <c r="F45" s="321"/>
      <c r="G45" s="322"/>
      <c r="H45" s="323"/>
    </row>
    <row r="46" spans="1:8" ht="20.100000000000001" customHeight="1">
      <c r="A46" s="19">
        <v>7</v>
      </c>
      <c r="B46" s="27" t="s">
        <v>58</v>
      </c>
      <c r="C46" s="27"/>
      <c r="D46" s="219"/>
      <c r="E46" s="17"/>
      <c r="F46" s="321"/>
      <c r="G46" s="322"/>
      <c r="H46" s="323"/>
    </row>
    <row r="47" spans="1:8" ht="20.100000000000001" customHeight="1">
      <c r="A47" s="11"/>
      <c r="B47" s="28"/>
      <c r="C47" s="14" t="s">
        <v>59</v>
      </c>
      <c r="D47" s="220" t="s">
        <v>34</v>
      </c>
      <c r="E47" s="29"/>
      <c r="F47" s="321"/>
      <c r="G47" s="322"/>
      <c r="H47" s="323"/>
    </row>
    <row r="48" spans="1:8" ht="20.100000000000001" customHeight="1">
      <c r="A48" s="11"/>
      <c r="B48" s="30"/>
      <c r="C48" s="14" t="s">
        <v>60</v>
      </c>
      <c r="D48" s="219"/>
      <c r="E48" s="17"/>
      <c r="F48" s="321"/>
      <c r="G48" s="322"/>
      <c r="H48" s="323"/>
    </row>
    <row r="49" spans="1:8" ht="20.100000000000001" customHeight="1">
      <c r="A49" s="19">
        <v>8</v>
      </c>
      <c r="B49" s="27" t="s">
        <v>61</v>
      </c>
      <c r="C49" s="27"/>
      <c r="D49" s="219"/>
      <c r="E49" s="17"/>
      <c r="F49" s="321"/>
      <c r="G49" s="322"/>
      <c r="H49" s="323"/>
    </row>
    <row r="50" spans="1:8" ht="20.100000000000001" customHeight="1">
      <c r="A50" s="11"/>
      <c r="B50" s="28"/>
      <c r="C50" s="24" t="s">
        <v>62</v>
      </c>
      <c r="D50" s="219"/>
      <c r="E50" s="10" t="s">
        <v>17</v>
      </c>
      <c r="F50" s="321"/>
      <c r="G50" s="322"/>
      <c r="H50" s="323"/>
    </row>
    <row r="51" spans="1:8" ht="20.100000000000001" customHeight="1">
      <c r="A51" s="11"/>
      <c r="B51" s="31"/>
      <c r="C51" s="14" t="s">
        <v>63</v>
      </c>
      <c r="D51" s="220" t="s">
        <v>34</v>
      </c>
      <c r="E51" s="10" t="s">
        <v>17</v>
      </c>
      <c r="F51" s="321"/>
      <c r="G51" s="322"/>
      <c r="H51" s="323"/>
    </row>
    <row r="52" spans="1:8" ht="20.100000000000001" customHeight="1">
      <c r="A52" s="11"/>
      <c r="B52" s="31"/>
      <c r="C52" s="24" t="s">
        <v>64</v>
      </c>
      <c r="D52" s="219"/>
      <c r="E52" s="10" t="s">
        <v>17</v>
      </c>
      <c r="F52" s="321"/>
      <c r="G52" s="322"/>
      <c r="H52" s="323"/>
    </row>
    <row r="53" spans="1:8" ht="20.100000000000001" customHeight="1">
      <c r="A53" s="11"/>
      <c r="B53" s="31"/>
      <c r="C53" s="24" t="s">
        <v>65</v>
      </c>
      <c r="D53" s="220" t="s">
        <v>34</v>
      </c>
      <c r="E53" s="10"/>
      <c r="F53" s="321"/>
      <c r="G53" s="322"/>
      <c r="H53" s="323"/>
    </row>
    <row r="54" spans="1:8" ht="20.100000000000001" customHeight="1">
      <c r="A54" s="11"/>
      <c r="B54" s="31"/>
      <c r="C54" s="24" t="s">
        <v>66</v>
      </c>
      <c r="D54" s="220" t="s">
        <v>34</v>
      </c>
      <c r="E54" s="10"/>
      <c r="F54" s="321"/>
      <c r="G54" s="322"/>
      <c r="H54" s="323"/>
    </row>
    <row r="55" spans="1:8" ht="20.100000000000001" customHeight="1">
      <c r="A55" s="11"/>
      <c r="B55" s="31"/>
      <c r="C55" s="24" t="s">
        <v>67</v>
      </c>
      <c r="D55" s="219"/>
      <c r="E55" s="10" t="s">
        <v>17</v>
      </c>
      <c r="F55" s="321"/>
      <c r="G55" s="322"/>
      <c r="H55" s="323"/>
    </row>
    <row r="56" spans="1:8" ht="20.100000000000001" customHeight="1">
      <c r="A56" s="11"/>
      <c r="B56" s="31"/>
      <c r="C56" s="24" t="s">
        <v>68</v>
      </c>
      <c r="D56" s="219"/>
      <c r="E56" s="10"/>
      <c r="F56" s="321"/>
      <c r="G56" s="322"/>
      <c r="H56" s="323"/>
    </row>
    <row r="57" spans="1:8" ht="20.100000000000001" customHeight="1">
      <c r="A57" s="11"/>
      <c r="B57" s="31"/>
      <c r="C57" s="24" t="s">
        <v>69</v>
      </c>
      <c r="D57" s="219"/>
      <c r="E57" s="10" t="s">
        <v>17</v>
      </c>
      <c r="F57" s="321"/>
      <c r="G57" s="322"/>
      <c r="H57" s="323"/>
    </row>
    <row r="58" spans="1:8" ht="20.100000000000001" customHeight="1">
      <c r="A58" s="19">
        <v>9</v>
      </c>
      <c r="B58" s="27" t="s">
        <v>70</v>
      </c>
      <c r="C58" s="27"/>
      <c r="D58" s="219"/>
      <c r="E58" s="17"/>
      <c r="F58" s="321"/>
      <c r="G58" s="322"/>
      <c r="H58" s="323"/>
    </row>
    <row r="59" spans="1:8" ht="20.100000000000001" customHeight="1">
      <c r="A59" s="32"/>
      <c r="B59" s="26"/>
      <c r="C59" s="14" t="s">
        <v>71</v>
      </c>
      <c r="D59" s="220" t="s">
        <v>34</v>
      </c>
      <c r="E59" s="10" t="s">
        <v>17</v>
      </c>
      <c r="F59" s="321"/>
      <c r="G59" s="322"/>
      <c r="H59" s="323"/>
    </row>
    <row r="60" spans="1:8" ht="20.100000000000001" customHeight="1">
      <c r="A60" s="11"/>
      <c r="B60" s="26"/>
      <c r="C60" s="14" t="s">
        <v>72</v>
      </c>
      <c r="D60" s="219"/>
      <c r="E60" s="10"/>
      <c r="F60" s="321"/>
      <c r="G60" s="322"/>
      <c r="H60" s="323"/>
    </row>
    <row r="61" spans="1:8" ht="20.100000000000001" customHeight="1">
      <c r="A61" s="11"/>
      <c r="B61" s="26"/>
      <c r="C61" s="14" t="s">
        <v>73</v>
      </c>
      <c r="D61" s="220" t="s">
        <v>34</v>
      </c>
      <c r="E61" s="10" t="s">
        <v>17</v>
      </c>
      <c r="F61" s="321"/>
      <c r="G61" s="322"/>
      <c r="H61" s="323"/>
    </row>
    <row r="62" spans="1:8" ht="20.100000000000001" customHeight="1">
      <c r="A62" s="11"/>
      <c r="B62" s="31"/>
      <c r="C62" s="24" t="s">
        <v>50</v>
      </c>
      <c r="D62" s="219"/>
      <c r="E62" s="10"/>
      <c r="F62" s="321"/>
      <c r="G62" s="322"/>
      <c r="H62" s="323"/>
    </row>
    <row r="63" spans="1:8" ht="20.100000000000001" customHeight="1">
      <c r="A63" s="19">
        <v>10</v>
      </c>
      <c r="B63" s="27" t="s">
        <v>74</v>
      </c>
      <c r="C63" s="27"/>
      <c r="D63" s="219"/>
      <c r="E63" s="17"/>
      <c r="F63" s="333"/>
      <c r="G63" s="334"/>
      <c r="H63" s="335"/>
    </row>
    <row r="64" spans="1:8" ht="20.100000000000001" customHeight="1">
      <c r="A64" s="11"/>
      <c r="B64" s="31"/>
      <c r="C64" s="24" t="s">
        <v>75</v>
      </c>
      <c r="D64" s="219"/>
      <c r="E64" s="10" t="s">
        <v>17</v>
      </c>
      <c r="F64" s="321" t="s">
        <v>76</v>
      </c>
      <c r="G64" s="322"/>
      <c r="H64" s="323"/>
    </row>
    <row r="65" spans="1:8" ht="20.100000000000001" customHeight="1">
      <c r="A65" s="19">
        <v>11</v>
      </c>
      <c r="B65" s="27" t="s">
        <v>77</v>
      </c>
      <c r="C65" s="27"/>
      <c r="D65" s="219"/>
      <c r="E65" s="17"/>
      <c r="F65" s="321"/>
      <c r="G65" s="322"/>
      <c r="H65" s="323"/>
    </row>
    <row r="66" spans="1:8" ht="20.100000000000001" customHeight="1">
      <c r="A66" s="32"/>
      <c r="B66" s="26"/>
      <c r="C66" s="14" t="s">
        <v>78</v>
      </c>
      <c r="D66" s="220" t="s">
        <v>34</v>
      </c>
      <c r="E66" s="10" t="s">
        <v>17</v>
      </c>
      <c r="F66" s="321"/>
      <c r="G66" s="322"/>
      <c r="H66" s="323"/>
    </row>
    <row r="67" spans="1:8" ht="20.100000000000001" customHeight="1">
      <c r="A67" s="251"/>
      <c r="B67" s="252"/>
      <c r="C67" s="253" t="s">
        <v>79</v>
      </c>
      <c r="D67" s="254" t="s">
        <v>34</v>
      </c>
      <c r="E67" s="255"/>
      <c r="F67" s="330"/>
      <c r="G67" s="331"/>
      <c r="H67" s="332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FFFF00"/>
  </sheetPr>
  <dimension ref="A1:J21"/>
  <sheetViews>
    <sheetView topLeftCell="A3" workbookViewId="0">
      <selection activeCell="D30" sqref="D3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ht="18">
      <c r="A4" s="122"/>
      <c r="B4" s="54"/>
      <c r="D4" s="56"/>
      <c r="F4"/>
      <c r="G4" s="123"/>
      <c r="H4" s="66"/>
      <c r="I4" s="67"/>
    </row>
    <row r="5" spans="1:10" ht="18">
      <c r="A5" s="54" t="s">
        <v>235</v>
      </c>
      <c r="C5" s="58"/>
      <c r="G5" s="59"/>
      <c r="H5" s="66"/>
      <c r="J5" s="67"/>
    </row>
    <row r="6" spans="1:10" s="107" customFormat="1" ht="18">
      <c r="A6" s="63"/>
      <c r="B6" s="64"/>
      <c r="C6" s="108"/>
      <c r="D6" s="54"/>
      <c r="E6" s="54"/>
      <c r="F6" s="66"/>
      <c r="G6" s="66"/>
      <c r="H6" s="66"/>
      <c r="I6" s="109"/>
    </row>
    <row r="8" spans="1:10" s="70" customFormat="1" ht="29.1">
      <c r="A8" s="136" t="s">
        <v>105</v>
      </c>
      <c r="B8" s="340" t="s">
        <v>106</v>
      </c>
      <c r="C8" s="341"/>
      <c r="D8" s="341"/>
      <c r="E8" s="342"/>
      <c r="F8" s="137" t="s">
        <v>107</v>
      </c>
      <c r="G8" s="340" t="s">
        <v>155</v>
      </c>
      <c r="H8" s="349"/>
      <c r="I8" s="350"/>
    </row>
    <row r="10" spans="1:10">
      <c r="F10" s="71"/>
    </row>
    <row r="11" spans="1:10">
      <c r="A11" s="72">
        <v>61800</v>
      </c>
      <c r="B11" s="72"/>
      <c r="C11" s="72" t="s">
        <v>39</v>
      </c>
    </row>
    <row r="12" spans="1:10">
      <c r="A12" s="72"/>
      <c r="B12" s="72"/>
      <c r="C12" s="115" t="s">
        <v>236</v>
      </c>
      <c r="F12" s="59">
        <v>42.37</v>
      </c>
    </row>
    <row r="13" spans="1:10">
      <c r="A13" s="72"/>
      <c r="B13" s="72"/>
      <c r="C13" s="115" t="s">
        <v>237</v>
      </c>
      <c r="F13" s="59">
        <v>125</v>
      </c>
    </row>
    <row r="14" spans="1:10">
      <c r="C14" t="s">
        <v>238</v>
      </c>
      <c r="F14" s="59">
        <v>278.54000000000002</v>
      </c>
    </row>
    <row r="15" spans="1:10" ht="15" thickBot="1">
      <c r="F15" s="112">
        <f>SUM(F12:F14)</f>
        <v>445.91</v>
      </c>
    </row>
    <row r="19" spans="3:6">
      <c r="F19" s="81"/>
    </row>
    <row r="21" spans="3:6">
      <c r="C21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239</v>
      </c>
      <c r="C5" s="58"/>
      <c r="G5" s="59"/>
      <c r="H5" s="66"/>
      <c r="J5" s="67"/>
    </row>
    <row r="6" spans="1:10" s="107" customFormat="1" ht="18">
      <c r="A6" s="63"/>
      <c r="B6" s="64"/>
      <c r="C6" s="108"/>
      <c r="D6" s="54"/>
      <c r="E6" s="54"/>
      <c r="F6" s="66"/>
      <c r="G6" s="66"/>
      <c r="H6" s="66"/>
      <c r="I6" s="109"/>
    </row>
    <row r="8" spans="1:10" s="70" customFormat="1" ht="29.1">
      <c r="A8" s="136" t="s">
        <v>105</v>
      </c>
      <c r="B8" s="340" t="s">
        <v>106</v>
      </c>
      <c r="C8" s="341"/>
      <c r="D8" s="341"/>
      <c r="E8" s="342"/>
      <c r="F8" s="137" t="s">
        <v>107</v>
      </c>
      <c r="G8" s="340" t="s">
        <v>155</v>
      </c>
      <c r="H8" s="349"/>
      <c r="I8" s="350"/>
    </row>
    <row r="10" spans="1:10">
      <c r="F10" s="71"/>
    </row>
    <row r="11" spans="1:10">
      <c r="A11" s="72">
        <v>88000</v>
      </c>
      <c r="B11" s="72"/>
      <c r="C11" s="72" t="s">
        <v>59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" thickBot="1">
      <c r="F17" s="112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FFFF00"/>
  </sheetPr>
  <dimension ref="A1:P50"/>
  <sheetViews>
    <sheetView topLeftCell="A6" workbookViewId="0">
      <selection activeCell="F22" sqref="F22:F23"/>
    </sheetView>
  </sheetViews>
  <sheetFormatPr defaultColWidth="8.7109375" defaultRowHeight="14.4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6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6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6" ht="18">
      <c r="D4" s="54"/>
      <c r="E4" s="54"/>
      <c r="F4" s="65"/>
      <c r="G4" s="66"/>
      <c r="I4" s="67"/>
    </row>
    <row r="5" spans="1:16" ht="18">
      <c r="A5" s="124" t="s">
        <v>240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29.1">
      <c r="A8" s="136" t="s">
        <v>105</v>
      </c>
      <c r="B8" s="340" t="s">
        <v>106</v>
      </c>
      <c r="C8" s="342"/>
      <c r="D8" s="137" t="s">
        <v>107</v>
      </c>
      <c r="E8" s="137"/>
      <c r="F8" s="137"/>
      <c r="G8" s="137"/>
      <c r="H8" s="137" t="s">
        <v>107</v>
      </c>
      <c r="I8" s="340" t="s">
        <v>155</v>
      </c>
      <c r="J8" s="349"/>
      <c r="K8" s="350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241</v>
      </c>
      <c r="E11" s="48" t="s">
        <v>242</v>
      </c>
      <c r="F11" s="48" t="s">
        <v>243</v>
      </c>
      <c r="G11" s="48" t="s">
        <v>244</v>
      </c>
      <c r="H11" s="73" t="s">
        <v>86</v>
      </c>
      <c r="J11" s="78"/>
    </row>
    <row r="12" spans="1:16">
      <c r="D12" s="48" t="s">
        <v>139</v>
      </c>
      <c r="E12" s="78" t="s">
        <v>245</v>
      </c>
      <c r="F12" s="48" t="s">
        <v>246</v>
      </c>
      <c r="G12" s="48"/>
      <c r="H12" s="59"/>
    </row>
    <row r="13" spans="1:16">
      <c r="H13" s="59"/>
      <c r="K13" s="48" t="s">
        <v>247</v>
      </c>
      <c r="L13" s="48" t="s">
        <v>248</v>
      </c>
      <c r="M13" s="48" t="s">
        <v>249</v>
      </c>
    </row>
    <row r="14" spans="1:16">
      <c r="C14" s="78" t="s">
        <v>250</v>
      </c>
      <c r="D14" s="94"/>
      <c r="E14" s="316"/>
      <c r="F14" s="94"/>
      <c r="G14" s="94"/>
      <c r="H14" s="94">
        <f t="shared" ref="H14:H27" si="0">SUM(D14:G14)</f>
        <v>0</v>
      </c>
      <c r="J14" t="s">
        <v>251</v>
      </c>
      <c r="K14" s="94">
        <f>+H40</f>
        <v>0</v>
      </c>
      <c r="L14" s="94"/>
      <c r="M14" s="94">
        <f>+K14-L14</f>
        <v>0</v>
      </c>
    </row>
    <row r="15" spans="1:16">
      <c r="C15" t="s">
        <v>252</v>
      </c>
      <c r="D15" s="94"/>
      <c r="E15" s="94"/>
      <c r="F15" s="94"/>
      <c r="G15" s="94"/>
      <c r="H15" s="94">
        <f t="shared" si="0"/>
        <v>0</v>
      </c>
      <c r="J15" t="s">
        <v>253</v>
      </c>
      <c r="K15" s="94">
        <f>+H26</f>
        <v>0</v>
      </c>
      <c r="L15" s="94"/>
      <c r="M15" s="94">
        <f t="shared" ref="M15:M27" si="1">+K15-L15</f>
        <v>0</v>
      </c>
    </row>
    <row r="16" spans="1:16">
      <c r="C16" t="s">
        <v>254</v>
      </c>
      <c r="D16" s="94"/>
      <c r="E16" s="94"/>
      <c r="F16" s="94"/>
      <c r="G16" s="94"/>
      <c r="H16" s="94">
        <f t="shared" si="0"/>
        <v>0</v>
      </c>
      <c r="J16" t="s">
        <v>255</v>
      </c>
      <c r="K16" s="94">
        <f>+H24+H25</f>
        <v>0</v>
      </c>
      <c r="L16" s="94"/>
      <c r="M16" s="94">
        <f t="shared" si="1"/>
        <v>0</v>
      </c>
    </row>
    <row r="17" spans="3:13">
      <c r="C17" s="138" t="s">
        <v>256</v>
      </c>
      <c r="D17" s="94"/>
      <c r="E17" s="94"/>
      <c r="F17" s="94"/>
      <c r="G17" s="94"/>
      <c r="H17" s="94">
        <f t="shared" si="0"/>
        <v>0</v>
      </c>
      <c r="J17" t="s">
        <v>257</v>
      </c>
      <c r="K17" s="94">
        <f>+H15+H28</f>
        <v>0</v>
      </c>
      <c r="L17" s="94"/>
      <c r="M17" s="94">
        <f t="shared" si="1"/>
        <v>0</v>
      </c>
    </row>
    <row r="18" spans="3:13">
      <c r="C18" s="138" t="s">
        <v>258</v>
      </c>
      <c r="D18" s="94"/>
      <c r="E18" s="94"/>
      <c r="F18" s="94"/>
      <c r="G18" s="94"/>
      <c r="H18" s="94">
        <f t="shared" si="0"/>
        <v>0</v>
      </c>
      <c r="J18" t="s">
        <v>259</v>
      </c>
      <c r="K18" s="94">
        <f>+H27</f>
        <v>0</v>
      </c>
      <c r="L18" s="94"/>
      <c r="M18" s="94">
        <f t="shared" si="1"/>
        <v>0</v>
      </c>
    </row>
    <row r="19" spans="3:13">
      <c r="C19" t="s">
        <v>260</v>
      </c>
      <c r="D19" s="94"/>
      <c r="E19" s="94"/>
      <c r="F19" s="94"/>
      <c r="G19" s="94"/>
      <c r="H19" s="94">
        <f t="shared" si="0"/>
        <v>0</v>
      </c>
      <c r="J19" t="s">
        <v>261</v>
      </c>
      <c r="K19" s="94">
        <f>+H20+H21-H36</f>
        <v>0</v>
      </c>
      <c r="L19" s="94"/>
      <c r="M19" s="94">
        <f t="shared" si="1"/>
        <v>0</v>
      </c>
    </row>
    <row r="20" spans="3:13">
      <c r="C20" s="138" t="s">
        <v>256</v>
      </c>
      <c r="D20" s="94"/>
      <c r="E20" s="94"/>
      <c r="F20" s="94"/>
      <c r="G20" s="94"/>
      <c r="H20" s="94">
        <f t="shared" si="0"/>
        <v>0</v>
      </c>
      <c r="J20" t="s">
        <v>262</v>
      </c>
      <c r="K20" s="94">
        <f>+H20+H21</f>
        <v>0</v>
      </c>
      <c r="L20" s="94"/>
      <c r="M20" s="94">
        <f t="shared" si="1"/>
        <v>0</v>
      </c>
    </row>
    <row r="21" spans="3:13">
      <c r="C21" s="138" t="s">
        <v>258</v>
      </c>
      <c r="D21" s="94"/>
      <c r="E21" s="94"/>
      <c r="F21" s="94"/>
      <c r="G21" s="94"/>
      <c r="H21" s="94">
        <f t="shared" si="0"/>
        <v>0</v>
      </c>
      <c r="J21" t="s">
        <v>263</v>
      </c>
      <c r="K21" s="94">
        <f>+H17+H18</f>
        <v>0</v>
      </c>
      <c r="L21" s="94"/>
      <c r="M21" s="94">
        <f t="shared" si="1"/>
        <v>0</v>
      </c>
    </row>
    <row r="22" spans="3:13">
      <c r="C22" t="s">
        <v>264</v>
      </c>
      <c r="D22" s="94"/>
      <c r="E22" s="94"/>
      <c r="F22" s="94"/>
      <c r="G22" s="94"/>
      <c r="H22" s="94">
        <f t="shared" si="0"/>
        <v>0</v>
      </c>
      <c r="J22" t="s">
        <v>265</v>
      </c>
      <c r="K22" s="94">
        <f>+H22-H35</f>
        <v>0</v>
      </c>
      <c r="L22" s="94"/>
      <c r="M22" s="94">
        <f t="shared" si="1"/>
        <v>0</v>
      </c>
    </row>
    <row r="23" spans="3:13">
      <c r="C23" t="s">
        <v>266</v>
      </c>
      <c r="D23" s="94"/>
      <c r="E23" s="94"/>
      <c r="F23" s="94"/>
      <c r="G23" s="94"/>
      <c r="H23" s="94">
        <f t="shared" si="0"/>
        <v>0</v>
      </c>
      <c r="J23" t="s">
        <v>267</v>
      </c>
      <c r="K23" s="94">
        <f>+H35+H36</f>
        <v>0</v>
      </c>
      <c r="L23" s="94"/>
      <c r="M23" s="94">
        <f t="shared" si="1"/>
        <v>0</v>
      </c>
    </row>
    <row r="24" spans="3:13">
      <c r="C24" s="138" t="s">
        <v>268</v>
      </c>
      <c r="D24" s="94"/>
      <c r="E24" s="94"/>
      <c r="F24" s="94"/>
      <c r="G24" s="94"/>
      <c r="H24" s="94">
        <f t="shared" si="0"/>
        <v>0</v>
      </c>
      <c r="J24" t="s">
        <v>269</v>
      </c>
      <c r="K24" s="94">
        <v>0</v>
      </c>
      <c r="L24" s="94"/>
      <c r="M24" s="94">
        <f t="shared" si="1"/>
        <v>0</v>
      </c>
    </row>
    <row r="25" spans="3:13">
      <c r="C25" s="138" t="s">
        <v>270</v>
      </c>
      <c r="D25" s="94"/>
      <c r="E25" s="94"/>
      <c r="F25" s="94"/>
      <c r="G25" s="94"/>
      <c r="H25" s="94">
        <f t="shared" si="0"/>
        <v>0</v>
      </c>
      <c r="J25" t="s">
        <v>271</v>
      </c>
      <c r="K25" s="94">
        <v>0</v>
      </c>
      <c r="L25" s="94"/>
      <c r="M25" s="94">
        <f t="shared" si="1"/>
        <v>0</v>
      </c>
    </row>
    <row r="26" spans="3:13">
      <c r="C26" s="138" t="s">
        <v>272</v>
      </c>
      <c r="D26" s="94"/>
      <c r="E26" s="316"/>
      <c r="F26" s="94"/>
      <c r="G26" s="94"/>
      <c r="H26" s="94">
        <f t="shared" si="0"/>
        <v>0</v>
      </c>
      <c r="J26" t="s">
        <v>273</v>
      </c>
      <c r="K26" s="94">
        <f>H31-H38</f>
        <v>0</v>
      </c>
      <c r="L26" s="94"/>
      <c r="M26" s="94">
        <f t="shared" si="1"/>
        <v>0</v>
      </c>
    </row>
    <row r="27" spans="3:13">
      <c r="C27" s="138" t="s">
        <v>274</v>
      </c>
      <c r="D27" s="94"/>
      <c r="E27" s="94"/>
      <c r="F27" s="94"/>
      <c r="G27" s="94"/>
      <c r="H27" s="94">
        <f t="shared" si="0"/>
        <v>0</v>
      </c>
      <c r="J27" t="s">
        <v>70</v>
      </c>
      <c r="K27" s="94">
        <f>+H33</f>
        <v>0</v>
      </c>
      <c r="L27" s="94"/>
      <c r="M27" s="94">
        <f t="shared" si="1"/>
        <v>0</v>
      </c>
    </row>
    <row r="28" spans="3:13">
      <c r="C28" t="s">
        <v>275</v>
      </c>
      <c r="D28" s="94"/>
      <c r="E28" s="94"/>
      <c r="F28" s="94"/>
      <c r="G28" s="94"/>
      <c r="H28" s="94">
        <f t="shared" ref="H28:H33" si="2">SUM(D28:G28)</f>
        <v>0</v>
      </c>
    </row>
    <row r="29" spans="3:13">
      <c r="C29" t="s">
        <v>262</v>
      </c>
      <c r="D29" s="94"/>
      <c r="E29" s="94"/>
      <c r="F29" s="94"/>
      <c r="G29" s="94"/>
      <c r="H29" s="94">
        <f t="shared" si="2"/>
        <v>0</v>
      </c>
      <c r="J29" t="s">
        <v>276</v>
      </c>
      <c r="K29" s="80">
        <f>+K15+K16+K17+K19+K20+K21+K22+K26-K14+K27</f>
        <v>0</v>
      </c>
      <c r="L29" s="94">
        <f>+L15+L16+L17+L19+L20+L21+L22+L26-L14+L27</f>
        <v>0</v>
      </c>
      <c r="M29" s="94">
        <f>+K29-L29</f>
        <v>0</v>
      </c>
    </row>
    <row r="30" spans="3:13">
      <c r="C30" t="s">
        <v>271</v>
      </c>
      <c r="D30" s="94"/>
      <c r="E30" s="94"/>
      <c r="F30" s="94"/>
      <c r="G30" s="94"/>
      <c r="H30" s="94">
        <f t="shared" si="2"/>
        <v>0</v>
      </c>
    </row>
    <row r="31" spans="3:13">
      <c r="C31" t="s">
        <v>277</v>
      </c>
      <c r="D31" s="94"/>
      <c r="E31" s="94"/>
      <c r="F31" s="94"/>
      <c r="G31" s="94"/>
      <c r="H31" s="94">
        <f t="shared" si="2"/>
        <v>0</v>
      </c>
    </row>
    <row r="32" spans="3:13">
      <c r="C32" t="s">
        <v>269</v>
      </c>
      <c r="D32" s="94">
        <f>0+D38</f>
        <v>0</v>
      </c>
      <c r="E32" s="94"/>
      <c r="F32" s="94"/>
      <c r="G32" s="94"/>
      <c r="H32" s="94">
        <f t="shared" si="2"/>
        <v>0</v>
      </c>
      <c r="J32" s="139"/>
    </row>
    <row r="33" spans="3:10">
      <c r="C33" t="s">
        <v>70</v>
      </c>
      <c r="D33" s="94"/>
      <c r="E33" s="94">
        <f>-E26</f>
        <v>0</v>
      </c>
      <c r="F33" s="94"/>
      <c r="G33" s="94"/>
      <c r="H33" s="94">
        <f t="shared" si="2"/>
        <v>0</v>
      </c>
    </row>
    <row r="34" spans="3:10">
      <c r="D34" s="94"/>
      <c r="E34" s="94"/>
      <c r="F34" s="94"/>
      <c r="G34" s="94"/>
      <c r="H34" s="94"/>
    </row>
    <row r="35" spans="3:10">
      <c r="C35" t="s">
        <v>267</v>
      </c>
      <c r="D35" s="94"/>
      <c r="E35" s="316"/>
      <c r="F35" s="94"/>
      <c r="G35" s="94"/>
      <c r="H35" s="94">
        <f>SUM(D35:G35)</f>
        <v>0</v>
      </c>
      <c r="J35" s="139"/>
    </row>
    <row r="36" spans="3:10">
      <c r="C36" t="s">
        <v>278</v>
      </c>
      <c r="D36" s="94"/>
      <c r="E36" s="94">
        <f>-E35</f>
        <v>0</v>
      </c>
      <c r="F36" s="94"/>
      <c r="G36" s="94"/>
      <c r="H36" s="94">
        <f>SUM(D36:G36)</f>
        <v>0</v>
      </c>
    </row>
    <row r="37" spans="3:10">
      <c r="C37" t="s">
        <v>279</v>
      </c>
      <c r="D37" s="94"/>
      <c r="E37" s="94"/>
      <c r="F37" s="94"/>
      <c r="G37" s="94"/>
      <c r="H37" s="94">
        <f>SUM(D37:G37)</f>
        <v>0</v>
      </c>
    </row>
    <row r="38" spans="3:10">
      <c r="C38" t="s">
        <v>280</v>
      </c>
      <c r="D38" s="94"/>
      <c r="E38" s="94"/>
      <c r="F38" s="94"/>
      <c r="G38" s="94"/>
      <c r="H38" s="94">
        <f>SUM(D38:G38)</f>
        <v>0</v>
      </c>
    </row>
    <row r="39" spans="3:10">
      <c r="D39" s="94"/>
      <c r="E39" s="94"/>
      <c r="F39" s="94"/>
      <c r="G39" s="94"/>
      <c r="H39" s="94"/>
    </row>
    <row r="40" spans="3:10">
      <c r="C40" s="78" t="s">
        <v>281</v>
      </c>
      <c r="D40" s="80">
        <f>+D14-D37</f>
        <v>0</v>
      </c>
      <c r="E40" s="80"/>
      <c r="F40" s="80">
        <f>+F14-F37</f>
        <v>0</v>
      </c>
      <c r="G40" s="80">
        <f>+G14-G37</f>
        <v>0</v>
      </c>
      <c r="H40" s="94">
        <f>SUM(D40:G40)</f>
        <v>0</v>
      </c>
    </row>
    <row r="41" spans="3:10">
      <c r="D41" s="80"/>
      <c r="E41" s="80"/>
      <c r="F41" s="80"/>
      <c r="G41" s="80"/>
      <c r="H41" s="94"/>
    </row>
    <row r="42" spans="3:10">
      <c r="D42" s="80"/>
      <c r="E42" s="80"/>
      <c r="F42" s="80"/>
      <c r="G42" s="80"/>
      <c r="H42" s="94"/>
    </row>
    <row r="43" spans="3:10">
      <c r="C43" s="78" t="s">
        <v>282</v>
      </c>
      <c r="D43" s="80">
        <f>SUM(D15:D33)-D27-D35-D37-D38-D36</f>
        <v>0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179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4.45"/>
  <cols>
    <col min="4" max="6" width="13.140625" style="94"/>
    <col min="7" max="7" width="14.42578125" customWidth="1"/>
  </cols>
  <sheetData>
    <row r="1" spans="1:9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9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9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9" ht="18">
      <c r="D4" s="54"/>
      <c r="E4" s="54"/>
      <c r="F4" s="65"/>
      <c r="G4" s="66"/>
      <c r="I4" s="67"/>
    </row>
    <row r="5" spans="1:9" ht="18">
      <c r="A5" s="124" t="s">
        <v>283</v>
      </c>
      <c r="D5" s="268"/>
      <c r="E5" s="268"/>
      <c r="F5" s="269"/>
      <c r="G5" s="270"/>
      <c r="I5" s="67"/>
    </row>
    <row r="6" spans="1:9" ht="18.600000000000001">
      <c r="D6" s="271"/>
      <c r="E6" s="271"/>
      <c r="F6" s="272"/>
      <c r="G6" s="273"/>
      <c r="I6" s="67"/>
    </row>
    <row r="7" spans="1:9">
      <c r="G7" s="94"/>
    </row>
    <row r="8" spans="1:9" s="70" customFormat="1" ht="26.1">
      <c r="A8" s="129" t="s">
        <v>105</v>
      </c>
      <c r="B8" s="378" t="s">
        <v>106</v>
      </c>
      <c r="C8" s="379"/>
      <c r="D8" s="274" t="s">
        <v>107</v>
      </c>
      <c r="E8" s="274" t="s">
        <v>107</v>
      </c>
      <c r="F8" s="274" t="s">
        <v>107</v>
      </c>
      <c r="G8" s="378" t="s">
        <v>155</v>
      </c>
      <c r="H8" s="349"/>
      <c r="I8" s="350"/>
    </row>
    <row r="10" spans="1:9">
      <c r="D10" s="275" t="s">
        <v>253</v>
      </c>
      <c r="E10" s="275" t="s">
        <v>284</v>
      </c>
      <c r="F10" s="275" t="s">
        <v>255</v>
      </c>
      <c r="G10" s="275" t="s">
        <v>285</v>
      </c>
      <c r="H10" s="275" t="s">
        <v>286</v>
      </c>
    </row>
    <row r="11" spans="1:9">
      <c r="B11" t="s">
        <v>287</v>
      </c>
      <c r="G11" s="94"/>
      <c r="H11" s="94"/>
    </row>
    <row r="12" spans="1:9">
      <c r="B12" t="s">
        <v>288</v>
      </c>
      <c r="G12" s="94"/>
      <c r="H12" s="94"/>
    </row>
    <row r="13" spans="1:9" s="43" customFormat="1">
      <c r="B13" s="43" t="s">
        <v>179</v>
      </c>
      <c r="D13" s="276">
        <f>D11-D12</f>
        <v>0</v>
      </c>
      <c r="E13" s="276">
        <f>E11-E12</f>
        <v>0</v>
      </c>
      <c r="F13" s="276">
        <f>F11-F12</f>
        <v>0</v>
      </c>
      <c r="G13" s="276">
        <f>G11-G12</f>
        <v>0</v>
      </c>
      <c r="H13" s="276">
        <f>H11-H12</f>
        <v>0</v>
      </c>
    </row>
    <row r="15" spans="1:9">
      <c r="A15" s="43" t="s">
        <v>289</v>
      </c>
    </row>
    <row r="19" spans="7:8">
      <c r="G19" s="94"/>
      <c r="H19" s="94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4.4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G1"/>
      <c r="H1" s="57" t="s">
        <v>2</v>
      </c>
      <c r="I1" s="57" t="s">
        <v>3</v>
      </c>
    </row>
    <row r="2" spans="1:10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290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29.1">
      <c r="A8" s="136" t="s">
        <v>105</v>
      </c>
      <c r="B8" s="340" t="s">
        <v>106</v>
      </c>
      <c r="C8" s="341"/>
      <c r="D8" s="341"/>
      <c r="E8" s="342"/>
      <c r="F8" s="137" t="s">
        <v>107</v>
      </c>
      <c r="G8" s="141"/>
      <c r="H8" s="340" t="s">
        <v>155</v>
      </c>
      <c r="I8" s="349"/>
      <c r="J8" s="350"/>
    </row>
    <row r="10" spans="1:10">
      <c r="A10" s="78" t="s">
        <v>291</v>
      </c>
      <c r="C10" s="48" t="s">
        <v>292</v>
      </c>
      <c r="D10" s="380" t="s">
        <v>293</v>
      </c>
      <c r="E10" s="380"/>
      <c r="F10" s="380"/>
      <c r="G10" s="101" t="s">
        <v>294</v>
      </c>
      <c r="H10" s="381" t="s">
        <v>295</v>
      </c>
      <c r="I10" s="381"/>
      <c r="J10" s="381"/>
    </row>
    <row r="11" spans="1:10">
      <c r="A11" s="72"/>
      <c r="B11" s="72"/>
      <c r="D11" s="48" t="s">
        <v>296</v>
      </c>
      <c r="E11" s="86" t="s">
        <v>297</v>
      </c>
      <c r="F11" s="73" t="s">
        <v>298</v>
      </c>
      <c r="G11" s="73"/>
      <c r="H11" s="48" t="s">
        <v>296</v>
      </c>
      <c r="I11" s="102" t="s">
        <v>297</v>
      </c>
      <c r="J11" s="103" t="s">
        <v>298</v>
      </c>
    </row>
    <row r="12" spans="1:10">
      <c r="A12" s="72"/>
      <c r="B12" s="72"/>
      <c r="D12" s="48"/>
      <c r="E12" s="86"/>
      <c r="F12" s="73"/>
      <c r="G12" s="73"/>
      <c r="H12" s="48"/>
      <c r="I12" s="102"/>
      <c r="J12" s="103"/>
    </row>
    <row r="13" spans="1:10">
      <c r="A13" s="72"/>
      <c r="C13" s="140"/>
      <c r="D13" s="81"/>
      <c r="E13" s="81"/>
      <c r="F13" s="81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1"/>
      <c r="E14" s="81"/>
      <c r="F14" s="81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" thickBot="1">
      <c r="D15" s="81"/>
      <c r="E15" s="81"/>
      <c r="F15" s="81"/>
      <c r="G15" s="71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1"/>
      <c r="E16" s="81"/>
      <c r="F16" s="81"/>
      <c r="G16" s="71"/>
      <c r="H16" s="105"/>
      <c r="I16" s="105"/>
      <c r="J16" s="105"/>
    </row>
    <row r="17" spans="1:10">
      <c r="D17" s="81"/>
      <c r="E17" s="81"/>
      <c r="F17" s="81"/>
      <c r="G17" s="71"/>
      <c r="H17" s="105"/>
      <c r="I17" s="105"/>
      <c r="J17" s="105"/>
    </row>
    <row r="18" spans="1:10">
      <c r="A18" s="78"/>
      <c r="C18" s="140"/>
      <c r="D18" s="81"/>
      <c r="E18" s="81"/>
      <c r="F18" s="81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1"/>
      <c r="E19" s="81"/>
      <c r="F19" s="81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1"/>
      <c r="E20" s="81"/>
      <c r="F20" s="81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1"/>
      <c r="E21" s="81"/>
      <c r="F21" s="81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" thickBot="1">
      <c r="D22" s="81"/>
      <c r="E22" s="81"/>
      <c r="F22" s="81"/>
      <c r="G22" s="80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4.4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6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6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6" ht="18">
      <c r="D4" s="54"/>
      <c r="E4" s="54"/>
      <c r="F4" s="65"/>
      <c r="G4" s="66"/>
      <c r="I4" s="67"/>
    </row>
    <row r="5" spans="1:16" ht="18">
      <c r="A5" s="124" t="s">
        <v>299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4" t="s">
        <v>300</v>
      </c>
    </row>
    <row r="8" spans="1:16" ht="29.45" thickBot="1">
      <c r="A8" s="181" t="s">
        <v>105</v>
      </c>
      <c r="B8" s="355" t="s">
        <v>106</v>
      </c>
      <c r="C8" s="357"/>
      <c r="D8" s="182" t="s">
        <v>301</v>
      </c>
      <c r="E8" s="183" t="s">
        <v>109</v>
      </c>
      <c r="F8" s="183" t="s">
        <v>134</v>
      </c>
      <c r="G8" s="355" t="s">
        <v>155</v>
      </c>
      <c r="H8" s="382"/>
      <c r="I8" s="383"/>
    </row>
    <row r="9" spans="1:16">
      <c r="A9" s="223"/>
      <c r="B9" s="390"/>
      <c r="C9" s="391"/>
      <c r="D9" s="224"/>
      <c r="E9" s="225"/>
      <c r="F9" s="225"/>
      <c r="G9" s="390"/>
      <c r="H9" s="392"/>
      <c r="I9" s="391"/>
    </row>
    <row r="10" spans="1:16">
      <c r="A10" s="187"/>
      <c r="B10" s="393" t="s">
        <v>302</v>
      </c>
      <c r="C10" s="394"/>
      <c r="D10" s="394"/>
      <c r="E10" s="394"/>
      <c r="F10" s="394"/>
      <c r="G10" s="394"/>
      <c r="H10" s="394"/>
      <c r="I10" s="395"/>
    </row>
    <row r="11" spans="1:16">
      <c r="A11" s="187"/>
      <c r="B11" s="396"/>
      <c r="C11" s="397"/>
      <c r="D11" s="227"/>
      <c r="E11" s="228"/>
      <c r="F11" s="228"/>
      <c r="G11" s="396"/>
      <c r="H11" s="398"/>
      <c r="I11" s="399"/>
    </row>
    <row r="12" spans="1:16">
      <c r="A12" s="187"/>
      <c r="B12" s="400" t="s">
        <v>303</v>
      </c>
      <c r="C12" s="401"/>
      <c r="D12" s="227"/>
      <c r="E12" s="228"/>
      <c r="F12" s="228"/>
      <c r="G12" s="396"/>
      <c r="H12" s="398"/>
      <c r="I12" s="399"/>
      <c r="N12" t="s">
        <v>304</v>
      </c>
      <c r="O12" t="s">
        <v>305</v>
      </c>
      <c r="P12" t="s">
        <v>306</v>
      </c>
    </row>
    <row r="13" spans="1:16">
      <c r="A13" s="187"/>
      <c r="B13" s="396" t="s">
        <v>307</v>
      </c>
      <c r="C13" s="397"/>
      <c r="D13" s="227">
        <f>+SUM(E13:F13)</f>
        <v>0</v>
      </c>
      <c r="E13" s="228">
        <f>+F13*0.1</f>
        <v>0</v>
      </c>
      <c r="F13" s="228"/>
      <c r="G13" s="396" t="s">
        <v>308</v>
      </c>
      <c r="H13" s="398"/>
      <c r="I13" s="399"/>
      <c r="K13" t="s">
        <v>309</v>
      </c>
      <c r="N13" s="59"/>
      <c r="O13" s="59">
        <f>+N13/12</f>
        <v>0</v>
      </c>
    </row>
    <row r="14" spans="1:16">
      <c r="A14" s="187"/>
      <c r="B14" s="402" t="s">
        <v>310</v>
      </c>
      <c r="C14" s="397"/>
      <c r="D14" s="227">
        <f>+SUM(E14:F14)</f>
        <v>0</v>
      </c>
      <c r="E14" s="228">
        <f>+F14*0.1</f>
        <v>0</v>
      </c>
      <c r="F14" s="228"/>
      <c r="G14" s="396" t="s">
        <v>308</v>
      </c>
      <c r="H14" s="398"/>
      <c r="I14" s="399"/>
      <c r="K14" t="s">
        <v>311</v>
      </c>
      <c r="N14" s="59"/>
      <c r="O14" s="59">
        <f>+N14/12</f>
        <v>0</v>
      </c>
    </row>
    <row r="15" spans="1:16">
      <c r="A15" s="187"/>
      <c r="B15" s="396"/>
      <c r="C15" s="397"/>
      <c r="D15" s="227"/>
      <c r="E15" s="228"/>
      <c r="F15" s="227"/>
      <c r="G15" s="396"/>
      <c r="H15" s="398"/>
      <c r="I15" s="399"/>
      <c r="K15" t="s">
        <v>312</v>
      </c>
      <c r="N15" s="59"/>
      <c r="O15" s="59">
        <f>+N15/12</f>
        <v>0</v>
      </c>
    </row>
    <row r="16" spans="1:16">
      <c r="A16" s="187"/>
      <c r="B16" s="396"/>
      <c r="C16" s="397"/>
      <c r="D16" s="227"/>
      <c r="E16" s="228"/>
      <c r="F16" s="227"/>
      <c r="G16" s="396"/>
      <c r="H16" s="398"/>
      <c r="I16" s="399"/>
      <c r="K16" s="222" t="s">
        <v>313</v>
      </c>
      <c r="L16" s="222"/>
      <c r="M16" s="222"/>
      <c r="N16" s="221"/>
      <c r="O16" s="221"/>
      <c r="P16" s="221">
        <f>+O16*1.1</f>
        <v>0</v>
      </c>
    </row>
    <row r="17" spans="1:13">
      <c r="A17" s="187"/>
      <c r="B17" s="400" t="s">
        <v>86</v>
      </c>
      <c r="C17" s="401"/>
      <c r="D17" s="230">
        <f>SUM(D13:D16)</f>
        <v>0</v>
      </c>
      <c r="E17" s="230">
        <f>SUM(E13:E16)</f>
        <v>0</v>
      </c>
      <c r="F17" s="230">
        <f>SUM(F13:F16)</f>
        <v>0</v>
      </c>
      <c r="G17" s="396"/>
      <c r="H17" s="398"/>
      <c r="I17" s="399"/>
    </row>
    <row r="18" spans="1:13">
      <c r="A18" s="187"/>
      <c r="B18" s="396"/>
      <c r="C18" s="397"/>
      <c r="D18" s="227"/>
      <c r="E18" s="228"/>
      <c r="F18" s="227"/>
      <c r="G18" s="396"/>
      <c r="H18" s="398"/>
      <c r="I18" s="399"/>
    </row>
    <row r="19" spans="1:13">
      <c r="A19" s="187"/>
      <c r="B19" s="400" t="s">
        <v>314</v>
      </c>
      <c r="C19" s="401"/>
      <c r="D19" s="227"/>
      <c r="E19" s="228"/>
      <c r="F19" s="227"/>
      <c r="G19" s="396"/>
      <c r="H19" s="398"/>
      <c r="I19" s="399"/>
    </row>
    <row r="20" spans="1:13">
      <c r="A20" s="187"/>
      <c r="B20" s="396" t="s">
        <v>315</v>
      </c>
      <c r="C20" s="397"/>
      <c r="D20" s="231">
        <f>+F20+E20</f>
        <v>0</v>
      </c>
      <c r="E20" s="232">
        <f>+F20*0.1</f>
        <v>0</v>
      </c>
      <c r="F20" s="227"/>
      <c r="G20" s="396"/>
      <c r="H20" s="398"/>
      <c r="I20" s="399"/>
    </row>
    <row r="21" spans="1:13">
      <c r="A21" s="187"/>
      <c r="B21" s="396" t="s">
        <v>315</v>
      </c>
      <c r="C21" s="397"/>
      <c r="D21" s="231">
        <f>+F21+E21</f>
        <v>0</v>
      </c>
      <c r="E21" s="232">
        <f>+F21*0.1</f>
        <v>0</v>
      </c>
      <c r="F21" s="231"/>
      <c r="G21" s="396"/>
      <c r="H21" s="398"/>
      <c r="I21" s="399"/>
    </row>
    <row r="22" spans="1:13">
      <c r="A22" s="187"/>
      <c r="B22" s="229" t="s">
        <v>316</v>
      </c>
      <c r="C22" s="226"/>
      <c r="D22" s="233">
        <f>SUM(D20:D21)</f>
        <v>0</v>
      </c>
      <c r="E22" s="233">
        <f>SUM(E20:E21)</f>
        <v>0</v>
      </c>
      <c r="F22" s="233">
        <f>SUM(F20:F21)</f>
        <v>0</v>
      </c>
      <c r="G22" s="396"/>
      <c r="H22" s="398"/>
      <c r="I22" s="399"/>
    </row>
    <row r="23" spans="1:13">
      <c r="A23" s="187"/>
      <c r="B23" s="396" t="s">
        <v>317</v>
      </c>
      <c r="C23" s="397"/>
      <c r="D23" s="231">
        <f>+F23+E23</f>
        <v>0</v>
      </c>
      <c r="E23" s="232">
        <f>+F23*0.1</f>
        <v>0</v>
      </c>
      <c r="F23" s="227"/>
      <c r="G23" s="396"/>
      <c r="H23" s="403"/>
      <c r="I23" s="397"/>
    </row>
    <row r="24" spans="1:13">
      <c r="A24" s="187"/>
      <c r="B24" s="396" t="s">
        <v>317</v>
      </c>
      <c r="C24" s="397"/>
      <c r="D24" s="231">
        <f>+F24+E24</f>
        <v>0</v>
      </c>
      <c r="E24" s="232">
        <f>+F24*0.1</f>
        <v>0</v>
      </c>
      <c r="F24" s="227"/>
      <c r="G24" s="396"/>
      <c r="H24" s="403"/>
      <c r="I24" s="397"/>
      <c r="L24" s="92"/>
      <c r="M24" s="92"/>
    </row>
    <row r="25" spans="1:13">
      <c r="A25" s="187"/>
      <c r="B25" s="396" t="s">
        <v>317</v>
      </c>
      <c r="C25" s="397"/>
      <c r="D25" s="231">
        <f>+F25+E25</f>
        <v>0</v>
      </c>
      <c r="E25" s="232">
        <f>+F25*0.1</f>
        <v>0</v>
      </c>
      <c r="F25" s="227"/>
      <c r="G25" s="396"/>
      <c r="H25" s="403"/>
      <c r="I25" s="397"/>
    </row>
    <row r="26" spans="1:13">
      <c r="A26" s="187"/>
      <c r="B26" s="229" t="s">
        <v>318</v>
      </c>
      <c r="C26" s="226"/>
      <c r="D26" s="233">
        <f>SUM(D23:D25)</f>
        <v>0</v>
      </c>
      <c r="E26" s="233">
        <f>SUM(E23:E25)</f>
        <v>0</v>
      </c>
      <c r="F26" s="233">
        <f>SUM(F23:F25)</f>
        <v>0</v>
      </c>
      <c r="G26" s="396"/>
      <c r="H26" s="398"/>
      <c r="I26" s="399"/>
    </row>
    <row r="27" spans="1:13">
      <c r="A27" s="187"/>
      <c r="B27" s="396" t="s">
        <v>319</v>
      </c>
      <c r="C27" s="397"/>
      <c r="D27" s="231">
        <f>+F27+E27</f>
        <v>0</v>
      </c>
      <c r="E27" s="232">
        <f>+F27*0.1</f>
        <v>0</v>
      </c>
      <c r="F27" s="227"/>
      <c r="G27" s="396"/>
      <c r="H27" s="398"/>
      <c r="I27" s="399"/>
    </row>
    <row r="28" spans="1:13">
      <c r="A28" s="187"/>
      <c r="B28" s="396" t="s">
        <v>319</v>
      </c>
      <c r="C28" s="397"/>
      <c r="D28" s="231">
        <f>+F28+E28</f>
        <v>0</v>
      </c>
      <c r="E28" s="232">
        <f>+F28*0.1</f>
        <v>0</v>
      </c>
      <c r="F28" s="231"/>
      <c r="G28" s="396"/>
      <c r="H28" s="398"/>
      <c r="I28" s="399"/>
    </row>
    <row r="29" spans="1:13">
      <c r="A29" s="187"/>
      <c r="B29" s="396" t="s">
        <v>319</v>
      </c>
      <c r="C29" s="397"/>
      <c r="D29" s="231">
        <f>+F29+E29</f>
        <v>0</v>
      </c>
      <c r="E29" s="232">
        <f>+F29*0.1</f>
        <v>0</v>
      </c>
      <c r="F29" s="227"/>
      <c r="G29" s="396"/>
      <c r="H29" s="403"/>
      <c r="I29" s="397"/>
    </row>
    <row r="30" spans="1:13">
      <c r="A30" s="187"/>
      <c r="B30" s="396" t="s">
        <v>319</v>
      </c>
      <c r="C30" s="397"/>
      <c r="D30" s="231">
        <f>+F30+E30</f>
        <v>0</v>
      </c>
      <c r="E30" s="232">
        <f>+F30*0.1</f>
        <v>0</v>
      </c>
      <c r="F30" s="231"/>
      <c r="G30" s="396"/>
      <c r="H30" s="403"/>
      <c r="I30" s="397"/>
    </row>
    <row r="31" spans="1:13">
      <c r="A31" s="187"/>
      <c r="B31" s="400" t="s">
        <v>320</v>
      </c>
      <c r="C31" s="401"/>
      <c r="D31" s="233">
        <f>SUM(D27:D30)</f>
        <v>0</v>
      </c>
      <c r="E31" s="233">
        <f>SUM(E27:E30)</f>
        <v>0</v>
      </c>
      <c r="F31" s="233">
        <f>SUM(F27:F30)</f>
        <v>0</v>
      </c>
      <c r="G31" s="396"/>
      <c r="H31" s="403"/>
      <c r="I31" s="397"/>
    </row>
    <row r="32" spans="1:13">
      <c r="A32" s="187"/>
      <c r="B32" s="400" t="s">
        <v>321</v>
      </c>
      <c r="C32" s="401"/>
      <c r="D32" s="233">
        <f>+D22+D26+D31</f>
        <v>0</v>
      </c>
      <c r="E32" s="233">
        <f>+E22+E26+E31</f>
        <v>0</v>
      </c>
      <c r="F32" s="233">
        <f>+F22+F26+F31</f>
        <v>0</v>
      </c>
      <c r="G32" s="396"/>
      <c r="H32" s="403"/>
      <c r="I32" s="397"/>
    </row>
    <row r="33" spans="1:18">
      <c r="A33" s="187"/>
      <c r="B33" s="396"/>
      <c r="C33" s="397"/>
      <c r="D33" s="231"/>
      <c r="E33" s="232"/>
      <c r="F33" s="226"/>
      <c r="G33" s="396"/>
      <c r="H33" s="403"/>
      <c r="I33" s="397"/>
    </row>
    <row r="34" spans="1:18">
      <c r="A34" s="187"/>
      <c r="B34" s="199" t="s">
        <v>322</v>
      </c>
      <c r="C34" s="200"/>
      <c r="D34" s="234"/>
      <c r="E34" s="235"/>
      <c r="F34" s="236">
        <f>+F32-F21-F28</f>
        <v>0</v>
      </c>
      <c r="G34" s="396"/>
      <c r="H34" s="403"/>
      <c r="I34" s="397"/>
    </row>
    <row r="35" spans="1:18">
      <c r="A35" s="187"/>
      <c r="B35" s="400"/>
      <c r="C35" s="401"/>
      <c r="D35" s="233"/>
      <c r="E35" s="233"/>
      <c r="F35" s="233"/>
      <c r="G35" s="396"/>
      <c r="H35" s="403"/>
      <c r="I35" s="397"/>
    </row>
    <row r="36" spans="1:18">
      <c r="A36" s="237" t="s">
        <v>323</v>
      </c>
      <c r="B36" s="363"/>
      <c r="C36" s="364"/>
      <c r="D36" s="364"/>
      <c r="E36" s="364"/>
      <c r="F36" s="364"/>
      <c r="G36" s="364"/>
      <c r="H36" s="364"/>
      <c r="I36" s="365"/>
    </row>
    <row r="37" spans="1:18">
      <c r="A37" s="237"/>
      <c r="B37" s="363"/>
      <c r="C37" s="364"/>
      <c r="D37" s="364"/>
      <c r="E37" s="364"/>
      <c r="F37" s="364"/>
      <c r="G37" s="364"/>
      <c r="H37" s="364"/>
      <c r="I37" s="365"/>
    </row>
    <row r="38" spans="1:18">
      <c r="A38" s="237"/>
      <c r="B38" s="363"/>
      <c r="C38" s="364"/>
      <c r="D38" s="364"/>
      <c r="E38" s="364"/>
      <c r="F38" s="364"/>
      <c r="G38" s="364"/>
      <c r="H38" s="364"/>
      <c r="I38" s="365"/>
    </row>
    <row r="39" spans="1:18" ht="15" thickBot="1">
      <c r="A39" s="208"/>
      <c r="B39" s="404"/>
      <c r="C39" s="405"/>
      <c r="D39" s="238"/>
      <c r="E39" s="238"/>
      <c r="F39" s="238"/>
      <c r="G39" s="404"/>
      <c r="H39" s="406"/>
      <c r="I39" s="405"/>
    </row>
    <row r="40" spans="1:18">
      <c r="E40" s="115"/>
      <c r="F40" s="115"/>
    </row>
    <row r="41" spans="1:18">
      <c r="E41" s="115"/>
      <c r="F41" s="115"/>
    </row>
    <row r="42" spans="1:18">
      <c r="E42" s="115"/>
      <c r="F42" s="115"/>
    </row>
    <row r="43" spans="1:18">
      <c r="D43" s="92"/>
      <c r="E43" s="115"/>
      <c r="F43" s="115"/>
    </row>
    <row r="44" spans="1:18" ht="18">
      <c r="A44" s="124" t="s">
        <v>324</v>
      </c>
      <c r="E44" s="115"/>
      <c r="F44" s="115"/>
    </row>
    <row r="45" spans="1:18">
      <c r="A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</row>
    <row r="46" spans="1:18">
      <c r="A46" s="239" t="s">
        <v>325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</row>
    <row r="47" spans="1:18" ht="29.1">
      <c r="A47" s="239"/>
      <c r="B47" s="240"/>
      <c r="C47" s="240" t="s">
        <v>326</v>
      </c>
      <c r="D47" s="246" t="s">
        <v>327</v>
      </c>
      <c r="E47" s="246" t="s">
        <v>328</v>
      </c>
      <c r="F47" s="246" t="s">
        <v>329</v>
      </c>
      <c r="G47" s="246" t="s">
        <v>330</v>
      </c>
      <c r="H47" s="246" t="s">
        <v>331</v>
      </c>
      <c r="I47" s="246" t="s">
        <v>332</v>
      </c>
      <c r="J47" s="246" t="s">
        <v>333</v>
      </c>
      <c r="K47" s="246" t="s">
        <v>334</v>
      </c>
      <c r="L47" s="246" t="s">
        <v>335</v>
      </c>
      <c r="M47" s="246" t="s">
        <v>336</v>
      </c>
      <c r="N47" s="246" t="s">
        <v>337</v>
      </c>
      <c r="O47" s="246" t="s">
        <v>338</v>
      </c>
      <c r="P47" s="246" t="s">
        <v>339</v>
      </c>
      <c r="Q47" s="239"/>
      <c r="R47" s="239"/>
    </row>
    <row r="48" spans="1:18">
      <c r="A48" s="239" t="s">
        <v>340</v>
      </c>
      <c r="B48" s="239"/>
      <c r="C48" s="242" t="s">
        <v>341</v>
      </c>
      <c r="D48" s="243"/>
      <c r="E48" s="243"/>
      <c r="F48" s="243"/>
      <c r="G48" s="243"/>
      <c r="H48" s="243"/>
      <c r="I48" s="239"/>
      <c r="J48" s="243"/>
      <c r="K48" s="243"/>
      <c r="L48" s="243"/>
      <c r="M48" s="243"/>
      <c r="N48" s="243"/>
      <c r="O48" s="239"/>
      <c r="P48" s="243"/>
      <c r="Q48" s="239"/>
      <c r="R48" s="239"/>
    </row>
    <row r="49" spans="1:18">
      <c r="A49" s="239" t="s">
        <v>342</v>
      </c>
      <c r="B49" s="239"/>
      <c r="C49" s="242" t="s">
        <v>341</v>
      </c>
      <c r="D49" s="239"/>
      <c r="E49" s="239"/>
      <c r="F49" s="239"/>
      <c r="G49" s="239"/>
      <c r="H49" s="239"/>
      <c r="I49" s="239"/>
      <c r="J49" s="239"/>
      <c r="K49" s="239"/>
      <c r="L49" s="243"/>
      <c r="M49" s="239"/>
      <c r="N49" s="243"/>
      <c r="O49" s="239"/>
      <c r="P49" s="239"/>
      <c r="Q49" s="239"/>
      <c r="R49" s="239"/>
    </row>
    <row r="50" spans="1:18" ht="15" thickBot="1">
      <c r="A50" s="239"/>
      <c r="B50" s="239"/>
      <c r="C50" s="239"/>
      <c r="D50" s="244"/>
      <c r="E50" s="244"/>
      <c r="F50" s="244"/>
      <c r="G50" s="244"/>
      <c r="H50" s="244"/>
      <c r="I50" s="245"/>
      <c r="J50" s="244"/>
      <c r="K50" s="244"/>
      <c r="L50" s="244"/>
      <c r="M50" s="244"/>
      <c r="N50" s="244"/>
      <c r="O50" s="245"/>
      <c r="P50" s="244"/>
      <c r="Q50" s="239"/>
      <c r="R50" s="239"/>
    </row>
    <row r="51" spans="1:18" ht="15" thickTop="1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</row>
    <row r="52" spans="1:18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</row>
    <row r="53" spans="1:18">
      <c r="A53" s="239"/>
      <c r="B53" s="239"/>
      <c r="C53" s="239"/>
      <c r="D53" s="384" t="s">
        <v>66</v>
      </c>
      <c r="E53" s="384"/>
      <c r="F53" s="384"/>
      <c r="G53" s="384" t="s">
        <v>314</v>
      </c>
      <c r="H53" s="384"/>
      <c r="I53" s="384"/>
      <c r="J53" s="384"/>
      <c r="K53" s="384"/>
      <c r="L53" s="384"/>
      <c r="M53" s="384"/>
      <c r="N53" s="384"/>
      <c r="O53" s="239"/>
      <c r="P53" s="239"/>
      <c r="Q53" s="239"/>
      <c r="R53" s="239"/>
    </row>
    <row r="54" spans="1:18" ht="54.6">
      <c r="A54" s="239" t="s">
        <v>343</v>
      </c>
      <c r="B54" s="250" t="s">
        <v>344</v>
      </c>
      <c r="C54" s="240" t="s">
        <v>326</v>
      </c>
      <c r="D54" s="246" t="s">
        <v>345</v>
      </c>
      <c r="E54" s="246" t="s">
        <v>346</v>
      </c>
      <c r="F54" s="246" t="s">
        <v>347</v>
      </c>
      <c r="G54" s="246" t="s">
        <v>348</v>
      </c>
      <c r="H54" s="246" t="s">
        <v>349</v>
      </c>
      <c r="I54" s="246" t="s">
        <v>332</v>
      </c>
      <c r="J54" s="246" t="s">
        <v>333</v>
      </c>
      <c r="K54" s="246" t="s">
        <v>350</v>
      </c>
      <c r="L54" s="246" t="s">
        <v>335</v>
      </c>
      <c r="M54" s="246" t="s">
        <v>336</v>
      </c>
      <c r="N54" s="246" t="s">
        <v>337</v>
      </c>
      <c r="O54" s="241" t="s">
        <v>338</v>
      </c>
      <c r="P54" s="241" t="s">
        <v>339</v>
      </c>
      <c r="Q54" s="239"/>
      <c r="R54" s="239"/>
    </row>
    <row r="55" spans="1:18">
      <c r="A55" s="239"/>
      <c r="B55" s="239">
        <v>1</v>
      </c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</row>
    <row r="56" spans="1:18">
      <c r="A56" s="239"/>
      <c r="B56" s="239">
        <v>2</v>
      </c>
      <c r="C56" s="239"/>
      <c r="D56" s="243"/>
      <c r="E56" s="239"/>
      <c r="F56" s="243"/>
      <c r="G56" s="243"/>
      <c r="H56" s="243"/>
      <c r="I56" s="239"/>
      <c r="J56" s="239"/>
      <c r="K56" s="243"/>
      <c r="L56" s="243"/>
      <c r="M56" s="239"/>
      <c r="N56" s="239"/>
      <c r="O56" s="239"/>
      <c r="P56" s="243"/>
      <c r="Q56" s="239"/>
      <c r="R56" s="239"/>
    </row>
    <row r="57" spans="1:18">
      <c r="A57" s="239"/>
      <c r="B57" s="239">
        <v>3</v>
      </c>
      <c r="C57" s="239"/>
      <c r="D57" s="243"/>
      <c r="E57" s="239"/>
      <c r="F57" s="239"/>
      <c r="G57" s="243"/>
      <c r="H57" s="243"/>
      <c r="I57" s="239"/>
      <c r="J57" s="239"/>
      <c r="K57" s="239"/>
      <c r="L57" s="239"/>
      <c r="M57" s="239"/>
      <c r="N57" s="239"/>
      <c r="O57" s="239"/>
      <c r="P57" s="243"/>
      <c r="Q57" s="239"/>
      <c r="R57" s="239"/>
    </row>
    <row r="58" spans="1:18">
      <c r="A58" s="239"/>
      <c r="B58" s="239">
        <v>4</v>
      </c>
      <c r="C58" s="239"/>
      <c r="D58" s="243"/>
      <c r="E58" s="243"/>
      <c r="F58" s="239"/>
      <c r="G58" s="239"/>
      <c r="H58" s="243"/>
      <c r="I58" s="239"/>
      <c r="J58" s="243"/>
      <c r="K58" s="239"/>
      <c r="L58" s="243"/>
      <c r="M58" s="239"/>
      <c r="N58" s="239"/>
      <c r="O58" s="239"/>
      <c r="P58" s="243"/>
      <c r="Q58" s="239"/>
      <c r="R58" s="239"/>
    </row>
    <row r="59" spans="1:18">
      <c r="A59" s="43"/>
      <c r="B59" s="239">
        <v>5</v>
      </c>
      <c r="C59" s="239"/>
      <c r="D59" s="243"/>
      <c r="E59" s="239"/>
      <c r="F59" s="239"/>
      <c r="G59" s="243"/>
      <c r="H59" s="243"/>
      <c r="I59" s="239"/>
      <c r="J59" s="239"/>
      <c r="K59" s="239"/>
      <c r="L59" s="239"/>
      <c r="M59" s="243"/>
      <c r="N59" s="239"/>
      <c r="O59" s="239"/>
      <c r="P59" s="243"/>
      <c r="Q59" s="239"/>
      <c r="R59" s="239"/>
    </row>
    <row r="60" spans="1:18">
      <c r="A60" s="43"/>
      <c r="B60" s="239">
        <v>6</v>
      </c>
      <c r="C60" s="239"/>
      <c r="D60" s="243"/>
      <c r="E60" s="239"/>
      <c r="F60" s="239"/>
      <c r="G60" s="243"/>
      <c r="H60" s="243"/>
      <c r="I60" s="239"/>
      <c r="J60" s="243"/>
      <c r="K60" s="239"/>
      <c r="L60" s="239"/>
      <c r="M60" s="239"/>
      <c r="N60" s="239"/>
      <c r="O60" s="239"/>
      <c r="P60" s="243"/>
      <c r="Q60" s="239"/>
      <c r="R60" s="239"/>
    </row>
    <row r="61" spans="1:18">
      <c r="A61" s="43"/>
      <c r="B61" s="239">
        <v>7</v>
      </c>
      <c r="C61" s="239"/>
      <c r="D61" s="239"/>
      <c r="E61" s="243"/>
      <c r="F61" s="239"/>
      <c r="G61" s="243"/>
      <c r="H61" s="243"/>
      <c r="I61" s="239"/>
      <c r="J61" s="239"/>
      <c r="K61" s="239"/>
      <c r="L61" s="243"/>
      <c r="M61" s="239"/>
      <c r="N61" s="243"/>
      <c r="O61" s="243"/>
      <c r="P61" s="239"/>
      <c r="Q61" s="239"/>
      <c r="R61" s="239"/>
    </row>
    <row r="62" spans="1:18">
      <c r="A62" s="43"/>
      <c r="B62" s="239">
        <v>8</v>
      </c>
      <c r="C62" s="239"/>
      <c r="D62" s="243"/>
      <c r="E62" s="239"/>
      <c r="F62" s="239"/>
      <c r="G62" s="243"/>
      <c r="H62" s="243"/>
      <c r="I62" s="239"/>
      <c r="J62" s="243"/>
      <c r="K62" s="239"/>
      <c r="L62" s="243"/>
      <c r="M62" s="243"/>
      <c r="N62" s="239"/>
      <c r="O62" s="243"/>
      <c r="P62" s="243"/>
      <c r="Q62" s="239"/>
      <c r="R62" s="239"/>
    </row>
    <row r="63" spans="1:18">
      <c r="A63" s="43"/>
      <c r="B63" s="239">
        <v>9</v>
      </c>
      <c r="C63" s="239"/>
      <c r="D63" s="239"/>
      <c r="E63" s="239"/>
      <c r="F63" s="239"/>
      <c r="G63" s="239"/>
      <c r="H63" s="239"/>
      <c r="I63" s="239"/>
      <c r="J63" s="239"/>
      <c r="K63" s="239"/>
      <c r="L63" s="239"/>
      <c r="M63" s="239"/>
      <c r="N63" s="239"/>
      <c r="O63" s="239"/>
      <c r="P63" s="239"/>
      <c r="Q63" s="239"/>
      <c r="R63" s="239"/>
    </row>
    <row r="64" spans="1:18">
      <c r="A64" s="43"/>
      <c r="B64" s="239">
        <v>10</v>
      </c>
      <c r="C64" s="239"/>
      <c r="D64" s="243"/>
      <c r="E64" s="243"/>
      <c r="F64" s="239"/>
      <c r="G64" s="243"/>
      <c r="H64" s="243"/>
      <c r="I64" s="239"/>
      <c r="J64" s="239"/>
      <c r="K64" s="239"/>
      <c r="L64" s="243"/>
      <c r="M64" s="243"/>
      <c r="N64" s="243"/>
      <c r="O64" s="243"/>
      <c r="P64" s="243"/>
      <c r="Q64" s="239"/>
      <c r="R64" s="239"/>
    </row>
    <row r="65" spans="1:18">
      <c r="A65" s="43"/>
      <c r="B65" s="239">
        <v>11</v>
      </c>
      <c r="C65" s="239"/>
      <c r="D65" s="243"/>
      <c r="E65" s="239"/>
      <c r="F65" s="239"/>
      <c r="G65" s="239"/>
      <c r="H65" s="243"/>
      <c r="I65" s="239"/>
      <c r="J65" s="243"/>
      <c r="K65" s="239"/>
      <c r="L65" s="239"/>
      <c r="M65" s="243"/>
      <c r="N65" s="243"/>
      <c r="O65" s="243"/>
      <c r="P65" s="243"/>
      <c r="Q65" s="239"/>
      <c r="R65" s="239"/>
    </row>
    <row r="66" spans="1:18">
      <c r="A66" s="43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239"/>
      <c r="P66" s="239"/>
      <c r="Q66" s="239"/>
      <c r="R66" s="239"/>
    </row>
    <row r="67" spans="1:18">
      <c r="A67" s="43"/>
      <c r="B67" s="239"/>
      <c r="C67" s="239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39"/>
      <c r="Q67" s="239"/>
      <c r="R67" s="239"/>
    </row>
    <row r="68" spans="1:18" ht="15" thickBot="1">
      <c r="A68" s="239"/>
      <c r="B68" s="239"/>
      <c r="C68" s="239"/>
      <c r="D68" s="248"/>
      <c r="E68" s="248"/>
      <c r="F68" s="248"/>
      <c r="G68" s="248"/>
      <c r="H68" s="248"/>
      <c r="I68" s="249"/>
      <c r="J68" s="248"/>
      <c r="K68" s="248"/>
      <c r="L68" s="248"/>
      <c r="M68" s="248"/>
      <c r="N68" s="248"/>
      <c r="O68" s="249"/>
      <c r="P68" s="248"/>
      <c r="Q68" s="239"/>
      <c r="R68" s="239"/>
    </row>
    <row r="69" spans="1:18" ht="15" thickTop="1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  <c r="M69" s="239"/>
      <c r="N69" s="239"/>
      <c r="O69" s="239"/>
      <c r="P69" s="239"/>
      <c r="Q69" s="239"/>
      <c r="R69" s="239"/>
    </row>
    <row r="70" spans="1:18">
      <c r="A70" s="239"/>
      <c r="B70" s="239" t="s">
        <v>179</v>
      </c>
      <c r="C70" s="239"/>
      <c r="D70" s="239" t="s">
        <v>351</v>
      </c>
      <c r="E70" s="239" t="s">
        <v>352</v>
      </c>
      <c r="F70" s="239" t="s">
        <v>352</v>
      </c>
      <c r="G70" s="239" t="s">
        <v>352</v>
      </c>
      <c r="H70" s="239" t="s">
        <v>352</v>
      </c>
      <c r="I70" s="239" t="s">
        <v>352</v>
      </c>
      <c r="J70" s="239" t="s">
        <v>352</v>
      </c>
      <c r="K70" s="239" t="s">
        <v>352</v>
      </c>
      <c r="L70" s="239" t="s">
        <v>352</v>
      </c>
      <c r="M70" s="239" t="s">
        <v>352</v>
      </c>
      <c r="N70" s="239" t="s">
        <v>352</v>
      </c>
      <c r="O70" s="239" t="s">
        <v>352</v>
      </c>
      <c r="P70" s="239" t="s">
        <v>352</v>
      </c>
      <c r="Q70" s="239"/>
      <c r="R70" s="239"/>
    </row>
    <row r="71" spans="1:18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  <c r="M71" s="239"/>
      <c r="N71" s="239"/>
      <c r="O71" s="239"/>
      <c r="P71" s="239"/>
      <c r="Q71" s="239"/>
      <c r="R71" s="239"/>
    </row>
    <row r="72" spans="1:18">
      <c r="A72" s="43"/>
      <c r="B72" s="43" t="s">
        <v>343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39"/>
      <c r="O72" s="239"/>
      <c r="P72" s="239"/>
      <c r="Q72" s="239"/>
      <c r="R72" s="239"/>
    </row>
    <row r="73" spans="1:18">
      <c r="E73" s="115"/>
      <c r="F73" s="115"/>
    </row>
    <row r="74" spans="1:18">
      <c r="E74" s="115"/>
      <c r="F74" s="115"/>
    </row>
    <row r="75" spans="1:18">
      <c r="E75" s="115"/>
      <c r="F75" s="115"/>
    </row>
    <row r="76" spans="1:18">
      <c r="E76" s="115"/>
      <c r="F76" s="115"/>
    </row>
    <row r="77" spans="1:18" ht="18">
      <c r="A77" s="124" t="s">
        <v>353</v>
      </c>
      <c r="E77" s="115"/>
      <c r="F77" s="115"/>
    </row>
    <row r="78" spans="1:18">
      <c r="C78" s="277"/>
      <c r="D78" s="299" t="s">
        <v>354</v>
      </c>
      <c r="E78" s="299"/>
      <c r="F78" s="300"/>
      <c r="G78" s="300"/>
      <c r="H78" s="300"/>
      <c r="I78" s="300"/>
      <c r="J78" s="300"/>
      <c r="K78" s="278"/>
      <c r="L78" s="278"/>
    </row>
    <row r="79" spans="1:18" s="301" customFormat="1" ht="29.1">
      <c r="C79" s="279"/>
      <c r="D79" s="280" t="s">
        <v>355</v>
      </c>
      <c r="E79" s="279" t="s">
        <v>327</v>
      </c>
      <c r="F79" s="280" t="s">
        <v>356</v>
      </c>
      <c r="G79" s="280" t="s">
        <v>357</v>
      </c>
      <c r="H79" s="280" t="s">
        <v>358</v>
      </c>
      <c r="I79" s="280" t="s">
        <v>337</v>
      </c>
      <c r="J79" s="280" t="s">
        <v>359</v>
      </c>
      <c r="K79" s="280" t="s">
        <v>360</v>
      </c>
      <c r="L79" s="280" t="s">
        <v>339</v>
      </c>
    </row>
    <row r="80" spans="1:18">
      <c r="C80" s="289" t="s">
        <v>361</v>
      </c>
      <c r="D80" s="302"/>
      <c r="E80" s="281">
        <f t="shared" ref="E80:E91" si="0">SUM(D80:D80)</f>
        <v>0</v>
      </c>
      <c r="F80" s="303"/>
      <c r="G80" s="303"/>
      <c r="H80" s="303"/>
      <c r="I80" s="303"/>
      <c r="J80" s="303"/>
      <c r="K80" s="282">
        <f t="shared" ref="K80:K91" si="1">SUM(F80:J80)</f>
        <v>0</v>
      </c>
      <c r="L80" s="283">
        <f t="shared" ref="L80:L91" si="2">E80-K80</f>
        <v>0</v>
      </c>
    </row>
    <row r="81" spans="3:12">
      <c r="C81" s="287" t="s">
        <v>362</v>
      </c>
      <c r="D81" s="302"/>
      <c r="E81" s="281">
        <f t="shared" si="0"/>
        <v>0</v>
      </c>
      <c r="F81" s="303"/>
      <c r="G81" s="303"/>
      <c r="H81" s="303"/>
      <c r="I81" s="303"/>
      <c r="J81" s="303"/>
      <c r="K81" s="282">
        <f t="shared" si="1"/>
        <v>0</v>
      </c>
      <c r="L81" s="283">
        <f t="shared" si="2"/>
        <v>0</v>
      </c>
    </row>
    <row r="82" spans="3:12">
      <c r="C82" s="287" t="s">
        <v>363</v>
      </c>
      <c r="D82" s="304"/>
      <c r="E82" s="284">
        <f t="shared" si="0"/>
        <v>0</v>
      </c>
      <c r="F82" s="305"/>
      <c r="G82" s="305"/>
      <c r="H82" s="305"/>
      <c r="I82" s="305"/>
      <c r="J82" s="305"/>
      <c r="K82" s="285">
        <f t="shared" si="1"/>
        <v>0</v>
      </c>
      <c r="L82" s="286">
        <f t="shared" si="2"/>
        <v>0</v>
      </c>
    </row>
    <row r="83" spans="3:12">
      <c r="C83" s="287" t="s">
        <v>364</v>
      </c>
      <c r="D83" s="304"/>
      <c r="E83" s="284">
        <f t="shared" si="0"/>
        <v>0</v>
      </c>
      <c r="F83" s="305"/>
      <c r="G83" s="305"/>
      <c r="H83" s="305"/>
      <c r="I83" s="305"/>
      <c r="J83" s="305"/>
      <c r="K83" s="285">
        <f t="shared" si="1"/>
        <v>0</v>
      </c>
      <c r="L83" s="286">
        <f t="shared" si="2"/>
        <v>0</v>
      </c>
    </row>
    <row r="84" spans="3:12">
      <c r="C84" s="287" t="s">
        <v>365</v>
      </c>
      <c r="D84" s="304"/>
      <c r="E84" s="284">
        <f t="shared" si="0"/>
        <v>0</v>
      </c>
      <c r="F84" s="305"/>
      <c r="G84" s="305"/>
      <c r="H84" s="305"/>
      <c r="I84" s="305"/>
      <c r="J84" s="305"/>
      <c r="K84" s="285">
        <f t="shared" si="1"/>
        <v>0</v>
      </c>
      <c r="L84" s="286">
        <f t="shared" si="2"/>
        <v>0</v>
      </c>
    </row>
    <row r="85" spans="3:12">
      <c r="C85" s="287" t="s">
        <v>366</v>
      </c>
      <c r="D85" s="304"/>
      <c r="E85" s="284">
        <f t="shared" si="0"/>
        <v>0</v>
      </c>
      <c r="F85" s="305"/>
      <c r="G85" s="305"/>
      <c r="H85" s="305"/>
      <c r="I85" s="305"/>
      <c r="J85" s="305"/>
      <c r="K85" s="285">
        <f t="shared" si="1"/>
        <v>0</v>
      </c>
      <c r="L85" s="286">
        <f t="shared" si="2"/>
        <v>0</v>
      </c>
    </row>
    <row r="86" spans="3:12" ht="15" customHeight="1">
      <c r="C86" s="287" t="s">
        <v>367</v>
      </c>
      <c r="D86" s="304"/>
      <c r="E86" s="284">
        <f t="shared" si="0"/>
        <v>0</v>
      </c>
      <c r="F86" s="305"/>
      <c r="G86" s="305"/>
      <c r="H86" s="305"/>
      <c r="I86" s="305"/>
      <c r="J86" s="305"/>
      <c r="K86" s="285">
        <f t="shared" si="1"/>
        <v>0</v>
      </c>
      <c r="L86" s="286">
        <f t="shared" si="2"/>
        <v>0</v>
      </c>
    </row>
    <row r="87" spans="3:12" ht="15" customHeight="1">
      <c r="C87" s="287" t="s">
        <v>368</v>
      </c>
      <c r="D87" s="304"/>
      <c r="E87" s="284">
        <f t="shared" si="0"/>
        <v>0</v>
      </c>
      <c r="F87" s="305"/>
      <c r="G87" s="305"/>
      <c r="H87" s="305"/>
      <c r="I87" s="305"/>
      <c r="J87" s="305"/>
      <c r="K87" s="285">
        <f t="shared" si="1"/>
        <v>0</v>
      </c>
      <c r="L87" s="286">
        <f t="shared" si="2"/>
        <v>0</v>
      </c>
    </row>
    <row r="88" spans="3:12" ht="15" customHeight="1">
      <c r="C88" s="288" t="s">
        <v>369</v>
      </c>
      <c r="D88" s="304"/>
      <c r="E88" s="284">
        <f t="shared" si="0"/>
        <v>0</v>
      </c>
      <c r="F88" s="305"/>
      <c r="G88" s="305"/>
      <c r="H88" s="305"/>
      <c r="I88" s="305"/>
      <c r="J88" s="305"/>
      <c r="K88" s="285">
        <f t="shared" si="1"/>
        <v>0</v>
      </c>
      <c r="L88" s="286">
        <f t="shared" si="2"/>
        <v>0</v>
      </c>
    </row>
    <row r="89" spans="3:12" ht="15" customHeight="1">
      <c r="C89" s="289" t="s">
        <v>370</v>
      </c>
      <c r="D89" s="304"/>
      <c r="E89" s="284">
        <f t="shared" si="0"/>
        <v>0</v>
      </c>
      <c r="F89" s="305"/>
      <c r="G89" s="305"/>
      <c r="H89" s="305"/>
      <c r="I89" s="305"/>
      <c r="J89" s="305"/>
      <c r="K89" s="285">
        <f t="shared" si="1"/>
        <v>0</v>
      </c>
      <c r="L89" s="286">
        <f t="shared" si="2"/>
        <v>0</v>
      </c>
    </row>
    <row r="90" spans="3:12" ht="15" customHeight="1">
      <c r="C90" s="288" t="s">
        <v>371</v>
      </c>
      <c r="D90" s="304"/>
      <c r="E90" s="284">
        <f t="shared" si="0"/>
        <v>0</v>
      </c>
      <c r="F90" s="305"/>
      <c r="G90" s="305"/>
      <c r="H90" s="305"/>
      <c r="I90" s="305"/>
      <c r="J90" s="305"/>
      <c r="K90" s="285">
        <f t="shared" si="1"/>
        <v>0</v>
      </c>
      <c r="L90" s="286">
        <f t="shared" si="2"/>
        <v>0</v>
      </c>
    </row>
    <row r="91" spans="3:12" ht="15" customHeight="1">
      <c r="C91" s="290" t="s">
        <v>372</v>
      </c>
      <c r="D91" s="306"/>
      <c r="E91" s="291">
        <f t="shared" si="0"/>
        <v>0</v>
      </c>
      <c r="F91" s="105"/>
      <c r="G91" s="105"/>
      <c r="H91" s="105"/>
      <c r="I91" s="105"/>
      <c r="J91" s="105"/>
      <c r="K91" s="292">
        <f t="shared" si="1"/>
        <v>0</v>
      </c>
      <c r="L91" s="293">
        <f t="shared" si="2"/>
        <v>0</v>
      </c>
    </row>
    <row r="92" spans="3:12">
      <c r="C92" s="307"/>
      <c r="D92" s="308"/>
      <c r="E92" s="294"/>
      <c r="F92" s="309"/>
      <c r="G92" s="309"/>
      <c r="H92" s="309"/>
      <c r="I92" s="309"/>
      <c r="J92" s="309"/>
      <c r="K92" s="295"/>
      <c r="L92" s="296"/>
    </row>
    <row r="93" spans="3:12" ht="15" thickBot="1">
      <c r="D93" s="310">
        <f>SUM(D80:D92)</f>
        <v>0</v>
      </c>
      <c r="E93" s="297">
        <f t="shared" ref="E93:L93" si="3">SUM(E80:E92)</f>
        <v>0</v>
      </c>
      <c r="F93" s="310">
        <f t="shared" si="3"/>
        <v>0</v>
      </c>
      <c r="G93" s="310">
        <f t="shared" si="3"/>
        <v>0</v>
      </c>
      <c r="H93" s="310">
        <f t="shared" si="3"/>
        <v>0</v>
      </c>
      <c r="I93" s="310">
        <f t="shared" si="3"/>
        <v>0</v>
      </c>
      <c r="J93" s="310">
        <f t="shared" si="3"/>
        <v>0</v>
      </c>
      <c r="K93" s="297">
        <f>SUM(K80:K92)</f>
        <v>0</v>
      </c>
      <c r="L93" s="298">
        <f t="shared" si="3"/>
        <v>0</v>
      </c>
    </row>
    <row r="94" spans="3:12">
      <c r="F94" s="115"/>
    </row>
    <row r="95" spans="3:12">
      <c r="C95" t="s">
        <v>157</v>
      </c>
      <c r="D95" s="105"/>
      <c r="E95" s="105"/>
      <c r="F95" s="311"/>
      <c r="G95" s="105"/>
      <c r="H95" s="105"/>
      <c r="I95" s="105"/>
      <c r="J95" s="105"/>
      <c r="K95" s="105"/>
      <c r="L95" s="105"/>
    </row>
    <row r="96" spans="3:12">
      <c r="C96" s="138" t="s">
        <v>373</v>
      </c>
      <c r="D96" s="263">
        <v>28000</v>
      </c>
      <c r="E96" s="263"/>
      <c r="F96" s="191">
        <v>42110</v>
      </c>
      <c r="G96" s="263">
        <v>41960</v>
      </c>
      <c r="H96" s="263">
        <v>41930</v>
      </c>
      <c r="I96" s="263">
        <v>42060</v>
      </c>
      <c r="J96" s="263">
        <v>42150</v>
      </c>
      <c r="K96" s="263"/>
      <c r="L96" s="263"/>
    </row>
    <row r="97" spans="3:10" s="43" customFormat="1">
      <c r="C97" s="43" t="s">
        <v>249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>
      <c r="D98" s="115"/>
    </row>
    <row r="99" spans="3:10">
      <c r="D99" s="115"/>
    </row>
    <row r="100" spans="3:10">
      <c r="E100" s="115"/>
      <c r="F100" s="115"/>
    </row>
    <row r="101" spans="3:10">
      <c r="E101" s="115"/>
      <c r="F101" s="115"/>
    </row>
    <row r="102" spans="3:10">
      <c r="E102" s="115"/>
      <c r="F102" s="115"/>
    </row>
    <row r="103" spans="3:10">
      <c r="E103" s="115"/>
      <c r="F103" s="115"/>
    </row>
    <row r="104" spans="3:10">
      <c r="E104" s="115"/>
      <c r="F104" s="115"/>
    </row>
    <row r="105" spans="3:10">
      <c r="E105" s="115"/>
      <c r="F105" s="115"/>
    </row>
    <row r="106" spans="3:10">
      <c r="E106" s="115"/>
      <c r="F106" s="115"/>
    </row>
    <row r="107" spans="3:10">
      <c r="E107" s="115"/>
      <c r="F107" s="115"/>
    </row>
    <row r="108" spans="3:10">
      <c r="E108" s="115"/>
      <c r="F108" s="115"/>
    </row>
    <row r="109" spans="3:10">
      <c r="E109" s="115"/>
      <c r="F109" s="115"/>
    </row>
    <row r="110" spans="3:10">
      <c r="E110" s="115"/>
      <c r="F110" s="115"/>
    </row>
    <row r="111" spans="3:10">
      <c r="E111" s="115"/>
      <c r="F111" s="115"/>
    </row>
    <row r="112" spans="3:10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K30" sqref="K3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4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4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4" ht="18">
      <c r="D4" s="54"/>
      <c r="E4" s="54"/>
      <c r="F4" s="65"/>
      <c r="G4" s="66"/>
      <c r="I4" s="67"/>
    </row>
    <row r="5" spans="1:14" ht="18">
      <c r="A5" s="124" t="s">
        <v>240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6.1">
      <c r="A8" s="68" t="s">
        <v>105</v>
      </c>
      <c r="B8" s="385" t="s">
        <v>106</v>
      </c>
      <c r="C8" s="386"/>
      <c r="D8" s="386"/>
      <c r="E8" s="387"/>
      <c r="F8" s="69" t="s">
        <v>107</v>
      </c>
      <c r="G8" s="385" t="s">
        <v>155</v>
      </c>
      <c r="H8" s="349"/>
      <c r="I8" s="350"/>
    </row>
    <row r="10" spans="1:14">
      <c r="F10" s="71"/>
    </row>
    <row r="11" spans="1:14">
      <c r="A11" s="66"/>
      <c r="B11" s="66"/>
      <c r="C11" s="66" t="s">
        <v>374</v>
      </c>
      <c r="G11" s="86" t="s">
        <v>86</v>
      </c>
      <c r="I11" s="48" t="s">
        <v>375</v>
      </c>
    </row>
    <row r="12" spans="1:14">
      <c r="A12" s="66"/>
      <c r="B12" s="66"/>
      <c r="C12" t="s">
        <v>376</v>
      </c>
      <c r="G12" s="87"/>
      <c r="I12" s="59">
        <v>0</v>
      </c>
    </row>
    <row r="13" spans="1:14">
      <c r="A13" s="66"/>
      <c r="B13" s="66"/>
      <c r="C13" t="s">
        <v>377</v>
      </c>
      <c r="G13" s="87"/>
      <c r="I13" s="59">
        <f>+G13/11*0.75</f>
        <v>0</v>
      </c>
    </row>
    <row r="14" spans="1:14">
      <c r="C14" t="s">
        <v>378</v>
      </c>
      <c r="G14" s="87"/>
      <c r="I14" s="59">
        <v>0</v>
      </c>
    </row>
    <row r="15" spans="1:14">
      <c r="C15" t="s">
        <v>379</v>
      </c>
      <c r="G15" s="88"/>
      <c r="I15" s="89">
        <f>+G15/11*0.75</f>
        <v>0</v>
      </c>
      <c r="K15" t="s">
        <v>380</v>
      </c>
      <c r="N15" s="90" t="e">
        <f>+G15/G16</f>
        <v>#DIV/0!</v>
      </c>
    </row>
    <row r="16" spans="1:14">
      <c r="G16" s="71">
        <f>SUM(G12:G15)</f>
        <v>0</v>
      </c>
      <c r="I16" s="71">
        <f>SUM(I12:I15)</f>
        <v>0</v>
      </c>
      <c r="K16" t="s">
        <v>381</v>
      </c>
      <c r="N16" s="91"/>
    </row>
    <row r="17" spans="1:14">
      <c r="A17" s="66"/>
      <c r="B17" s="66"/>
      <c r="C17" s="66"/>
      <c r="F17" s="71"/>
      <c r="K17" t="s">
        <v>382</v>
      </c>
      <c r="N17" t="e">
        <f>ROUND(N16-N18,0)</f>
        <v>#DIV/0!</v>
      </c>
    </row>
    <row r="18" spans="1:14">
      <c r="A18" s="78"/>
      <c r="B18" s="78"/>
      <c r="C18" s="66"/>
      <c r="F18" s="71"/>
      <c r="K18" t="s">
        <v>383</v>
      </c>
      <c r="N18" t="e">
        <f>ROUNDDOWN(N16*N15,0)</f>
        <v>#DIV/0!</v>
      </c>
    </row>
    <row r="19" spans="1:14">
      <c r="C19" s="78" t="s">
        <v>384</v>
      </c>
      <c r="E19" s="48" t="s">
        <v>382</v>
      </c>
      <c r="F19" s="86" t="s">
        <v>383</v>
      </c>
      <c r="G19" s="48" t="s">
        <v>86</v>
      </c>
      <c r="I19" s="48" t="s">
        <v>385</v>
      </c>
    </row>
    <row r="20" spans="1:14">
      <c r="C20" s="74">
        <v>44105</v>
      </c>
      <c r="E20" s="87"/>
      <c r="F20" s="87"/>
      <c r="G20" s="92">
        <f>SUM(E20:F20)</f>
        <v>0</v>
      </c>
      <c r="I20" s="59">
        <f>+F20/11*0.75</f>
        <v>0</v>
      </c>
    </row>
    <row r="21" spans="1:14">
      <c r="C21" s="74">
        <v>44197</v>
      </c>
      <c r="E21" s="71">
        <f>+E20</f>
        <v>0</v>
      </c>
      <c r="F21" s="71">
        <f>+F20</f>
        <v>0</v>
      </c>
      <c r="G21" s="92">
        <f>SUM(E21:F21)</f>
        <v>0</v>
      </c>
      <c r="I21" s="59">
        <f>+F21/11*0.75</f>
        <v>0</v>
      </c>
    </row>
    <row r="22" spans="1:14">
      <c r="C22" s="74">
        <v>44287</v>
      </c>
      <c r="E22" s="71">
        <f>+E20</f>
        <v>0</v>
      </c>
      <c r="F22" s="71">
        <f>+F20</f>
        <v>0</v>
      </c>
      <c r="G22" s="92">
        <f>SUM(E22:F22)</f>
        <v>0</v>
      </c>
      <c r="I22" s="71">
        <f>+F22/11*0.75</f>
        <v>0</v>
      </c>
    </row>
    <row r="23" spans="1:14">
      <c r="C23" s="74">
        <v>44378</v>
      </c>
      <c r="E23" s="89">
        <f>+E20</f>
        <v>0</v>
      </c>
      <c r="F23" s="89">
        <f>+F20</f>
        <v>0</v>
      </c>
      <c r="G23" s="93">
        <f>SUM(E23:F23)</f>
        <v>0</v>
      </c>
      <c r="I23" s="89">
        <f>+F23/11*0.75</f>
        <v>0</v>
      </c>
    </row>
    <row r="24" spans="1:14">
      <c r="E24" s="92">
        <f t="shared" ref="E24:G24" si="0">SUM(E20:E23)</f>
        <v>0</v>
      </c>
      <c r="F24" s="92">
        <f t="shared" si="0"/>
        <v>0</v>
      </c>
      <c r="G24" s="92">
        <f t="shared" si="0"/>
        <v>0</v>
      </c>
      <c r="I24" s="92">
        <f>SUM(I20:I23)</f>
        <v>0</v>
      </c>
    </row>
    <row r="25" spans="1:14">
      <c r="F25" s="71"/>
    </row>
    <row r="26" spans="1:14">
      <c r="C26" s="78" t="s">
        <v>386</v>
      </c>
      <c r="F26" s="81"/>
    </row>
    <row r="27" spans="1:14">
      <c r="C27" t="s">
        <v>387</v>
      </c>
      <c r="G27" s="92">
        <f>+G12</f>
        <v>0</v>
      </c>
    </row>
    <row r="28" spans="1:14">
      <c r="C28" t="s">
        <v>388</v>
      </c>
      <c r="F28" s="81"/>
      <c r="G28" s="92">
        <f>+G13</f>
        <v>0</v>
      </c>
      <c r="I28" s="59">
        <f>+G28/11*0.75</f>
        <v>0</v>
      </c>
    </row>
    <row r="29" spans="1:14">
      <c r="C29" t="s">
        <v>382</v>
      </c>
      <c r="F29" s="80"/>
      <c r="G29" s="92">
        <f>+G14-E24</f>
        <v>0</v>
      </c>
    </row>
    <row r="30" spans="1:14">
      <c r="C30" t="s">
        <v>383</v>
      </c>
      <c r="F30" s="71"/>
      <c r="G30" s="93">
        <f>+G15-F24</f>
        <v>0</v>
      </c>
      <c r="I30" s="89">
        <f>+G30/11*0.75</f>
        <v>0</v>
      </c>
    </row>
    <row r="31" spans="1:14">
      <c r="G31" s="92">
        <f>SUM(G27:G30)</f>
        <v>0</v>
      </c>
      <c r="I31" s="59">
        <f>SUM(I27:I30)</f>
        <v>0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K30" sqref="K3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  <c r="J1" s="267"/>
    </row>
    <row r="2" spans="1:13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  <c r="J2" s="67"/>
    </row>
    <row r="3" spans="1:13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  <c r="J3" s="67"/>
    </row>
    <row r="4" spans="1:13" ht="18">
      <c r="D4" s="54"/>
      <c r="E4" s="54"/>
      <c r="F4" s="65"/>
      <c r="G4" s="66"/>
      <c r="I4" s="67"/>
      <c r="J4" s="67"/>
    </row>
    <row r="5" spans="1:13" ht="18">
      <c r="A5" s="124" t="s">
        <v>389</v>
      </c>
      <c r="D5" s="54"/>
      <c r="E5" s="54"/>
      <c r="F5" s="65"/>
      <c r="G5" s="66"/>
      <c r="I5" s="67"/>
      <c r="J5" s="67"/>
    </row>
    <row r="6" spans="1:13" ht="18.600000000000001">
      <c r="D6" s="1"/>
      <c r="E6" s="1"/>
      <c r="F6" s="135"/>
      <c r="G6" s="4"/>
      <c r="I6" s="67"/>
      <c r="J6" s="67"/>
    </row>
    <row r="8" spans="1:13" s="70" customFormat="1" ht="26.1">
      <c r="A8" s="129" t="s">
        <v>105</v>
      </c>
      <c r="B8" s="378" t="s">
        <v>106</v>
      </c>
      <c r="C8" s="379"/>
      <c r="D8" s="379"/>
      <c r="E8" s="388"/>
      <c r="F8" s="130" t="s">
        <v>107</v>
      </c>
      <c r="G8" s="378" t="s">
        <v>155</v>
      </c>
      <c r="H8" s="349"/>
      <c r="I8" s="350"/>
    </row>
    <row r="10" spans="1:13">
      <c r="F10" s="71"/>
    </row>
    <row r="11" spans="1:13">
      <c r="A11" s="78">
        <v>30900</v>
      </c>
      <c r="B11" s="78"/>
      <c r="C11" s="78" t="s">
        <v>390</v>
      </c>
      <c r="F11" s="71"/>
    </row>
    <row r="12" spans="1:13">
      <c r="C12" t="s">
        <v>391</v>
      </c>
      <c r="G12" s="260">
        <f>L13</f>
        <v>0</v>
      </c>
      <c r="K12" s="48" t="s">
        <v>392</v>
      </c>
      <c r="L12" s="48" t="s">
        <v>107</v>
      </c>
    </row>
    <row r="13" spans="1:13">
      <c r="C13" t="s">
        <v>393</v>
      </c>
      <c r="G13" s="71">
        <f>+G12/11*0.75</f>
        <v>0</v>
      </c>
      <c r="H13" t="s">
        <v>394</v>
      </c>
      <c r="K13" t="s">
        <v>395</v>
      </c>
    </row>
    <row r="14" spans="1:13">
      <c r="C14" t="s">
        <v>396</v>
      </c>
      <c r="G14" s="85">
        <f>+G12-G13</f>
        <v>0</v>
      </c>
      <c r="K14" t="s">
        <v>397</v>
      </c>
    </row>
    <row r="15" spans="1:13">
      <c r="G15" s="71"/>
      <c r="K15" t="s">
        <v>398</v>
      </c>
    </row>
    <row r="16" spans="1:13" ht="15" thickBot="1">
      <c r="G16" s="59"/>
      <c r="L16" s="259">
        <f>SUM(L13:L15)</f>
        <v>0</v>
      </c>
      <c r="M16" t="s">
        <v>399</v>
      </c>
    </row>
    <row r="17" spans="1:8" ht="15" thickTop="1">
      <c r="A17" s="78">
        <v>37500</v>
      </c>
      <c r="B17" s="78"/>
      <c r="C17" s="78" t="s">
        <v>400</v>
      </c>
      <c r="G17" s="59"/>
    </row>
    <row r="18" spans="1:8">
      <c r="C18" t="s">
        <v>401</v>
      </c>
      <c r="G18" s="257">
        <f>L14</f>
        <v>0</v>
      </c>
    </row>
    <row r="19" spans="1:8">
      <c r="C19" t="s">
        <v>402</v>
      </c>
      <c r="G19" s="261">
        <f>L15</f>
        <v>0</v>
      </c>
    </row>
    <row r="20" spans="1:8">
      <c r="G20" s="59">
        <f>SUM(G18:G19)</f>
        <v>0</v>
      </c>
    </row>
    <row r="21" spans="1:8">
      <c r="C21" t="s">
        <v>393</v>
      </c>
      <c r="G21" s="71">
        <f>+G20/11*0.75</f>
        <v>0</v>
      </c>
      <c r="H21" t="s">
        <v>394</v>
      </c>
    </row>
    <row r="22" spans="1:8">
      <c r="C22" t="s">
        <v>403</v>
      </c>
      <c r="G22" s="85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FFFF00"/>
  </sheetPr>
  <dimension ref="A1:N37"/>
  <sheetViews>
    <sheetView workbookViewId="0">
      <selection activeCell="D19" sqref="D19"/>
    </sheetView>
  </sheetViews>
  <sheetFormatPr defaultRowHeight="14.4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4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4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4" ht="18">
      <c r="D4" s="54"/>
      <c r="E4" s="54"/>
      <c r="F4" s="65"/>
      <c r="G4" s="66"/>
      <c r="I4" s="67"/>
    </row>
    <row r="5" spans="1:14" ht="18">
      <c r="A5" s="124" t="s">
        <v>80</v>
      </c>
      <c r="D5" s="54"/>
      <c r="E5" s="54"/>
      <c r="F5" s="65"/>
      <c r="G5" s="66"/>
      <c r="I5" s="67"/>
    </row>
    <row r="6" spans="1:14" ht="18.600000000000001">
      <c r="B6" s="1"/>
      <c r="C6" s="3"/>
      <c r="D6" s="1"/>
      <c r="E6" s="1"/>
      <c r="F6" s="125"/>
    </row>
    <row r="8" spans="1:14">
      <c r="H8" s="48"/>
    </row>
    <row r="9" spans="1:14">
      <c r="B9" t="s">
        <v>81</v>
      </c>
      <c r="D9" s="337" t="s">
        <v>82</v>
      </c>
      <c r="E9" s="337"/>
      <c r="F9" s="337"/>
      <c r="G9" s="337"/>
      <c r="I9" s="337" t="s">
        <v>83</v>
      </c>
      <c r="J9" s="337"/>
      <c r="K9" s="337"/>
      <c r="L9" s="337"/>
      <c r="N9" s="336" t="s">
        <v>84</v>
      </c>
    </row>
    <row r="10" spans="1:14">
      <c r="B10" t="s">
        <v>85</v>
      </c>
      <c r="D10" s="126">
        <v>18952</v>
      </c>
      <c r="E10" s="127">
        <f>+D10</f>
        <v>18952</v>
      </c>
      <c r="F10" s="127">
        <f>+D10</f>
        <v>18952</v>
      </c>
      <c r="G10" s="48" t="s">
        <v>86</v>
      </c>
      <c r="I10" s="126"/>
      <c r="J10" s="127">
        <f>+I10</f>
        <v>0</v>
      </c>
      <c r="K10" s="127">
        <f>+I10</f>
        <v>0</v>
      </c>
      <c r="L10" s="48" t="s">
        <v>86</v>
      </c>
      <c r="N10" s="336"/>
    </row>
    <row r="11" spans="1:14">
      <c r="B11" t="s">
        <v>87</v>
      </c>
      <c r="D11" s="128">
        <f>(D14-D10)/365.25</f>
        <v>70.611909650924019</v>
      </c>
      <c r="E11" s="128">
        <f>(E14-E10)/365.25</f>
        <v>70.611909650924019</v>
      </c>
      <c r="F11" s="128">
        <f>(F14-F10)/365.25</f>
        <v>70.611909650924019</v>
      </c>
      <c r="G11" s="128"/>
      <c r="I11" s="128">
        <f>(I14-I10)/365.25</f>
        <v>122.4996577686516</v>
      </c>
      <c r="J11" s="128">
        <f>(J14-J10)/365.25</f>
        <v>122.4996577686516</v>
      </c>
      <c r="K11" s="128">
        <f>(K14-K10)/365.25</f>
        <v>122.4996577686516</v>
      </c>
      <c r="N11" s="336"/>
    </row>
    <row r="14" spans="1:14">
      <c r="B14" t="s">
        <v>88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89</v>
      </c>
      <c r="D16" s="257" t="s">
        <v>90</v>
      </c>
      <c r="E16" s="257"/>
      <c r="F16" s="257"/>
      <c r="I16" s="257"/>
      <c r="J16" s="257"/>
      <c r="K16" s="257"/>
    </row>
    <row r="17" spans="1:14">
      <c r="B17" t="s">
        <v>91</v>
      </c>
      <c r="D17" s="257" t="s">
        <v>92</v>
      </c>
      <c r="E17" s="257" t="s">
        <v>92</v>
      </c>
      <c r="F17" s="257" t="s">
        <v>92</v>
      </c>
      <c r="I17" s="257" t="s">
        <v>93</v>
      </c>
      <c r="J17" s="257" t="s">
        <v>92</v>
      </c>
      <c r="K17" s="257" t="s">
        <v>92</v>
      </c>
    </row>
    <row r="18" spans="1:14">
      <c r="B18" t="s">
        <v>94</v>
      </c>
      <c r="D18" s="257">
        <v>318506.92</v>
      </c>
      <c r="E18" s="257"/>
      <c r="F18" s="257"/>
      <c r="G18" s="258"/>
      <c r="I18" s="257"/>
      <c r="J18" s="257"/>
      <c r="K18" s="257"/>
    </row>
    <row r="20" spans="1:14">
      <c r="B20" t="s">
        <v>95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96</v>
      </c>
      <c r="D22" s="92">
        <f>D18*D20</f>
        <v>15925.346</v>
      </c>
      <c r="E22" s="92">
        <f>E18*E20</f>
        <v>0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0</v>
      </c>
    </row>
    <row r="23" spans="1:14" s="43" customFormat="1">
      <c r="B23" s="43" t="s">
        <v>97</v>
      </c>
      <c r="D23" s="44">
        <f>D18*(D20/2)</f>
        <v>7962.6729999999998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" thickBot="1">
      <c r="B24" s="45" t="s">
        <v>98</v>
      </c>
      <c r="D24" s="52">
        <f>ROUND(D23,-1)</f>
        <v>7960</v>
      </c>
      <c r="E24" s="52">
        <f>ROUND(E23,-1)</f>
        <v>0</v>
      </c>
      <c r="F24" s="52">
        <f>ROUND(F23,-1)</f>
        <v>0</v>
      </c>
      <c r="G24" s="47">
        <f>SUM(D24:F24)</f>
        <v>7960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7960</v>
      </c>
    </row>
    <row r="25" spans="1:14" ht="15" thickTop="1"/>
    <row r="26" spans="1:14">
      <c r="B26" t="s">
        <v>99</v>
      </c>
      <c r="D26" s="92">
        <f>IF(D17="ABP",D18,D18*0.1)</f>
        <v>318506.92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0</v>
      </c>
    </row>
    <row r="30" spans="1:14">
      <c r="A30" s="50" t="s">
        <v>100</v>
      </c>
      <c r="B30" s="50" t="s">
        <v>101</v>
      </c>
      <c r="C30" s="50" t="s">
        <v>102</v>
      </c>
      <c r="D30" s="50" t="s">
        <v>103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9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9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9" ht="18">
      <c r="D4" s="54"/>
      <c r="E4" s="54"/>
      <c r="F4" s="65"/>
      <c r="G4" s="66"/>
      <c r="I4" s="67"/>
    </row>
    <row r="5" spans="1:9" ht="18">
      <c r="A5" s="124" t="s">
        <v>104</v>
      </c>
      <c r="D5" s="54"/>
      <c r="E5" s="54"/>
      <c r="F5" s="65"/>
      <c r="G5" s="66"/>
      <c r="I5" s="67"/>
    </row>
    <row r="6" spans="1:9" ht="18">
      <c r="A6" s="124"/>
      <c r="D6" s="54"/>
      <c r="E6" s="54"/>
      <c r="F6" s="65"/>
      <c r="G6" s="66"/>
      <c r="I6" s="67"/>
    </row>
    <row r="8" spans="1:9" s="70" customFormat="1" ht="29.1">
      <c r="A8" s="136" t="s">
        <v>105</v>
      </c>
      <c r="B8" s="340" t="s">
        <v>106</v>
      </c>
      <c r="C8" s="341"/>
      <c r="D8" s="341"/>
      <c r="E8" s="342"/>
      <c r="F8" s="137" t="s">
        <v>107</v>
      </c>
      <c r="G8" s="137" t="s">
        <v>107</v>
      </c>
      <c r="H8" s="137" t="s">
        <v>107</v>
      </c>
      <c r="I8" s="84"/>
    </row>
    <row r="10" spans="1:9">
      <c r="F10" s="71"/>
    </row>
    <row r="11" spans="1:9">
      <c r="A11" s="72"/>
      <c r="B11" s="72"/>
      <c r="C11" s="72" t="s">
        <v>108</v>
      </c>
      <c r="F11" s="73" t="s">
        <v>109</v>
      </c>
      <c r="G11" s="48" t="s">
        <v>110</v>
      </c>
      <c r="H11" s="48" t="s">
        <v>86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1">
        <v>0</v>
      </c>
      <c r="H13" s="132">
        <f>SUM(F13:G13)</f>
        <v>0</v>
      </c>
      <c r="I13" t="s">
        <v>111</v>
      </c>
    </row>
    <row r="14" spans="1:9">
      <c r="C14" s="74">
        <v>44896</v>
      </c>
      <c r="F14" s="75">
        <v>0</v>
      </c>
      <c r="G14" s="131">
        <v>0</v>
      </c>
      <c r="H14" s="132">
        <f>SUM(F14:G14)</f>
        <v>0</v>
      </c>
      <c r="I14" t="s">
        <v>112</v>
      </c>
    </row>
    <row r="15" spans="1:9">
      <c r="C15" s="74">
        <v>44986</v>
      </c>
      <c r="F15" s="75"/>
      <c r="G15" s="131"/>
      <c r="H15" s="132">
        <f>SUM(F15:G15)</f>
        <v>0</v>
      </c>
      <c r="I15" t="s">
        <v>113</v>
      </c>
    </row>
    <row r="16" spans="1:9">
      <c r="F16" s="76"/>
      <c r="G16" s="132"/>
      <c r="H16" s="132"/>
      <c r="I16" t="s">
        <v>114</v>
      </c>
    </row>
    <row r="17" spans="3:9" ht="1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115</v>
      </c>
      <c r="F19">
        <f>COUNT(F13:F15)</f>
        <v>2</v>
      </c>
      <c r="G19">
        <f>COUNT(G13:G15)</f>
        <v>2</v>
      </c>
    </row>
    <row r="21" spans="3:9">
      <c r="C21" t="s">
        <v>116</v>
      </c>
      <c r="F21" s="75"/>
      <c r="I21" t="s">
        <v>117</v>
      </c>
    </row>
    <row r="23" spans="3:9">
      <c r="C23" t="s">
        <v>118</v>
      </c>
      <c r="F23" s="79"/>
      <c r="G23" s="133"/>
      <c r="H23" s="80"/>
      <c r="I23" t="s">
        <v>119</v>
      </c>
    </row>
    <row r="24" spans="3:9">
      <c r="C24" t="s">
        <v>120</v>
      </c>
      <c r="F24" s="81"/>
      <c r="G24" s="133"/>
      <c r="H24" s="80"/>
    </row>
    <row r="25" spans="3:9">
      <c r="C25" t="s">
        <v>121</v>
      </c>
      <c r="F25" s="80"/>
      <c r="G25" s="134"/>
      <c r="H25" s="80"/>
    </row>
    <row r="26" spans="3:9">
      <c r="C26" t="s">
        <v>122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123</v>
      </c>
      <c r="F29" s="76">
        <f>ROUND(F21/4,0)</f>
        <v>0</v>
      </c>
      <c r="G29" s="132">
        <f>ROUND(G26/4,0)</f>
        <v>0</v>
      </c>
      <c r="H29" s="80"/>
    </row>
    <row r="30" spans="3:9">
      <c r="C30" t="s">
        <v>124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125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2">
        <f t="shared" ref="H33:H36" si="0">SUM(F33:G33)</f>
        <v>0</v>
      </c>
      <c r="L33" s="132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2">
        <f t="shared" si="0"/>
        <v>0</v>
      </c>
      <c r="L34" s="132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2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2">
        <f t="shared" si="0"/>
        <v>0</v>
      </c>
    </row>
    <row r="38" spans="3:12" ht="1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14" sqref="D1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2" t="s">
        <v>0</v>
      </c>
      <c r="B1" s="338" t="str">
        <f>Index!$C$1</f>
        <v>BAUER SUPERANNUATION FUND</v>
      </c>
      <c r="C1" s="338"/>
      <c r="D1" s="338"/>
      <c r="F1" s="55"/>
      <c r="H1" s="57" t="s">
        <v>2</v>
      </c>
      <c r="I1" s="57" t="s">
        <v>3</v>
      </c>
    </row>
    <row r="2" spans="1:10" customFormat="1" ht="18">
      <c r="A2" s="122" t="s">
        <v>4</v>
      </c>
      <c r="B2" s="338" t="str">
        <f>Index!$C$2</f>
        <v>9BAUL</v>
      </c>
      <c r="C2" s="338"/>
      <c r="D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customFormat="1" ht="18">
      <c r="A3" s="122" t="s">
        <v>8</v>
      </c>
      <c r="B3" s="339">
        <f>Index!$C$3</f>
        <v>44742</v>
      </c>
      <c r="C3" s="339"/>
      <c r="D3" s="339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customFormat="1" ht="18">
      <c r="A4" s="122"/>
      <c r="B4" s="54"/>
      <c r="D4" s="54"/>
      <c r="E4" s="54"/>
      <c r="F4" s="56"/>
      <c r="G4" s="123"/>
      <c r="H4" s="66"/>
      <c r="I4" s="67"/>
    </row>
    <row r="5" spans="1:10" customFormat="1" ht="18">
      <c r="A5" s="54" t="s">
        <v>126</v>
      </c>
      <c r="C5" s="58"/>
      <c r="F5" s="59"/>
      <c r="G5" s="59"/>
      <c r="H5" s="66"/>
      <c r="J5" s="67"/>
    </row>
    <row r="6" spans="1:10" ht="18">
      <c r="A6" s="63"/>
      <c r="B6" s="64"/>
      <c r="C6" s="108"/>
      <c r="D6" s="54"/>
      <c r="E6" s="54"/>
      <c r="F6" s="66"/>
      <c r="G6" s="66"/>
      <c r="H6" s="66"/>
      <c r="I6" s="109"/>
    </row>
    <row r="7" spans="1:10" s="143" customFormat="1" ht="15" thickBot="1">
      <c r="A7" s="145"/>
      <c r="C7" s="162"/>
      <c r="D7" s="162"/>
      <c r="E7" s="162"/>
      <c r="F7" s="115"/>
      <c r="G7" s="162"/>
      <c r="H7" s="162"/>
      <c r="I7" s="162"/>
    </row>
    <row r="8" spans="1:10" s="143" customFormat="1" ht="29.45" thickBot="1">
      <c r="A8" s="345" t="s">
        <v>127</v>
      </c>
      <c r="B8" s="346"/>
      <c r="C8" s="163" t="s">
        <v>128</v>
      </c>
      <c r="D8" s="163" t="s">
        <v>129</v>
      </c>
      <c r="E8" s="163" t="s">
        <v>130</v>
      </c>
      <c r="F8" s="163" t="s">
        <v>131</v>
      </c>
      <c r="G8" s="163" t="s">
        <v>132</v>
      </c>
      <c r="H8" s="163" t="s">
        <v>133</v>
      </c>
      <c r="I8" s="164" t="s">
        <v>134</v>
      </c>
    </row>
    <row r="9" spans="1:10" s="143" customFormat="1" ht="14.45">
      <c r="A9" s="165" t="s">
        <v>135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4.45">
      <c r="A10" s="169" t="s">
        <v>136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4.45">
      <c r="A11" s="169" t="s">
        <v>137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4.45">
      <c r="A12" s="169" t="s">
        <v>138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4.45">
      <c r="A13" s="173"/>
      <c r="B13" s="162" t="s">
        <v>139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" thickBot="1">
      <c r="A14" s="173"/>
      <c r="B14" s="173"/>
      <c r="C14" s="162"/>
      <c r="D14" s="162"/>
      <c r="E14" s="162"/>
      <c r="F14" s="115"/>
      <c r="G14" s="162"/>
      <c r="H14" s="162"/>
      <c r="I14" s="162"/>
    </row>
    <row r="15" spans="1:10" s="143" customFormat="1" ht="29.45" thickBot="1">
      <c r="A15" s="345" t="s">
        <v>140</v>
      </c>
      <c r="B15" s="389"/>
      <c r="C15" s="163" t="s">
        <v>128</v>
      </c>
      <c r="D15" s="163" t="s">
        <v>129</v>
      </c>
      <c r="E15" s="163" t="s">
        <v>130</v>
      </c>
      <c r="F15" s="163" t="s">
        <v>131</v>
      </c>
      <c r="G15" s="163" t="s">
        <v>132</v>
      </c>
      <c r="H15" s="163" t="s">
        <v>133</v>
      </c>
      <c r="I15" s="164" t="s">
        <v>134</v>
      </c>
    </row>
    <row r="16" spans="1:10" s="143" customFormat="1" ht="14.45">
      <c r="A16" s="175" t="s">
        <v>135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4.45">
      <c r="A17" s="176" t="s">
        <v>136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4.45">
      <c r="A18" s="176" t="s">
        <v>137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4.45">
      <c r="A19" s="176" t="s">
        <v>141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4.45">
      <c r="A20" s="173"/>
      <c r="B20" s="162" t="s">
        <v>139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4.45">
      <c r="A21" s="145"/>
    </row>
    <row r="22" spans="1:9" s="143" customFormat="1" ht="14.45">
      <c r="A22" s="347" t="s">
        <v>142</v>
      </c>
      <c r="B22" s="348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4.45">
      <c r="A23" s="145"/>
    </row>
    <row r="24" spans="1:9" s="143" customFormat="1" ht="14.45">
      <c r="A24" s="143" t="s">
        <v>143</v>
      </c>
      <c r="B24" s="144"/>
      <c r="G24" s="144"/>
    </row>
    <row r="25" spans="1:9" s="143" customFormat="1" ht="14.45">
      <c r="B25" s="144"/>
      <c r="C25" s="343" t="s">
        <v>144</v>
      </c>
      <c r="D25" s="343"/>
      <c r="E25" s="343" t="s">
        <v>145</v>
      </c>
      <c r="F25" s="343"/>
      <c r="G25" s="344" t="s">
        <v>146</v>
      </c>
      <c r="H25" s="344"/>
    </row>
    <row r="26" spans="1:9" s="143" customFormat="1" ht="14.45">
      <c r="A26" s="145" t="s">
        <v>3</v>
      </c>
      <c r="B26" s="143" t="s">
        <v>147</v>
      </c>
      <c r="C26" s="143" t="s">
        <v>128</v>
      </c>
      <c r="D26" s="143" t="s">
        <v>129</v>
      </c>
      <c r="E26" s="143" t="s">
        <v>128</v>
      </c>
      <c r="F26" s="143" t="s">
        <v>129</v>
      </c>
      <c r="G26" s="143" t="s">
        <v>128</v>
      </c>
      <c r="H26" s="143" t="s">
        <v>129</v>
      </c>
    </row>
    <row r="27" spans="1:9" s="143" customFormat="1" ht="14.4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4.4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4.4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4.4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4.4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4.4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4.4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4.4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4.4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4.4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4.4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4.4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4.45">
      <c r="A39" s="145"/>
      <c r="B39" s="150" t="s">
        <v>86</v>
      </c>
      <c r="H39" s="151">
        <f>SUM(H27:H38)</f>
        <v>0</v>
      </c>
    </row>
    <row r="40" spans="1:8" s="143" customFormat="1" ht="14.45">
      <c r="A40" s="145"/>
      <c r="H40" s="143">
        <f t="shared" si="3"/>
        <v>0</v>
      </c>
    </row>
    <row r="41" spans="1:8" s="143" customFormat="1" ht="15" thickBot="1">
      <c r="A41" s="145"/>
      <c r="G41" s="143" t="s">
        <v>148</v>
      </c>
      <c r="H41" s="152">
        <f>I22+H39</f>
        <v>0</v>
      </c>
    </row>
    <row r="42" spans="1:8" s="143" customFormat="1" ht="14.45">
      <c r="A42" s="145"/>
      <c r="B42" s="153" t="s">
        <v>149</v>
      </c>
      <c r="C42" s="154">
        <f>I13</f>
        <v>0</v>
      </c>
      <c r="D42" s="155"/>
    </row>
    <row r="43" spans="1:8" s="143" customFormat="1" ht="14.45">
      <c r="A43" s="145"/>
      <c r="B43" s="156" t="s">
        <v>150</v>
      </c>
      <c r="C43" s="151">
        <f>I20</f>
        <v>0</v>
      </c>
      <c r="D43" s="157"/>
    </row>
    <row r="44" spans="1:8" s="143" customFormat="1" ht="14.45">
      <c r="A44" s="145"/>
      <c r="B44" s="158" t="s">
        <v>146</v>
      </c>
      <c r="C44" s="152">
        <f>C42-C43</f>
        <v>0</v>
      </c>
      <c r="D44" s="157"/>
    </row>
    <row r="45" spans="1:8" s="143" customFormat="1" ht="14.45">
      <c r="A45" s="145"/>
      <c r="B45" s="156"/>
      <c r="D45" s="157"/>
    </row>
    <row r="46" spans="1:8" s="143" customFormat="1" ht="14.45">
      <c r="A46" s="145"/>
      <c r="B46" s="156" t="s">
        <v>151</v>
      </c>
      <c r="C46" s="152">
        <v>0</v>
      </c>
      <c r="D46" s="157"/>
    </row>
    <row r="47" spans="1:8" s="143" customFormat="1" ht="15" thickBot="1">
      <c r="A47" s="145"/>
      <c r="B47" s="159" t="s">
        <v>152</v>
      </c>
      <c r="C47" s="160">
        <f>C46-C44</f>
        <v>0</v>
      </c>
      <c r="D47" s="161" t="s">
        <v>153</v>
      </c>
    </row>
    <row r="48" spans="1:8" s="143" customFormat="1" ht="14.45">
      <c r="A48" s="145"/>
    </row>
    <row r="49" spans="1:1" s="143" customFormat="1" ht="14.45">
      <c r="A49" s="145"/>
    </row>
    <row r="50" spans="1:1" s="143" customFormat="1" ht="14.45">
      <c r="A50" s="145"/>
    </row>
    <row r="51" spans="1:1" s="143" customFormat="1" ht="14.45">
      <c r="A51" s="145"/>
    </row>
    <row r="52" spans="1:1" s="143" customFormat="1" ht="14.45">
      <c r="A52" s="145"/>
    </row>
    <row r="53" spans="1:1" s="143" customFormat="1" ht="14.45">
      <c r="A53" s="145"/>
    </row>
    <row r="54" spans="1:1" s="143" customFormat="1" ht="14.4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FFFF00"/>
  </sheetPr>
  <dimension ref="A1:J14"/>
  <sheetViews>
    <sheetView workbookViewId="0">
      <selection activeCell="J18" sqref="J18"/>
    </sheetView>
  </sheetViews>
  <sheetFormatPr defaultColWidth="8.7109375" defaultRowHeight="14.4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154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29.1">
      <c r="A8" s="136" t="s">
        <v>105</v>
      </c>
      <c r="B8" s="340" t="s">
        <v>106</v>
      </c>
      <c r="C8" s="341"/>
      <c r="D8" s="342"/>
      <c r="E8" s="137" t="s">
        <v>107</v>
      </c>
      <c r="F8" s="137" t="s">
        <v>107</v>
      </c>
      <c r="G8" s="137" t="s">
        <v>107</v>
      </c>
      <c r="H8" s="340" t="s">
        <v>155</v>
      </c>
      <c r="I8" s="342"/>
    </row>
    <row r="11" spans="1:10">
      <c r="A11" s="78">
        <v>60400</v>
      </c>
      <c r="B11" s="78"/>
      <c r="C11" s="78" t="s">
        <v>156</v>
      </c>
      <c r="E11" s="48" t="s">
        <v>157</v>
      </c>
      <c r="F11" s="86" t="s">
        <v>158</v>
      </c>
      <c r="G11" s="86" t="s">
        <v>159</v>
      </c>
    </row>
    <row r="12" spans="1:10" ht="15.75" customHeight="1">
      <c r="A12" t="s">
        <v>160</v>
      </c>
      <c r="C12" t="s">
        <v>161</v>
      </c>
      <c r="E12" s="94">
        <v>50188.46</v>
      </c>
      <c r="F12" s="94">
        <v>50188.46</v>
      </c>
      <c r="G12" s="94">
        <f>+E12-F12</f>
        <v>0</v>
      </c>
      <c r="H12" s="94"/>
    </row>
    <row r="13" spans="1:10">
      <c r="E13" s="94"/>
      <c r="F13" s="94"/>
      <c r="G13" s="94"/>
      <c r="H13" s="94"/>
    </row>
    <row r="14" spans="1:10">
      <c r="C14" s="317" t="s">
        <v>162</v>
      </c>
    </row>
  </sheetData>
  <mergeCells count="5">
    <mergeCell ref="C1:E1"/>
    <mergeCell ref="C2:E2"/>
    <mergeCell ref="C3:E3"/>
    <mergeCell ref="H8:I8"/>
    <mergeCell ref="B8:D8"/>
  </mergeCells>
  <hyperlinks>
    <hyperlink ref="C14" r:id="rId1" display="../../../../../../../../:b:/s/HFBAccounting/EVM1LiwkITZAhqZvQkQC6LIBecqSnurWIXuXfubwcoG94A?e=YDJcBL" xr:uid="{7F61FED9-0798-4C23-A414-1D628033B60D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163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29.1">
      <c r="A8" s="136" t="s">
        <v>105</v>
      </c>
      <c r="B8" s="340" t="s">
        <v>106</v>
      </c>
      <c r="C8" s="341"/>
      <c r="D8" s="341"/>
      <c r="E8" s="342"/>
      <c r="F8" s="137" t="s">
        <v>107</v>
      </c>
      <c r="G8" s="340" t="s">
        <v>155</v>
      </c>
      <c r="H8" s="349"/>
      <c r="I8" s="350"/>
    </row>
    <row r="10" spans="1:10">
      <c r="F10" s="81"/>
    </row>
    <row r="11" spans="1:10">
      <c r="C11" t="s">
        <v>164</v>
      </c>
      <c r="F11" s="94"/>
      <c r="G11" s="43" t="s">
        <v>165</v>
      </c>
    </row>
    <row r="12" spans="1:10">
      <c r="C12" t="s">
        <v>166</v>
      </c>
      <c r="F12" s="116"/>
    </row>
    <row r="13" spans="1:10">
      <c r="C13" t="s">
        <v>167</v>
      </c>
      <c r="F13" s="94">
        <f>+F11-F12</f>
        <v>0</v>
      </c>
      <c r="H13" t="s">
        <v>168</v>
      </c>
      <c r="I13" s="97" t="e">
        <f>+F13/F12</f>
        <v>#DIV/0!</v>
      </c>
    </row>
    <row r="14" spans="1:10">
      <c r="C14" s="312" t="s">
        <v>169</v>
      </c>
      <c r="F14" s="314">
        <f>G45</f>
        <v>0</v>
      </c>
    </row>
    <row r="15" spans="1:10">
      <c r="C15" s="43" t="s">
        <v>170</v>
      </c>
      <c r="F15" s="313"/>
      <c r="H15" s="43" t="s">
        <v>171</v>
      </c>
      <c r="I15" s="43" t="e">
        <f>+F15/F12</f>
        <v>#DIV/0!</v>
      </c>
      <c r="J15" s="43" t="s">
        <v>172</v>
      </c>
    </row>
    <row r="16" spans="1:10">
      <c r="F16" s="96"/>
      <c r="H16" s="43"/>
      <c r="I16" s="98"/>
    </row>
    <row r="17" spans="3:7">
      <c r="C17" t="s">
        <v>173</v>
      </c>
      <c r="F17"/>
    </row>
    <row r="18" spans="3:7">
      <c r="C18" t="s">
        <v>174</v>
      </c>
    </row>
    <row r="19" spans="3:7">
      <c r="C19" t="s">
        <v>175</v>
      </c>
    </row>
    <row r="22" spans="3:7">
      <c r="C22" s="99" t="s">
        <v>176</v>
      </c>
      <c r="E22" s="48" t="s">
        <v>177</v>
      </c>
      <c r="F22" s="48" t="s">
        <v>178</v>
      </c>
      <c r="G22" s="100" t="s">
        <v>179</v>
      </c>
    </row>
    <row r="23" spans="3:7">
      <c r="C23" t="s">
        <v>180</v>
      </c>
      <c r="E23" s="94"/>
      <c r="F23" s="94"/>
      <c r="G23" s="94">
        <f t="shared" ref="G23:G44" si="0">+E23-F23</f>
        <v>0</v>
      </c>
    </row>
    <row r="24" spans="3:7">
      <c r="C24" t="s">
        <v>181</v>
      </c>
      <c r="E24" s="94"/>
      <c r="F24" s="94"/>
      <c r="G24" s="94">
        <f t="shared" si="0"/>
        <v>0</v>
      </c>
    </row>
    <row r="25" spans="3:7">
      <c r="C25" t="s">
        <v>182</v>
      </c>
      <c r="E25" s="94"/>
      <c r="F25" s="94"/>
      <c r="G25" s="94">
        <f t="shared" si="0"/>
        <v>0</v>
      </c>
    </row>
    <row r="26" spans="3:7">
      <c r="C26" t="s">
        <v>183</v>
      </c>
      <c r="E26" s="94"/>
      <c r="F26" s="94"/>
      <c r="G26" s="94">
        <f t="shared" si="0"/>
        <v>0</v>
      </c>
    </row>
    <row r="27" spans="3:7">
      <c r="C27" t="s">
        <v>184</v>
      </c>
      <c r="E27" s="94"/>
      <c r="F27" s="94"/>
      <c r="G27" s="94">
        <f t="shared" si="0"/>
        <v>0</v>
      </c>
    </row>
    <row r="28" spans="3:7">
      <c r="C28" t="s">
        <v>185</v>
      </c>
      <c r="E28" s="94"/>
      <c r="F28" s="94"/>
      <c r="G28" s="94">
        <f t="shared" si="0"/>
        <v>0</v>
      </c>
    </row>
    <row r="29" spans="3:7">
      <c r="C29" t="s">
        <v>186</v>
      </c>
      <c r="E29" s="94"/>
      <c r="F29" s="94"/>
      <c r="G29" s="94">
        <f t="shared" si="0"/>
        <v>0</v>
      </c>
    </row>
    <row r="30" spans="3:7">
      <c r="C30" t="s">
        <v>187</v>
      </c>
      <c r="E30" s="94"/>
      <c r="F30" s="94"/>
      <c r="G30" s="94">
        <f t="shared" si="0"/>
        <v>0</v>
      </c>
    </row>
    <row r="31" spans="3:7">
      <c r="C31" t="s">
        <v>188</v>
      </c>
      <c r="E31" s="94"/>
      <c r="F31" s="94"/>
      <c r="G31" s="94">
        <f t="shared" si="0"/>
        <v>0</v>
      </c>
    </row>
    <row r="32" spans="3:7">
      <c r="C32" t="s">
        <v>189</v>
      </c>
      <c r="E32" s="94"/>
      <c r="F32" s="94"/>
      <c r="G32" s="94">
        <f t="shared" si="0"/>
        <v>0</v>
      </c>
    </row>
    <row r="33" spans="3:7">
      <c r="C33" t="s">
        <v>190</v>
      </c>
      <c r="E33" s="94"/>
      <c r="F33" s="94"/>
      <c r="G33" s="94">
        <f t="shared" si="0"/>
        <v>0</v>
      </c>
    </row>
    <row r="34" spans="3:7">
      <c r="C34" t="s">
        <v>191</v>
      </c>
      <c r="E34" s="94"/>
      <c r="F34" s="94"/>
      <c r="G34" s="94">
        <f t="shared" si="0"/>
        <v>0</v>
      </c>
    </row>
    <row r="35" spans="3:7">
      <c r="C35" t="s">
        <v>192</v>
      </c>
      <c r="E35" s="94"/>
      <c r="F35" s="94"/>
      <c r="G35" s="94">
        <f t="shared" si="0"/>
        <v>0</v>
      </c>
    </row>
    <row r="36" spans="3:7">
      <c r="C36" t="s">
        <v>193</v>
      </c>
      <c r="E36" s="94"/>
      <c r="F36" s="94"/>
      <c r="G36" s="94">
        <f t="shared" si="0"/>
        <v>0</v>
      </c>
    </row>
    <row r="37" spans="3:7">
      <c r="C37" t="s">
        <v>194</v>
      </c>
      <c r="E37" s="94"/>
      <c r="F37" s="94"/>
      <c r="G37" s="94">
        <f t="shared" si="0"/>
        <v>0</v>
      </c>
    </row>
    <row r="38" spans="3:7">
      <c r="C38" t="s">
        <v>195</v>
      </c>
      <c r="E38" s="94"/>
      <c r="F38" s="94"/>
      <c r="G38" s="94">
        <f t="shared" si="0"/>
        <v>0</v>
      </c>
    </row>
    <row r="39" spans="3:7">
      <c r="C39" t="s">
        <v>196</v>
      </c>
      <c r="E39" s="94"/>
      <c r="F39" s="94"/>
      <c r="G39" s="94">
        <f t="shared" si="0"/>
        <v>0</v>
      </c>
    </row>
    <row r="40" spans="3:7">
      <c r="C40" t="s">
        <v>197</v>
      </c>
      <c r="E40" s="94"/>
      <c r="F40" s="94"/>
      <c r="G40" s="94">
        <f t="shared" si="0"/>
        <v>0</v>
      </c>
    </row>
    <row r="41" spans="3:7">
      <c r="C41" t="s">
        <v>198</v>
      </c>
      <c r="E41" s="94"/>
      <c r="F41" s="94"/>
      <c r="G41" s="94">
        <f t="shared" si="0"/>
        <v>0</v>
      </c>
    </row>
    <row r="42" spans="3:7">
      <c r="C42" t="s">
        <v>199</v>
      </c>
      <c r="E42" s="94"/>
      <c r="F42" s="94"/>
      <c r="G42" s="94">
        <f t="shared" si="0"/>
        <v>0</v>
      </c>
    </row>
    <row r="43" spans="3:7">
      <c r="C43" t="s">
        <v>200</v>
      </c>
      <c r="E43" s="94"/>
      <c r="F43" s="94"/>
      <c r="G43" s="94">
        <f t="shared" si="0"/>
        <v>0</v>
      </c>
    </row>
    <row r="44" spans="3:7">
      <c r="C44" t="s">
        <v>201</v>
      </c>
      <c r="E44" s="262"/>
      <c r="F44" s="262"/>
      <c r="G44" s="94">
        <f t="shared" si="0"/>
        <v>0</v>
      </c>
    </row>
    <row r="45" spans="3:7" ht="1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FFFF00"/>
  </sheetPr>
  <dimension ref="A1:J24"/>
  <sheetViews>
    <sheetView topLeftCell="A4" workbookViewId="0">
      <selection activeCell="F14" activeCellId="1" sqref="F12 F1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0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202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29.1">
      <c r="A8" s="136" t="s">
        <v>105</v>
      </c>
      <c r="B8" s="340" t="s">
        <v>106</v>
      </c>
      <c r="C8" s="341"/>
      <c r="D8" s="341"/>
      <c r="E8" s="342"/>
      <c r="F8" s="137" t="s">
        <v>107</v>
      </c>
      <c r="G8" s="340" t="s">
        <v>155</v>
      </c>
      <c r="H8" s="349"/>
      <c r="I8" s="350"/>
    </row>
    <row r="10" spans="1:10">
      <c r="A10" s="265"/>
      <c r="F10" s="71"/>
    </row>
    <row r="11" spans="1:10">
      <c r="C11" s="78" t="s">
        <v>203</v>
      </c>
      <c r="F11" s="71"/>
    </row>
    <row r="12" spans="1:10">
      <c r="C12" t="s">
        <v>45</v>
      </c>
      <c r="F12" s="71">
        <v>177438.5</v>
      </c>
    </row>
    <row r="13" spans="1:10">
      <c r="C13" t="s">
        <v>204</v>
      </c>
      <c r="F13" s="71">
        <v>52631.5</v>
      </c>
    </row>
    <row r="14" spans="1:10">
      <c r="C14" t="s">
        <v>205</v>
      </c>
      <c r="F14" s="71">
        <v>35108</v>
      </c>
    </row>
    <row r="15" spans="1:10">
      <c r="F15" s="264">
        <f>SUM(F12:F14)</f>
        <v>265178</v>
      </c>
    </row>
    <row r="16" spans="1:10">
      <c r="F16" s="71"/>
    </row>
    <row r="17" spans="3:10">
      <c r="C17" s="78" t="s">
        <v>206</v>
      </c>
      <c r="F17" s="71"/>
    </row>
    <row r="18" spans="3:10">
      <c r="C18" t="s">
        <v>207</v>
      </c>
      <c r="F18" s="71">
        <v>212546.5</v>
      </c>
    </row>
    <row r="19" spans="3:10">
      <c r="C19" t="s">
        <v>208</v>
      </c>
      <c r="F19" s="71">
        <v>52631.5</v>
      </c>
    </row>
    <row r="20" spans="3:10">
      <c r="F20" s="264">
        <f>SUM(F18:F19)</f>
        <v>265178</v>
      </c>
    </row>
    <row r="21" spans="3:10">
      <c r="F21" s="71"/>
    </row>
    <row r="22" spans="3:10">
      <c r="C22" t="s">
        <v>170</v>
      </c>
      <c r="F22" s="71">
        <f>+F15-F20</f>
        <v>0</v>
      </c>
      <c r="H22" s="43" t="s">
        <v>171</v>
      </c>
      <c r="I22" s="98">
        <f>F22/F15</f>
        <v>0</v>
      </c>
      <c r="J22" s="43" t="s">
        <v>172</v>
      </c>
    </row>
    <row r="23" spans="3:10">
      <c r="F23" s="71"/>
    </row>
    <row r="24" spans="3:10">
      <c r="F24" s="71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J34" sqref="J34"/>
    </sheetView>
  </sheetViews>
  <sheetFormatPr defaultColWidth="8.7109375" defaultRowHeight="14.4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2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2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2" ht="18">
      <c r="A4" s="122"/>
      <c r="B4" s="54"/>
      <c r="D4" s="56"/>
      <c r="G4" s="123"/>
      <c r="H4" s="66"/>
      <c r="I4" s="67"/>
    </row>
    <row r="5" spans="1:12" ht="18">
      <c r="A5" s="54" t="s">
        <v>202</v>
      </c>
      <c r="C5" s="58"/>
      <c r="F5" s="59"/>
      <c r="G5" s="59"/>
      <c r="H5" s="66"/>
      <c r="J5" s="67"/>
    </row>
    <row r="6" spans="1:12" s="107" customFormat="1" ht="18">
      <c r="A6" s="315" t="s">
        <v>209</v>
      </c>
      <c r="B6" s="64"/>
      <c r="C6" s="108"/>
      <c r="D6" s="54"/>
      <c r="E6" s="54"/>
      <c r="F6" s="66"/>
      <c r="G6" s="66"/>
      <c r="H6" s="66"/>
      <c r="I6" s="109"/>
    </row>
    <row r="7" spans="1:12" ht="20.100000000000001" customHeight="1" thickBot="1">
      <c r="A7" s="180"/>
      <c r="H7" s="354"/>
      <c r="I7" s="354"/>
      <c r="J7" s="354"/>
      <c r="K7" s="354"/>
      <c r="L7" s="354"/>
    </row>
    <row r="8" spans="1:12" ht="42.75" customHeight="1" thickBot="1">
      <c r="A8" s="181" t="s">
        <v>105</v>
      </c>
      <c r="B8" s="355" t="s">
        <v>210</v>
      </c>
      <c r="C8" s="356"/>
      <c r="D8" s="357"/>
      <c r="E8" s="183" t="s">
        <v>211</v>
      </c>
      <c r="F8" s="183" t="s">
        <v>212</v>
      </c>
      <c r="G8" s="184" t="s">
        <v>213</v>
      </c>
      <c r="H8" s="185"/>
      <c r="I8" s="185"/>
      <c r="J8" s="185"/>
      <c r="K8" s="186"/>
      <c r="L8" s="186"/>
    </row>
    <row r="9" spans="1:12" ht="15.95" customHeight="1">
      <c r="A9" s="187"/>
      <c r="B9" s="358"/>
      <c r="C9" s="358"/>
      <c r="D9" s="358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59" t="s">
        <v>214</v>
      </c>
      <c r="C10" s="359"/>
      <c r="D10" s="359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51"/>
      <c r="C11" s="352"/>
      <c r="D11" s="353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51"/>
      <c r="C12" s="352"/>
      <c r="D12" s="353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51"/>
      <c r="C13" s="352"/>
      <c r="D13" s="353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360" t="s">
        <v>215</v>
      </c>
      <c r="C14" s="361"/>
      <c r="D14" s="362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63"/>
      <c r="C15" s="364"/>
      <c r="D15" s="365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359" t="s">
        <v>58</v>
      </c>
      <c r="C16" s="359"/>
      <c r="D16" s="359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366"/>
      <c r="C17" s="366"/>
      <c r="D17" s="366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51"/>
      <c r="C18" s="352"/>
      <c r="D18" s="353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71" t="s">
        <v>216</v>
      </c>
      <c r="C19" s="371"/>
      <c r="D19" s="371"/>
      <c r="E19" s="196"/>
      <c r="F19" s="197"/>
      <c r="G19" s="201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63"/>
      <c r="C20" s="364"/>
      <c r="D20" s="365"/>
      <c r="E20" s="188"/>
      <c r="F20" s="189"/>
      <c r="G20" s="202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72" t="s">
        <v>217</v>
      </c>
      <c r="C21" s="373"/>
      <c r="D21" s="374"/>
      <c r="E21" s="196"/>
      <c r="F21" s="197"/>
      <c r="G21" s="201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75"/>
      <c r="C22" s="375"/>
      <c r="D22" s="375"/>
      <c r="E22" s="188"/>
      <c r="F22" s="189"/>
      <c r="G22" s="203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4"/>
      <c r="B23" s="368" t="s">
        <v>218</v>
      </c>
      <c r="C23" s="369"/>
      <c r="D23" s="370"/>
      <c r="E23" s="205"/>
      <c r="F23" s="189"/>
      <c r="G23" s="203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4"/>
      <c r="B24" s="187" t="s">
        <v>219</v>
      </c>
      <c r="C24" s="206"/>
      <c r="D24" s="207"/>
      <c r="E24" s="205"/>
      <c r="F24" s="189"/>
      <c r="G24" s="203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4"/>
      <c r="B25" s="208" t="s">
        <v>220</v>
      </c>
      <c r="C25" s="209"/>
      <c r="D25" s="210" t="e">
        <f>G21/D24</f>
        <v>#DIV/0!</v>
      </c>
      <c r="E25" s="205"/>
      <c r="F25" s="189"/>
      <c r="G25" s="203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76"/>
      <c r="C26" s="376"/>
      <c r="D26" s="376"/>
      <c r="E26" s="188"/>
      <c r="F26" s="189"/>
      <c r="G26" s="203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4"/>
      <c r="B27" s="368" t="s">
        <v>221</v>
      </c>
      <c r="C27" s="369"/>
      <c r="D27" s="370"/>
      <c r="E27" s="205"/>
      <c r="F27" s="189"/>
      <c r="G27" s="203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4"/>
      <c r="B28" s="211" t="s">
        <v>35</v>
      </c>
      <c r="C28" s="193"/>
      <c r="D28" s="212">
        <f>(SUM(G11:G12))/G14</f>
        <v>1</v>
      </c>
      <c r="E28" s="205"/>
      <c r="F28" s="189"/>
      <c r="G28" s="203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4"/>
      <c r="B29" s="213" t="s">
        <v>50</v>
      </c>
      <c r="C29" s="214"/>
      <c r="D29" s="215">
        <f>G13/G14</f>
        <v>0</v>
      </c>
      <c r="E29" s="205"/>
      <c r="F29" s="189"/>
      <c r="G29" s="203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63"/>
      <c r="C30" s="364"/>
      <c r="D30" s="365"/>
      <c r="E30" s="188"/>
      <c r="F30" s="189"/>
      <c r="G30" s="203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63"/>
      <c r="C31" s="364"/>
      <c r="D31" s="365"/>
      <c r="E31" s="188"/>
      <c r="F31" s="189"/>
      <c r="G31" s="203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58"/>
      <c r="C32" s="358"/>
      <c r="D32" s="358"/>
      <c r="E32" s="188"/>
      <c r="F32" s="189"/>
      <c r="G32" s="203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58"/>
      <c r="C33" s="358"/>
      <c r="D33" s="358"/>
      <c r="E33" s="188"/>
      <c r="F33" s="189"/>
      <c r="G33" s="203"/>
      <c r="H33" s="191"/>
      <c r="I33" s="191"/>
      <c r="J33" s="191"/>
      <c r="K33" s="191"/>
      <c r="L33" s="191"/>
    </row>
    <row r="34" spans="1:12">
      <c r="A34" s="187"/>
      <c r="B34" s="358"/>
      <c r="C34" s="358"/>
      <c r="D34" s="358"/>
      <c r="E34" s="188"/>
      <c r="F34" s="189"/>
      <c r="G34" s="203"/>
      <c r="H34" s="191"/>
      <c r="I34" s="191"/>
      <c r="J34" s="191"/>
      <c r="K34" s="191"/>
      <c r="L34" s="191"/>
    </row>
    <row r="35" spans="1:12" ht="15" thickBot="1">
      <c r="A35" s="208"/>
      <c r="B35" s="367"/>
      <c r="C35" s="367"/>
      <c r="D35" s="367"/>
      <c r="E35" s="216"/>
      <c r="F35" s="217"/>
      <c r="G35" s="218"/>
      <c r="H35" s="191"/>
      <c r="I35" s="191"/>
      <c r="J35" s="191"/>
      <c r="K35" s="191"/>
      <c r="L35" s="191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J34" sqref="J34"/>
    </sheetView>
  </sheetViews>
  <sheetFormatPr defaultColWidth="8.7109375" defaultRowHeight="14.4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4"/>
      <c r="C1" s="338" t="str">
        <f>Index!$C$1</f>
        <v>BAUER SUPERANNUATION FUND</v>
      </c>
      <c r="D1" s="338"/>
      <c r="E1" s="338"/>
      <c r="F1" s="55"/>
      <c r="H1" s="57" t="s">
        <v>2</v>
      </c>
      <c r="I1" s="57" t="s">
        <v>3</v>
      </c>
    </row>
    <row r="2" spans="1:12" ht="18">
      <c r="A2" s="122" t="s">
        <v>4</v>
      </c>
      <c r="B2" s="54"/>
      <c r="C2" s="338" t="str">
        <f>Index!$C$2</f>
        <v>9BAUL</v>
      </c>
      <c r="D2" s="338"/>
      <c r="E2" s="338"/>
      <c r="F2" s="56"/>
      <c r="G2" s="60" t="s">
        <v>6</v>
      </c>
      <c r="H2" s="61" t="str">
        <f>Index!$H$2</f>
        <v>CM</v>
      </c>
      <c r="I2" s="62">
        <f>Index!$I$2</f>
        <v>44907</v>
      </c>
    </row>
    <row r="3" spans="1:12" ht="18">
      <c r="A3" s="122" t="s">
        <v>8</v>
      </c>
      <c r="B3" s="54"/>
      <c r="C3" s="339">
        <f>Index!$C$3</f>
        <v>44742</v>
      </c>
      <c r="D3" s="338"/>
      <c r="E3" s="338"/>
      <c r="F3" s="56"/>
      <c r="G3" s="60" t="s">
        <v>9</v>
      </c>
      <c r="H3" s="61" t="str">
        <f>Index!$H$3</f>
        <v>DB</v>
      </c>
      <c r="I3" s="62">
        <f>Index!$I$3</f>
        <v>44909</v>
      </c>
    </row>
    <row r="4" spans="1:12" ht="18">
      <c r="A4" s="122"/>
      <c r="B4" s="54"/>
      <c r="D4" s="56"/>
      <c r="E4"/>
      <c r="G4" s="123"/>
      <c r="H4" s="66"/>
      <c r="I4" s="67"/>
    </row>
    <row r="5" spans="1:12" ht="18">
      <c r="A5" s="54" t="s">
        <v>222</v>
      </c>
      <c r="C5" s="58"/>
      <c r="E5"/>
      <c r="F5" s="59"/>
      <c r="G5" s="59"/>
      <c r="H5" s="66"/>
      <c r="J5" s="67"/>
    </row>
    <row r="6" spans="1:12" s="107" customFormat="1" ht="18">
      <c r="A6" s="63"/>
      <c r="B6" s="64"/>
      <c r="C6" s="108"/>
      <c r="D6" s="54"/>
      <c r="E6" s="54"/>
      <c r="F6" s="66"/>
      <c r="G6" s="66"/>
      <c r="H6" s="66"/>
      <c r="I6" s="109"/>
    </row>
    <row r="8" spans="1:12" s="70" customFormat="1" ht="29.1">
      <c r="A8" s="136" t="s">
        <v>105</v>
      </c>
      <c r="B8" s="340" t="s">
        <v>106</v>
      </c>
      <c r="C8" s="341"/>
      <c r="D8" s="342"/>
      <c r="E8" s="137" t="s">
        <v>107</v>
      </c>
      <c r="F8" s="340" t="s">
        <v>155</v>
      </c>
      <c r="G8" s="349"/>
      <c r="H8" s="350"/>
    </row>
    <row r="10" spans="1:12">
      <c r="D10" s="377" t="s">
        <v>145</v>
      </c>
      <c r="E10" s="377"/>
      <c r="F10" s="377"/>
    </row>
    <row r="11" spans="1:12" ht="29.1">
      <c r="D11" s="113" t="s">
        <v>223</v>
      </c>
      <c r="E11" s="179" t="s">
        <v>224</v>
      </c>
      <c r="F11" s="179" t="s">
        <v>86</v>
      </c>
      <c r="H11" t="s">
        <v>225</v>
      </c>
      <c r="J11" s="179" t="s">
        <v>226</v>
      </c>
      <c r="K11" s="179" t="s">
        <v>227</v>
      </c>
      <c r="L11" s="179" t="s">
        <v>228</v>
      </c>
    </row>
    <row r="12" spans="1:12">
      <c r="A12" s="72"/>
      <c r="B12" s="72"/>
      <c r="E12" s="71"/>
    </row>
    <row r="13" spans="1:12">
      <c r="A13" t="s">
        <v>229</v>
      </c>
      <c r="B13" s="72"/>
      <c r="C13" t="s">
        <v>230</v>
      </c>
      <c r="D13" s="262"/>
      <c r="E13" s="94">
        <f>+H13-D13</f>
        <v>0</v>
      </c>
      <c r="F13" s="94">
        <f>+D13+E13</f>
        <v>0</v>
      </c>
      <c r="G13" s="94"/>
      <c r="H13" s="94">
        <f>SUM(J13:K13)/2</f>
        <v>0</v>
      </c>
      <c r="I13" s="94"/>
      <c r="J13" s="262"/>
      <c r="K13" s="262"/>
      <c r="L13" s="114"/>
    </row>
    <row r="14" spans="1:12">
      <c r="A14" t="s">
        <v>231</v>
      </c>
      <c r="B14" s="72"/>
      <c r="C14" t="s">
        <v>232</v>
      </c>
      <c r="D14" s="262"/>
      <c r="E14" s="94">
        <f>+H14-D14</f>
        <v>0</v>
      </c>
      <c r="F14" s="94">
        <f>+D14+E14</f>
        <v>0</v>
      </c>
      <c r="G14" s="94"/>
      <c r="H14" s="94">
        <f>SUM(J14:K14)/2</f>
        <v>0</v>
      </c>
      <c r="I14" s="94"/>
      <c r="J14" s="262"/>
      <c r="K14" s="262"/>
      <c r="L14" s="114"/>
    </row>
    <row r="15" spans="1:12">
      <c r="A15" t="s">
        <v>233</v>
      </c>
      <c r="B15" s="72"/>
      <c r="C15" t="s">
        <v>234</v>
      </c>
      <c r="D15" s="262"/>
      <c r="E15" s="94">
        <f>+H15-D15</f>
        <v>0</v>
      </c>
      <c r="F15" s="94">
        <f>+D15+E15</f>
        <v>0</v>
      </c>
      <c r="G15" s="94"/>
      <c r="H15" s="94">
        <f>SUM(J15:K15)/2</f>
        <v>0</v>
      </c>
      <c r="I15" s="94"/>
      <c r="J15" s="262"/>
      <c r="K15" s="262"/>
      <c r="L15" s="114"/>
    </row>
    <row r="17" spans="1:8" ht="1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2022-12-14T05:18:58Z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