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hidePivotFieldList="1" autoCompressPictures="0"/>
  <bookViews>
    <workbookView xWindow="0" yWindow="0" windowWidth="25600" windowHeight="15520" tabRatio="500" activeTab="1"/>
  </bookViews>
  <sheets>
    <sheet name="Summary" sheetId="3" r:id="rId1"/>
    <sheet name="Pitz Super" sheetId="1" r:id="rId2"/>
    <sheet name="Bas" sheetId="6" r:id="rId3"/>
    <sheet name="Super payments" sheetId="7" r:id="rId4"/>
  </sheets>
  <definedNames>
    <definedName name="_xlnm._FilterDatabase" localSheetId="1" hidden="1">'Pitz Super'!$A$1:$Q$56</definedName>
  </definedNames>
  <calcPr calcId="140000" concurrentCalc="0"/>
  <pivotCaches>
    <pivotCache cacheId="142" r:id="rId5"/>
    <pivotCache cacheId="150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7" l="1"/>
  <c r="D7" i="7"/>
  <c r="C5" i="7"/>
  <c r="C7" i="7"/>
  <c r="C6" i="7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6" i="1"/>
  <c r="I20" i="3"/>
  <c r="E3" i="6"/>
  <c r="E2" i="6"/>
  <c r="E4" i="6"/>
  <c r="E5" i="6"/>
  <c r="E6" i="6"/>
  <c r="D6" i="6"/>
  <c r="C6" i="6"/>
  <c r="B6" i="6"/>
  <c r="F7" i="3"/>
  <c r="F8" i="3"/>
  <c r="F9" i="3"/>
  <c r="F10" i="3"/>
  <c r="F11" i="3"/>
  <c r="F12" i="3"/>
  <c r="F13" i="3"/>
  <c r="F14" i="3"/>
  <c r="F15" i="3"/>
  <c r="F16" i="3"/>
  <c r="F17" i="3"/>
  <c r="F18" i="3"/>
  <c r="C7" i="3"/>
  <c r="C8" i="3"/>
  <c r="C9" i="3"/>
  <c r="F20" i="3"/>
  <c r="N13" i="1"/>
  <c r="M13" i="1"/>
  <c r="L13" i="1"/>
  <c r="K13" i="1"/>
  <c r="I13" i="1"/>
  <c r="N12" i="1"/>
  <c r="M12" i="1"/>
  <c r="L12" i="1"/>
  <c r="K12" i="1"/>
  <c r="I12" i="1"/>
  <c r="N53" i="1"/>
  <c r="K53" i="1"/>
  <c r="M53" i="1"/>
  <c r="L53" i="1"/>
  <c r="I53" i="1"/>
  <c r="N52" i="1"/>
  <c r="K52" i="1"/>
  <c r="M52" i="1"/>
  <c r="L52" i="1"/>
  <c r="I52" i="1"/>
  <c r="N51" i="1"/>
  <c r="K51" i="1"/>
  <c r="M51" i="1"/>
  <c r="L51" i="1"/>
  <c r="I51" i="1"/>
  <c r="N50" i="1"/>
  <c r="K50" i="1"/>
  <c r="M50" i="1"/>
  <c r="L50" i="1"/>
  <c r="I50" i="1"/>
  <c r="N49" i="1"/>
  <c r="M49" i="1"/>
  <c r="L49" i="1"/>
  <c r="K49" i="1"/>
  <c r="I49" i="1"/>
  <c r="N48" i="1"/>
  <c r="M48" i="1"/>
  <c r="L48" i="1"/>
  <c r="K48" i="1"/>
  <c r="I48" i="1"/>
  <c r="N47" i="1"/>
  <c r="M47" i="1"/>
  <c r="L47" i="1"/>
  <c r="K47" i="1"/>
  <c r="I47" i="1"/>
  <c r="N46" i="1"/>
  <c r="M46" i="1"/>
  <c r="L46" i="1"/>
  <c r="K46" i="1"/>
  <c r="I46" i="1"/>
  <c r="N45" i="1"/>
  <c r="M45" i="1"/>
  <c r="L45" i="1"/>
  <c r="K45" i="1"/>
  <c r="I45" i="1"/>
  <c r="N44" i="1"/>
  <c r="M44" i="1"/>
  <c r="L44" i="1"/>
  <c r="K44" i="1"/>
  <c r="I44" i="1"/>
  <c r="N43" i="1"/>
  <c r="M43" i="1"/>
  <c r="L43" i="1"/>
  <c r="K43" i="1"/>
  <c r="I43" i="1"/>
  <c r="N42" i="1"/>
  <c r="K42" i="1"/>
  <c r="M42" i="1"/>
  <c r="L42" i="1"/>
  <c r="I42" i="1"/>
  <c r="N41" i="1"/>
  <c r="K41" i="1"/>
  <c r="M41" i="1"/>
  <c r="L41" i="1"/>
  <c r="I41" i="1"/>
  <c r="N40" i="1"/>
  <c r="M40" i="1"/>
  <c r="L40" i="1"/>
  <c r="K40" i="1"/>
  <c r="I40" i="1"/>
  <c r="N39" i="1"/>
  <c r="K39" i="1"/>
  <c r="M39" i="1"/>
  <c r="L39" i="1"/>
  <c r="I39" i="1"/>
  <c r="N38" i="1"/>
  <c r="K38" i="1"/>
  <c r="M38" i="1"/>
  <c r="L38" i="1"/>
  <c r="I38" i="1"/>
  <c r="N37" i="1"/>
  <c r="K37" i="1"/>
  <c r="M37" i="1"/>
  <c r="L37" i="1"/>
  <c r="I37" i="1"/>
  <c r="N36" i="1"/>
  <c r="K36" i="1"/>
  <c r="M36" i="1"/>
  <c r="L36" i="1"/>
  <c r="I36" i="1"/>
  <c r="N35" i="1"/>
  <c r="K35" i="1"/>
  <c r="M35" i="1"/>
  <c r="L35" i="1"/>
  <c r="I35" i="1"/>
  <c r="N34" i="1"/>
  <c r="K34" i="1"/>
  <c r="M34" i="1"/>
  <c r="L34" i="1"/>
  <c r="I34" i="1"/>
  <c r="N33" i="1"/>
  <c r="K33" i="1"/>
  <c r="M33" i="1"/>
  <c r="L33" i="1"/>
  <c r="I33" i="1"/>
  <c r="N32" i="1"/>
  <c r="K32" i="1"/>
  <c r="M32" i="1"/>
  <c r="L32" i="1"/>
  <c r="I32" i="1"/>
  <c r="N31" i="1"/>
  <c r="K31" i="1"/>
  <c r="M31" i="1"/>
  <c r="L31" i="1"/>
  <c r="I31" i="1"/>
  <c r="N30" i="1"/>
  <c r="K30" i="1"/>
  <c r="M30" i="1"/>
  <c r="L30" i="1"/>
  <c r="I30" i="1"/>
  <c r="N29" i="1"/>
  <c r="K29" i="1"/>
  <c r="M29" i="1"/>
  <c r="L29" i="1"/>
  <c r="I29" i="1"/>
  <c r="N28" i="1"/>
  <c r="K28" i="1"/>
  <c r="M28" i="1"/>
  <c r="L28" i="1"/>
  <c r="I28" i="1"/>
  <c r="N27" i="1"/>
  <c r="M27" i="1"/>
  <c r="L27" i="1"/>
  <c r="K27" i="1"/>
  <c r="I27" i="1"/>
  <c r="N26" i="1"/>
  <c r="K26" i="1"/>
  <c r="M26" i="1"/>
  <c r="L26" i="1"/>
  <c r="I26" i="1"/>
  <c r="N25" i="1"/>
  <c r="M25" i="1"/>
  <c r="L25" i="1"/>
  <c r="K25" i="1"/>
  <c r="I25" i="1"/>
  <c r="N24" i="1"/>
  <c r="M24" i="1"/>
  <c r="L24" i="1"/>
  <c r="K24" i="1"/>
  <c r="I24" i="1"/>
  <c r="N23" i="1"/>
  <c r="M23" i="1"/>
  <c r="L23" i="1"/>
  <c r="K23" i="1"/>
  <c r="I23" i="1"/>
  <c r="N22" i="1"/>
  <c r="M22" i="1"/>
  <c r="L22" i="1"/>
  <c r="K22" i="1"/>
  <c r="I22" i="1"/>
  <c r="N21" i="1"/>
  <c r="M21" i="1"/>
  <c r="L21" i="1"/>
  <c r="K21" i="1"/>
  <c r="I21" i="1"/>
  <c r="N20" i="1"/>
  <c r="M20" i="1"/>
  <c r="L20" i="1"/>
  <c r="K20" i="1"/>
  <c r="I20" i="1"/>
  <c r="N19" i="1"/>
  <c r="M19" i="1"/>
  <c r="L19" i="1"/>
  <c r="K19" i="1"/>
  <c r="I19" i="1"/>
  <c r="N18" i="1"/>
  <c r="M18" i="1"/>
  <c r="L18" i="1"/>
  <c r="K18" i="1"/>
  <c r="I18" i="1"/>
  <c r="N17" i="1"/>
  <c r="K17" i="1"/>
  <c r="M17" i="1"/>
  <c r="L17" i="1"/>
  <c r="I17" i="1"/>
  <c r="N16" i="1"/>
  <c r="M16" i="1"/>
  <c r="L16" i="1"/>
  <c r="K16" i="1"/>
  <c r="I16" i="1"/>
  <c r="N15" i="1"/>
  <c r="M15" i="1"/>
  <c r="L15" i="1"/>
  <c r="K15" i="1"/>
  <c r="I15" i="1"/>
  <c r="N14" i="1"/>
  <c r="K14" i="1"/>
  <c r="M14" i="1"/>
  <c r="L14" i="1"/>
  <c r="I14" i="1"/>
  <c r="N11" i="1"/>
  <c r="K11" i="1"/>
  <c r="M11" i="1"/>
  <c r="L11" i="1"/>
  <c r="I11" i="1"/>
  <c r="N10" i="1"/>
  <c r="K10" i="1"/>
  <c r="M10" i="1"/>
  <c r="L10" i="1"/>
  <c r="I10" i="1"/>
  <c r="N9" i="1"/>
  <c r="M9" i="1"/>
  <c r="L9" i="1"/>
  <c r="K9" i="1"/>
  <c r="I9" i="1"/>
  <c r="N8" i="1"/>
  <c r="M8" i="1"/>
  <c r="L8" i="1"/>
  <c r="K8" i="1"/>
  <c r="I8" i="1"/>
  <c r="N7" i="1"/>
  <c r="M7" i="1"/>
  <c r="L7" i="1"/>
  <c r="K7" i="1"/>
  <c r="I7" i="1"/>
  <c r="N6" i="1"/>
  <c r="M6" i="1"/>
  <c r="L6" i="1"/>
  <c r="K6" i="1"/>
  <c r="I6" i="1"/>
  <c r="N5" i="1"/>
  <c r="M5" i="1"/>
  <c r="L5" i="1"/>
  <c r="K5" i="1"/>
  <c r="I5" i="1"/>
  <c r="N4" i="1"/>
  <c r="M4" i="1"/>
  <c r="L4" i="1"/>
  <c r="K4" i="1"/>
  <c r="I4" i="1"/>
  <c r="N3" i="1"/>
  <c r="K3" i="1"/>
  <c r="M3" i="1"/>
  <c r="L3" i="1"/>
  <c r="I3" i="1"/>
  <c r="N2" i="1"/>
  <c r="M2" i="1"/>
  <c r="L2" i="1"/>
  <c r="K2" i="1"/>
  <c r="I2" i="1"/>
</calcChain>
</file>

<file path=xl/comments1.xml><?xml version="1.0" encoding="utf-8"?>
<comments xmlns="http://schemas.openxmlformats.org/spreadsheetml/2006/main">
  <authors>
    <author>Lesley White</author>
  </authors>
  <commentList>
    <comment ref="F45" authorId="0">
      <text>
        <r>
          <rPr>
            <b/>
            <sz val="9"/>
            <color indexed="81"/>
            <rFont val="Calibri"/>
            <family val="2"/>
          </rPr>
          <t>Lesley White:</t>
        </r>
        <r>
          <rPr>
            <sz val="9"/>
            <color indexed="81"/>
            <rFont val="Calibri"/>
            <family val="2"/>
          </rPr>
          <t xml:space="preserve">
Reimburse AC for ASIC fees owed by Super</t>
        </r>
      </text>
    </comment>
  </commentList>
</comments>
</file>

<file path=xl/sharedStrings.xml><?xml version="1.0" encoding="utf-8"?>
<sst xmlns="http://schemas.openxmlformats.org/spreadsheetml/2006/main" count="420" uniqueCount="93">
  <si>
    <t>Date</t>
  </si>
  <si>
    <t>Amount</t>
  </si>
  <si>
    <t>Description</t>
  </si>
  <si>
    <t>Source</t>
  </si>
  <si>
    <t>Entity</t>
  </si>
  <si>
    <t>Category Type</t>
  </si>
  <si>
    <t>Inc/expense</t>
  </si>
  <si>
    <t>GST Applicable?</t>
  </si>
  <si>
    <t>GST Applicable Amount</t>
  </si>
  <si>
    <t>Income</t>
  </si>
  <si>
    <t>Expense</t>
  </si>
  <si>
    <t>GST Collected</t>
  </si>
  <si>
    <t>GST claimed</t>
  </si>
  <si>
    <t>Net</t>
  </si>
  <si>
    <t>Super</t>
  </si>
  <si>
    <t>E</t>
  </si>
  <si>
    <t>Y</t>
  </si>
  <si>
    <t>MACQUARIE CMA INTEREST PAID</t>
  </si>
  <si>
    <t>Interest</t>
  </si>
  <si>
    <t>I</t>
  </si>
  <si>
    <t>N</t>
  </si>
  <si>
    <t>Sum of Amount</t>
  </si>
  <si>
    <t>Grand Total</t>
  </si>
  <si>
    <t>Row Labels</t>
  </si>
  <si>
    <t>BPAY TO TAX OFFICE PAYMENTS</t>
  </si>
  <si>
    <t>BPAY TO SA WATER</t>
  </si>
  <si>
    <t>BPAY TO NARA LUCIN COUNCIL</t>
  </si>
  <si>
    <t>Total</t>
  </si>
  <si>
    <t>Transfer to Mark</t>
  </si>
  <si>
    <t>Tax</t>
  </si>
  <si>
    <t>TRANSACT FUNDS TFR TO TTO</t>
  </si>
  <si>
    <t>Water Lot 10</t>
  </si>
  <si>
    <t>Water Lot 9</t>
  </si>
  <si>
    <t>TRANSACT FUNDS TFR TO MARK PITT</t>
  </si>
  <si>
    <t>(blank)</t>
  </si>
  <si>
    <t>Cash</t>
  </si>
  <si>
    <t>Receipt?</t>
  </si>
  <si>
    <t>Pension Payment</t>
  </si>
  <si>
    <t>Lot 9 and 10</t>
  </si>
  <si>
    <t>Lot 10</t>
  </si>
  <si>
    <t>Lot 9</t>
  </si>
  <si>
    <t>Lot 3</t>
  </si>
  <si>
    <t>Allocate to</t>
  </si>
  <si>
    <t>Rent</t>
  </si>
  <si>
    <t>TRANSACT FUNDS TFR TO MERLEA INVESTMENTS</t>
  </si>
  <si>
    <t>Financial plan fees</t>
  </si>
  <si>
    <t>BANK CHEQUE</t>
  </si>
  <si>
    <t>Transfer to Aust Super</t>
  </si>
  <si>
    <t>NLC Lot 9</t>
  </si>
  <si>
    <t>NLC Lot 10</t>
  </si>
  <si>
    <t>3006130 WBC OLP WICKHAM FLOWER</t>
  </si>
  <si>
    <t>BAS Apr-Jun 2021</t>
  </si>
  <si>
    <t>BPAY TO REVSA - ESL</t>
  </si>
  <si>
    <t>RevSA - Lot 9 and 10</t>
  </si>
  <si>
    <t>3206798 WBC OLP WICKHAM FLOWER</t>
  </si>
  <si>
    <t>BAS Jul-Sep 2021</t>
  </si>
  <si>
    <t>Ausure Insurance EFT Refund</t>
  </si>
  <si>
    <t>Insurance</t>
  </si>
  <si>
    <t>3383386 WBC OLP WICKHAM FLOWER</t>
  </si>
  <si>
    <t>TRANSACT FUNDS TFR TO COMMUNITY CORP SMI</t>
  </si>
  <si>
    <t>Com Corp Lot 10</t>
  </si>
  <si>
    <t>Com Corp Lot 9</t>
  </si>
  <si>
    <t>Accounting Fees</t>
  </si>
  <si>
    <t>BPAY TO ASIC</t>
  </si>
  <si>
    <t>ASIC Fees</t>
  </si>
  <si>
    <t>ATO ATO008000016169452</t>
  </si>
  <si>
    <t>3631292 WBC OLP WICKHAM FLOWER</t>
  </si>
  <si>
    <t>Macquarie Cma Interest Paid</t>
  </si>
  <si>
    <t>Transact Funds Tfr To Action Cat Pl Receipt number: 47101612 BSB: 012366 A/C: 261443061 Payment description: ASIC reimburse AC</t>
  </si>
  <si>
    <t>Ato Ato12893200379i001</t>
  </si>
  <si>
    <t>Bpay To Sa Water Receipt number: MBL20220525220237943 CRN: 6720839223</t>
  </si>
  <si>
    <t>Bpay To Sa Water Receipt number: MBL20220525220237935 CRN: 6720839207</t>
  </si>
  <si>
    <t>Bpay To Nara Lucin Council Receipt number: MBL20220531220371354 CRN: 1000128125</t>
  </si>
  <si>
    <t>Bpay To Nara Lucin Council Receipt number: MBL20220602220460607 CRN: 1000128143</t>
  </si>
  <si>
    <t>3811242 Wbc Olp Wickham Flower</t>
  </si>
  <si>
    <t>Sep</t>
  </si>
  <si>
    <t>Dec</t>
  </si>
  <si>
    <t>Mar</t>
  </si>
  <si>
    <t>Jun</t>
  </si>
  <si>
    <t>Owed to ATO</t>
  </si>
  <si>
    <t>Owed by ATO</t>
  </si>
  <si>
    <t>Total Sales</t>
  </si>
  <si>
    <t>Owing</t>
  </si>
  <si>
    <t>Paid to Mark</t>
  </si>
  <si>
    <t>Quarter</t>
  </si>
  <si>
    <t>Land x 2</t>
  </si>
  <si>
    <t>Less liabiliies</t>
  </si>
  <si>
    <t>Super assets</t>
  </si>
  <si>
    <t>Old Minimium withdraw</t>
  </si>
  <si>
    <t>COVID Minimium withdraw</t>
  </si>
  <si>
    <t>Maximium withdraw</t>
  </si>
  <si>
    <t>N/A</t>
  </si>
  <si>
    <t>Remaining to withdraw -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</si>
</sst>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%"/>
  </numFmts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30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/>
    <xf numFmtId="164" fontId="2" fillId="0" borderId="0" xfId="0" applyNumberFormat="1" applyFont="1" applyAlignment="1">
      <alignment horizontal="right"/>
    </xf>
    <xf numFmtId="4" fontId="0" fillId="0" borderId="0" xfId="0" applyNumberFormat="1"/>
    <xf numFmtId="164" fontId="1" fillId="0" borderId="0" xfId="0" applyNumberFormat="1" applyFont="1" applyAlignment="1">
      <alignment horizontal="right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4" fontId="1" fillId="0" borderId="0" xfId="0" applyNumberFormat="1" applyFont="1"/>
    <xf numFmtId="14" fontId="0" fillId="0" borderId="0" xfId="0" applyNumberFormat="1"/>
    <xf numFmtId="0" fontId="0" fillId="2" borderId="0" xfId="0" applyFill="1"/>
    <xf numFmtId="4" fontId="0" fillId="0" borderId="0" xfId="0" applyNumberFormat="1" applyAlignment="1">
      <alignment horizontal="right"/>
    </xf>
    <xf numFmtId="0" fontId="6" fillId="0" borderId="0" xfId="0" applyFont="1"/>
    <xf numFmtId="4" fontId="0" fillId="2" borderId="0" xfId="0" applyNumberFormat="1" applyFill="1"/>
    <xf numFmtId="3" fontId="2" fillId="0" borderId="0" xfId="0" applyNumberFormat="1" applyFont="1"/>
    <xf numFmtId="165" fontId="0" fillId="0" borderId="0" xfId="0" applyNumberFormat="1"/>
    <xf numFmtId="9" fontId="0" fillId="0" borderId="0" xfId="0" applyNumberFormat="1"/>
  </cellXfs>
  <cellStyles count="23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sley White" refreshedDate="44938.647796180558" createdVersion="4" refreshedVersion="4" minRefreshableVersion="3" recordCount="52">
  <cacheSource type="worksheet">
    <worksheetSource ref="A1:N53" sheet="Pitz Super"/>
  </cacheSource>
  <cacheFields count="14">
    <cacheField name="Date" numFmtId="14">
      <sharedItems containsSemiMixedTypes="0" containsNonDate="0" containsDate="1" containsString="0" minDate="2021-07-06T00:00:00" maxDate="2022-07-01T00:00:00"/>
    </cacheField>
    <cacheField name="Amount" numFmtId="4">
      <sharedItems containsSemiMixedTypes="0" containsString="0" containsNumber="1" minValue="-380000" maxValue="1651.22"/>
    </cacheField>
    <cacheField name="Description" numFmtId="0">
      <sharedItems/>
    </cacheField>
    <cacheField name="Source" numFmtId="0">
      <sharedItems/>
    </cacheField>
    <cacheField name="Entity" numFmtId="0">
      <sharedItems/>
    </cacheField>
    <cacheField name="Category Type" numFmtId="0">
      <sharedItems count="57">
        <s v="Transfer to Mark"/>
        <s v="Financial plan fees"/>
        <s v="Transfer to Aust Super"/>
        <s v="Interest"/>
        <s v="NLC Lot 9"/>
        <s v="NLC Lot 10"/>
        <s v="Water Lot 9"/>
        <s v="Water Lot 10"/>
        <s v="Rent"/>
        <s v="BAS Apr-Jun 2021"/>
        <s v="RevSA - Lot 9 and 10"/>
        <s v="BAS Jul-Sep 2021"/>
        <s v="Insurance"/>
        <s v="Com Corp Lot 10"/>
        <s v="Com Corp Lot 9"/>
        <s v="Tax"/>
        <s v="Accounting Fees"/>
        <s v="ASIC Fees"/>
        <s v="Rev SA" u="1"/>
        <s v="Legal Fees " u="1"/>
        <s v="Lot 9 Water" u="1"/>
        <s v="ATO Refund?" u="1"/>
        <s v="Transfer to Action Cat" u="1"/>
        <s v="NLC Rates Lot 9" u="1"/>
        <s v="Com Corp Fees - Lot 3" u="1"/>
        <s v="Sale Lot 3" u="1"/>
        <s v="BAS , PAYG Apr - June 2020" u="1"/>
        <s v="Rent Lot 9 and 10" u="1"/>
        <s v="Waste - clean out Lot 3" u="1"/>
        <s v="Super Audit Fees" u="1"/>
        <s v="Com Corp Fees - Lot 9" u="1"/>
        <s v="Purchase Lots 9 and 10" u="1"/>
        <s v="Council Rates" u="1"/>
        <s v="Accountant fees - Super" u="1"/>
        <s v="ASIC Reinstatement" u="1"/>
        <s v="Audit Fees - Super " u="1"/>
        <s v="Mark Pitt" u="1"/>
        <s v="Accomodation" u="1"/>
        <s v="Rent Lot 3" u="1"/>
        <s v="Fuel" u="1"/>
        <s v="Insurance - Lot 3" u="1"/>
        <s v="Water Lot 3" u="1"/>
        <s v="Transfer to rangonese for Marks car" u="1"/>
        <s v="BAS , PAYG" u="1"/>
        <s v="ATO" u="1"/>
        <s v="Water" u="1"/>
        <s v="Income" u="1"/>
        <s v="Com Corp Fees" u="1"/>
        <s v="Removal cost - Lot 3" u="1"/>
        <s v="NLC Rates Lot 3" u="1"/>
        <s v="BAS Oct - Dec '20" u="1"/>
        <s v="Tape for removals" u="1"/>
        <s v="Transfer Lots 9 and 10" u="1"/>
        <s v="Gardening - Lot 3" u="1"/>
        <s v="Clearing costs Lot 9 and 10 " u="1"/>
        <s v="NLC Rates Lot 10" u="1"/>
        <s v="Com Corp Fees - Lot 10" u="1"/>
      </sharedItems>
    </cacheField>
    <cacheField name="Inc/expense" numFmtId="0">
      <sharedItems containsBlank="1" count="3">
        <m/>
        <s v="E"/>
        <s v="I"/>
      </sharedItems>
    </cacheField>
    <cacheField name="GST Applicable?" numFmtId="0">
      <sharedItems containsBlank="1"/>
    </cacheField>
    <cacheField name="GST Applicable Amount" numFmtId="4">
      <sharedItems containsSemiMixedTypes="0" containsString="0" containsNumber="1" minValue="-1651.22" maxValue="1738"/>
    </cacheField>
    <cacheField name="Income" numFmtId="4">
      <sharedItems containsSemiMixedTypes="0" containsString="0" containsNumber="1" minValue="0" maxValue="1651.22"/>
    </cacheField>
    <cacheField name="Expense" numFmtId="4">
      <sharedItems containsSemiMixedTypes="0" containsString="0" containsNumber="1" minValue="-1155.58" maxValue="1738"/>
    </cacheField>
    <cacheField name="GST Collected" numFmtId="164">
      <sharedItems containsSemiMixedTypes="0" containsString="0" containsNumber="1" minValue="0" maxValue="150.1109090909091"/>
    </cacheField>
    <cacheField name="GST claimed" numFmtId="4">
      <sharedItems containsSemiMixedTypes="0" containsString="0" containsNumber="1" minValue="-105.05272727272727" maxValue="158"/>
    </cacheField>
    <cacheField name="Net" numFmtId="2">
      <sharedItems containsSemiMixedTypes="0" containsString="0" containsNumber="1" minValue="0" maxValue="150.11090909090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esley White" refreshedDate="44938.647903935183" createdVersion="4" refreshedVersion="4" minRefreshableVersion="3" recordCount="56">
  <cacheSource type="worksheet">
    <worksheetSource ref="A1:M1048576" sheet="Pitz Super"/>
  </cacheSource>
  <cacheFields count="13">
    <cacheField name="Date" numFmtId="0">
      <sharedItems containsNonDate="0" containsDate="1" containsString="0" containsBlank="1" minDate="2021-07-06T00:00:00" maxDate="2022-07-01T00:00:00"/>
    </cacheField>
    <cacheField name="Amount" numFmtId="0">
      <sharedItems containsString="0" containsBlank="1" containsNumber="1" minValue="-380000" maxValue="1651.22"/>
    </cacheField>
    <cacheField name="Description" numFmtId="0">
      <sharedItems containsBlank="1"/>
    </cacheField>
    <cacheField name="Source" numFmtId="0">
      <sharedItems containsBlank="1"/>
    </cacheField>
    <cacheField name="Entity" numFmtId="0">
      <sharedItems containsBlank="1"/>
    </cacheField>
    <cacheField name="Category Type" numFmtId="0">
      <sharedItems containsBlank="1" count="79">
        <s v="Transfer to Mark"/>
        <s v="Financial plan fees"/>
        <s v="Transfer to Aust Super"/>
        <s v="Interest"/>
        <s v="NLC Lot 9"/>
        <s v="NLC Lot 10"/>
        <s v="Water Lot 9"/>
        <s v="Water Lot 10"/>
        <s v="Rent"/>
        <s v="BAS Apr-Jun 2021"/>
        <s v="RevSA - Lot 9 and 10"/>
        <s v="BAS Jul-Sep 2021"/>
        <s v="Insurance"/>
        <s v="Com Corp Lot 10"/>
        <s v="Com Corp Lot 9"/>
        <s v="Tax"/>
        <s v="Accounting Fees"/>
        <s v="ASIC Fees"/>
        <m/>
        <s v="Rev SA" u="1"/>
        <s v="Legal Fees" u="1"/>
        <s v="BAS Oct - Dec 2019" u="1"/>
        <s v="Legal Fees " u="1"/>
        <s v="Business Insurance" u="1"/>
        <s v="Lot 9 Water" u="1"/>
        <s v="Rev SA Fees" u="1"/>
        <s v="ATO Refund?" u="1"/>
        <s v="Transfer to Action Cat" u="1"/>
        <s v="NLC Rates Lot 9" u="1"/>
        <s v="Electricity" u="1"/>
        <s v="Fencing Lot 3" u="1"/>
        <s v="Com Corp Fees - Lot 3" u="1"/>
        <s v="Sale Lot 3" u="1"/>
        <s v="Valuation - Lot 3" u="1"/>
        <s v="BAS , PAYG Apr - June 2020" u="1"/>
        <s v="Rent Lot 9 and 10" u="1"/>
        <s v="Transfer to MP" u="1"/>
        <s v="Waste - clean out Lot 3" u="1"/>
        <s v="Super Audit Fees" u="1"/>
        <s v="Com Corp Fees - Lot 9" u="1"/>
        <s v="Purchase Lots 9 and 10" u="1"/>
        <s v="Council Rates" u="1"/>
        <s v="Accountant fees - Super" u="1"/>
        <s v="Elec bill lot 3" u="1"/>
        <s v="ASIC Reinstatement" u="1"/>
        <s v="Audit Fees - Super " u="1"/>
        <s v="Mark Pitt" u="1"/>
        <s v="Accomodation" u="1"/>
        <s v="Rent Lot 3" u="1"/>
        <s v="Fuel" u="1"/>
        <s v="Insurance - Lot 3" u="1"/>
        <s v="Emergency Services Levy" u="1"/>
        <s v="Water Lot 3" u="1"/>
        <s v="Transfer to rangonese for Marks car" u="1"/>
        <s v="BAS , PAYG" u="1"/>
        <s v="ATO" u="1"/>
        <s v="Water" u="1"/>
        <s v="BAS , PAYG Apr - June 2019" u="1"/>
        <s v="Business Taxes" u="1"/>
        <s v="Income" u="1"/>
        <s v="Accountant Fees" u="1"/>
        <s v="Com Corp Fees" u="1"/>
        <s v="WaterWater Lot 3" u="1"/>
        <s v="Removal cost - Lot 3" u="1"/>
        <s v="Accountant fees - Partnership" u="1"/>
        <s v="Real Estate fees" u="1"/>
        <s v="NLC Rates Lot 3" u="1"/>
        <s v="BAS Oct - Dec '20" u="1"/>
        <s v="Tape for removals" u="1"/>
        <s v="Transfer Lots 9 and 10" u="1"/>
        <s v="Gardening - Lot 3" u="1"/>
        <s v="Clearing costs Lot 9 and 10 " u="1"/>
        <s v="Tax?" u="1"/>
        <s v="BAS , PAYG Jul - Sep 2019" u="1"/>
        <s v="NLC Rates Lot 10" u="1"/>
        <s v="BAS Jan - Mar 2020" u="1"/>
        <s v="Transfer to Partnership" u="1"/>
        <s v="Com Corp Fees - Lot 10" u="1"/>
        <s v="Vees Estate " u="1"/>
      </sharedItems>
    </cacheField>
    <cacheField name="Inc/expense" numFmtId="0">
      <sharedItems containsBlank="1" count="3">
        <m/>
        <s v="E"/>
        <s v="I"/>
      </sharedItems>
    </cacheField>
    <cacheField name="GST Applicable?" numFmtId="0">
      <sharedItems containsBlank="1"/>
    </cacheField>
    <cacheField name="GST Applicable Amount" numFmtId="0">
      <sharedItems containsString="0" containsBlank="1" containsNumber="1" minValue="-1651.22" maxValue="1738"/>
    </cacheField>
    <cacheField name="Income" numFmtId="0">
      <sharedItems containsString="0" containsBlank="1" containsNumber="1" minValue="0" maxValue="6625.880000000001"/>
    </cacheField>
    <cacheField name="Expense" numFmtId="0">
      <sharedItems containsString="0" containsBlank="1" containsNumber="1" minValue="-1155.58" maxValue="1738"/>
    </cacheField>
    <cacheField name="GST Collected" numFmtId="0">
      <sharedItems containsString="0" containsBlank="1" containsNumber="1" minValue="0" maxValue="150.1109090909091"/>
    </cacheField>
    <cacheField name="GST claimed" numFmtId="0">
      <sharedItems containsString="0" containsBlank="1" containsNumber="1" minValue="-105.05272727272727" maxValue="1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d v="2021-07-06T00:00:00"/>
    <n v="-1000"/>
    <s v="TRANSACT FUNDS TFR TO MARK PITT"/>
    <s v="Super"/>
    <s v="Super"/>
    <x v="0"/>
    <x v="0"/>
    <m/>
    <n v="0"/>
    <n v="0"/>
    <n v="0"/>
    <n v="0"/>
    <n v="0"/>
    <n v="0"/>
  </r>
  <r>
    <d v="2021-07-16T00:00:00"/>
    <n v="-770"/>
    <s v="TRANSACT FUNDS TFR TO MERLEA INVESTMENTS"/>
    <s v="Super"/>
    <s v="Super"/>
    <x v="1"/>
    <x v="1"/>
    <s v="Y"/>
    <n v="770"/>
    <n v="0"/>
    <n v="770"/>
    <n v="0"/>
    <n v="70"/>
    <n v="0"/>
  </r>
  <r>
    <d v="2021-07-19T00:00:00"/>
    <n v="-380000"/>
    <s v="BANK CHEQUE"/>
    <s v="Super"/>
    <s v="Super"/>
    <x v="2"/>
    <x v="0"/>
    <m/>
    <n v="0"/>
    <n v="0"/>
    <n v="0"/>
    <n v="0"/>
    <n v="0"/>
    <n v="0"/>
  </r>
  <r>
    <d v="2021-07-30T00:00:00"/>
    <n v="29.91"/>
    <s v="MACQUARIE CMA INTEREST PAID"/>
    <s v="Super"/>
    <s v="Super"/>
    <x v="3"/>
    <x v="2"/>
    <s v="N"/>
    <n v="0"/>
    <n v="29.91"/>
    <n v="0"/>
    <n v="0"/>
    <n v="0"/>
    <n v="0"/>
  </r>
  <r>
    <d v="2021-08-16T00:00:00"/>
    <n v="-81.25"/>
    <s v="BPAY TO NARA LUCIN COUNCIL"/>
    <s v="Super"/>
    <s v="Super"/>
    <x v="4"/>
    <x v="1"/>
    <s v="N"/>
    <n v="0"/>
    <n v="0"/>
    <n v="81.25"/>
    <n v="0"/>
    <n v="0"/>
    <n v="0"/>
  </r>
  <r>
    <d v="2021-08-16T00:00:00"/>
    <n v="-102.86"/>
    <s v="BPAY TO NARA LUCIN COUNCIL"/>
    <s v="Super"/>
    <s v="Super"/>
    <x v="5"/>
    <x v="1"/>
    <s v="N"/>
    <n v="0"/>
    <n v="0"/>
    <n v="102.86"/>
    <n v="0"/>
    <n v="0"/>
    <n v="0"/>
  </r>
  <r>
    <d v="2021-08-16T00:00:00"/>
    <n v="-142.1"/>
    <s v="BPAY TO SA WATER"/>
    <s v="Super"/>
    <s v="Super"/>
    <x v="6"/>
    <x v="1"/>
    <s v="N"/>
    <n v="0"/>
    <n v="0"/>
    <n v="142.1"/>
    <n v="0"/>
    <n v="0"/>
    <n v="0"/>
  </r>
  <r>
    <d v="2021-08-16T00:00:00"/>
    <n v="-142.1"/>
    <s v="BPAY TO SA WATER"/>
    <s v="Super"/>
    <s v="Super"/>
    <x v="7"/>
    <x v="1"/>
    <s v="N"/>
    <n v="0"/>
    <n v="0"/>
    <n v="142.1"/>
    <n v="0"/>
    <n v="0"/>
    <n v="0"/>
  </r>
  <r>
    <d v="2021-08-18T00:00:00"/>
    <n v="1610.95"/>
    <s v="3006130 WBC OLP WICKHAM FLOWER"/>
    <s v="Super"/>
    <s v="Super"/>
    <x v="8"/>
    <x v="2"/>
    <s v="Y"/>
    <n v="-1610.95"/>
    <n v="1610.95"/>
    <n v="0"/>
    <n v="146.45000000000002"/>
    <n v="0"/>
    <n v="146.45000000000002"/>
  </r>
  <r>
    <d v="2021-08-31T00:00:00"/>
    <n v="-33146"/>
    <s v="BPAY TO TAX OFFICE PAYMENTS"/>
    <s v="Super"/>
    <s v="Super"/>
    <x v="9"/>
    <x v="0"/>
    <m/>
    <n v="0"/>
    <n v="0"/>
    <n v="0"/>
    <n v="0"/>
    <n v="0"/>
    <n v="0"/>
  </r>
  <r>
    <d v="2021-08-31T00:00:00"/>
    <n v="7.31"/>
    <s v="MACQUARIE CMA INTEREST PAID"/>
    <s v="Super"/>
    <s v="Super"/>
    <x v="3"/>
    <x v="2"/>
    <s v="N"/>
    <n v="0"/>
    <n v="7.31"/>
    <n v="0"/>
    <n v="0"/>
    <n v="0"/>
    <n v="0"/>
  </r>
  <r>
    <d v="2021-09-13T00:00:00"/>
    <n v="-117.4"/>
    <s v="BPAY TO REVSA - ESL"/>
    <s v="Super"/>
    <s v="Super"/>
    <x v="10"/>
    <x v="1"/>
    <s v="N"/>
    <n v="0"/>
    <n v="0"/>
    <n v="117.4"/>
    <n v="0"/>
    <n v="0"/>
    <n v="0"/>
  </r>
  <r>
    <d v="2021-09-30T00:00:00"/>
    <n v="3.9"/>
    <s v="MACQUARIE CMA INTEREST PAID"/>
    <s v="Super"/>
    <s v="Super"/>
    <x v="3"/>
    <x v="2"/>
    <s v="N"/>
    <n v="0"/>
    <n v="3.9"/>
    <n v="0"/>
    <n v="0"/>
    <n v="0"/>
    <n v="0"/>
  </r>
  <r>
    <d v="2021-10-15T00:00:00"/>
    <n v="-1000"/>
    <s v="TRANSACT FUNDS TFR TO MARK PITT"/>
    <s v="Super"/>
    <s v="Super"/>
    <x v="0"/>
    <x v="0"/>
    <m/>
    <n v="0"/>
    <n v="0"/>
    <n v="0"/>
    <n v="0"/>
    <n v="0"/>
    <n v="0"/>
  </r>
  <r>
    <d v="2021-10-29T00:00:00"/>
    <n v="4"/>
    <s v="MACQUARIE CMA INTEREST PAID"/>
    <s v="Super"/>
    <s v="Super"/>
    <x v="3"/>
    <x v="2"/>
    <m/>
    <n v="0"/>
    <n v="4"/>
    <n v="0"/>
    <n v="0"/>
    <n v="0"/>
    <n v="0"/>
  </r>
  <r>
    <d v="2021-11-10T00:00:00"/>
    <n v="1610.95"/>
    <s v="3206798 WBC OLP WICKHAM FLOWER"/>
    <s v="Super"/>
    <s v="Super"/>
    <x v="8"/>
    <x v="2"/>
    <s v="Y"/>
    <n v="-1610.95"/>
    <n v="1610.95"/>
    <n v="0"/>
    <n v="146.45000000000002"/>
    <n v="0"/>
    <n v="146.45000000000002"/>
  </r>
  <r>
    <d v="2021-11-12T00:00:00"/>
    <n v="-2000"/>
    <s v="TRANSACT FUNDS TFR TO MARK PITT"/>
    <s v="Super"/>
    <s v="Super"/>
    <x v="0"/>
    <x v="0"/>
    <m/>
    <n v="0"/>
    <n v="0"/>
    <n v="0"/>
    <n v="0"/>
    <n v="0"/>
    <n v="0"/>
  </r>
  <r>
    <d v="2021-11-15T00:00:00"/>
    <n v="-142.1"/>
    <s v="BPAY TO SA WATER"/>
    <s v="Super"/>
    <s v="Super"/>
    <x v="6"/>
    <x v="1"/>
    <m/>
    <n v="0"/>
    <n v="0"/>
    <n v="142.1"/>
    <n v="0"/>
    <n v="0"/>
    <n v="0"/>
  </r>
  <r>
    <d v="2021-11-15T00:00:00"/>
    <n v="-142.1"/>
    <s v="BPAY TO SA WATER"/>
    <s v="Super"/>
    <s v="Super"/>
    <x v="7"/>
    <x v="1"/>
    <m/>
    <n v="0"/>
    <n v="0"/>
    <n v="142.1"/>
    <n v="0"/>
    <n v="0"/>
    <n v="0"/>
  </r>
  <r>
    <d v="2021-11-16T00:00:00"/>
    <n v="-81.25"/>
    <s v="BPAY TO NARA LUCIN COUNCIL"/>
    <s v="Super"/>
    <s v="Super"/>
    <x v="4"/>
    <x v="1"/>
    <m/>
    <n v="0"/>
    <n v="0"/>
    <n v="81.25"/>
    <n v="0"/>
    <n v="0"/>
    <n v="0"/>
  </r>
  <r>
    <d v="2021-11-16T00:00:00"/>
    <n v="-102.83"/>
    <s v="BPAY TO NARA LUCIN COUNCIL"/>
    <s v="Super"/>
    <s v="Super"/>
    <x v="5"/>
    <x v="1"/>
    <m/>
    <n v="0"/>
    <n v="0"/>
    <n v="102.83"/>
    <n v="0"/>
    <n v="0"/>
    <n v="0"/>
  </r>
  <r>
    <d v="2021-11-29T00:00:00"/>
    <n v="-223"/>
    <s v="BPAY TO TAX OFFICE PAYMENTS"/>
    <s v="Super"/>
    <s v="Super"/>
    <x v="11"/>
    <x v="0"/>
    <m/>
    <n v="0"/>
    <n v="0"/>
    <n v="0"/>
    <n v="0"/>
    <n v="0"/>
    <n v="0"/>
  </r>
  <r>
    <d v="2021-11-30T00:00:00"/>
    <n v="2.62"/>
    <s v="MACQUARIE CMA INTEREST PAID"/>
    <s v="Super"/>
    <s v="Super"/>
    <x v="3"/>
    <x v="2"/>
    <m/>
    <n v="0"/>
    <n v="2.62"/>
    <n v="0"/>
    <n v="0"/>
    <n v="0"/>
    <n v="0"/>
  </r>
  <r>
    <d v="2021-12-31T00:00:00"/>
    <n v="1.59"/>
    <s v="MACQUARIE CMA INTEREST PAID"/>
    <s v="Super"/>
    <s v="Super"/>
    <x v="3"/>
    <x v="2"/>
    <m/>
    <n v="0"/>
    <n v="1.59"/>
    <n v="0"/>
    <n v="0"/>
    <n v="0"/>
    <n v="0"/>
  </r>
  <r>
    <d v="2022-01-31T00:00:00"/>
    <n v="1155.58"/>
    <s v="Ausure Insurance EFT Refund"/>
    <s v="Super"/>
    <s v="Super"/>
    <x v="12"/>
    <x v="1"/>
    <s v="Y"/>
    <n v="-1155.58"/>
    <n v="0"/>
    <n v="-1155.58"/>
    <n v="0"/>
    <n v="-105.05272727272727"/>
    <n v="0"/>
  </r>
  <r>
    <d v="2022-01-31T00:00:00"/>
    <n v="1.6"/>
    <s v="MACQUARIE CMA INTEREST PAID"/>
    <s v="Super"/>
    <s v="Super"/>
    <x v="3"/>
    <x v="2"/>
    <m/>
    <n v="0"/>
    <n v="1.6"/>
    <n v="0"/>
    <n v="0"/>
    <n v="0"/>
    <n v="0"/>
  </r>
  <r>
    <d v="2022-02-03T00:00:00"/>
    <n v="40.270000000000003"/>
    <s v="3383386 WBC OLP WICKHAM FLOWER"/>
    <s v="Super"/>
    <s v="Super"/>
    <x v="8"/>
    <x v="2"/>
    <s v="Y"/>
    <n v="-40.270000000000003"/>
    <n v="40.270000000000003"/>
    <n v="0"/>
    <n v="3.6609090909090911"/>
    <n v="0"/>
    <n v="3.6609090909090911"/>
  </r>
  <r>
    <d v="2022-02-18T00:00:00"/>
    <n v="-142.1"/>
    <s v="BPAY TO SA WATER"/>
    <s v="Super"/>
    <s v="Super"/>
    <x v="6"/>
    <x v="1"/>
    <m/>
    <n v="0"/>
    <n v="0"/>
    <n v="142.1"/>
    <n v="0"/>
    <n v="0"/>
    <n v="0"/>
  </r>
  <r>
    <d v="2022-02-18T00:00:00"/>
    <n v="-142.1"/>
    <s v="BPAY TO SA WATER"/>
    <s v="Super"/>
    <s v="Super"/>
    <x v="7"/>
    <x v="1"/>
    <m/>
    <n v="0"/>
    <n v="0"/>
    <n v="142.1"/>
    <n v="0"/>
    <n v="0"/>
    <n v="0"/>
  </r>
  <r>
    <d v="2022-02-22T00:00:00"/>
    <n v="-285"/>
    <s v="TRANSACT FUNDS TFR TO COMMUNITY CORP SMI"/>
    <s v="Super"/>
    <s v="Super"/>
    <x v="13"/>
    <x v="1"/>
    <m/>
    <n v="0"/>
    <n v="0"/>
    <n v="285"/>
    <n v="0"/>
    <n v="0"/>
    <n v="0"/>
  </r>
  <r>
    <d v="2022-02-22T00:00:00"/>
    <n v="-255"/>
    <s v="TRANSACT FUNDS TFR TO COMMUNITY CORP SMI"/>
    <s v="Super"/>
    <s v="Super"/>
    <x v="14"/>
    <x v="1"/>
    <m/>
    <n v="0"/>
    <n v="0"/>
    <n v="255"/>
    <n v="0"/>
    <n v="0"/>
    <n v="0"/>
  </r>
  <r>
    <d v="2022-02-22T00:00:00"/>
    <n v="-81.25"/>
    <s v="BPAY TO NARA LUCIN COUNCIL"/>
    <s v="Super"/>
    <s v="Super"/>
    <x v="4"/>
    <x v="1"/>
    <m/>
    <n v="0"/>
    <n v="0"/>
    <n v="81.25"/>
    <n v="0"/>
    <n v="0"/>
    <n v="0"/>
  </r>
  <r>
    <d v="2022-02-22T00:00:00"/>
    <n v="-102.83"/>
    <s v="BPAY TO NARA LUCIN COUNCIL"/>
    <s v="Super"/>
    <s v="Super"/>
    <x v="5"/>
    <x v="1"/>
    <m/>
    <n v="0"/>
    <n v="0"/>
    <n v="102.83"/>
    <n v="0"/>
    <n v="0"/>
    <n v="0"/>
  </r>
  <r>
    <d v="2022-02-28T00:00:00"/>
    <n v="-146"/>
    <s v="BPAY TO TAX OFFICE PAYMENTS"/>
    <s v="Super"/>
    <s v="Super"/>
    <x v="15"/>
    <x v="0"/>
    <m/>
    <n v="0"/>
    <n v="0"/>
    <n v="0"/>
    <n v="0"/>
    <n v="0"/>
    <n v="0"/>
  </r>
  <r>
    <d v="2022-02-28T00:00:00"/>
    <n v="-1738"/>
    <s v="TRANSACT FUNDS TFR TO TTO"/>
    <s v="Super"/>
    <s v="Super"/>
    <x v="16"/>
    <x v="1"/>
    <s v="Y"/>
    <n v="1738"/>
    <n v="0"/>
    <n v="1738"/>
    <n v="0"/>
    <n v="158"/>
    <n v="0"/>
  </r>
  <r>
    <d v="2022-02-28T00:00:00"/>
    <n v="-1232"/>
    <s v="TRANSACT FUNDS TFR TO TTO"/>
    <s v="Super"/>
    <s v="Super"/>
    <x v="16"/>
    <x v="1"/>
    <s v="Y"/>
    <n v="1232"/>
    <n v="0"/>
    <n v="1232"/>
    <n v="0"/>
    <n v="112"/>
    <n v="0"/>
  </r>
  <r>
    <d v="2022-02-28T00:00:00"/>
    <n v="1.44"/>
    <s v="MACQUARIE CMA INTEREST PAID"/>
    <s v="Super"/>
    <s v="Super"/>
    <x v="3"/>
    <x v="2"/>
    <m/>
    <n v="0"/>
    <n v="1.44"/>
    <n v="0"/>
    <n v="0"/>
    <n v="0"/>
    <n v="0"/>
  </r>
  <r>
    <d v="2022-03-11T00:00:00"/>
    <n v="-613"/>
    <s v="BPAY TO ASIC"/>
    <s v="Super"/>
    <s v="Super"/>
    <x v="17"/>
    <x v="1"/>
    <s v="N"/>
    <n v="0"/>
    <n v="0"/>
    <n v="613"/>
    <n v="0"/>
    <n v="0"/>
    <n v="0"/>
  </r>
  <r>
    <d v="2022-03-14T00:00:00"/>
    <n v="145"/>
    <s v="ATO ATO008000016169452"/>
    <s v="Super"/>
    <s v="Super"/>
    <x v="15"/>
    <x v="0"/>
    <m/>
    <n v="0"/>
    <n v="0"/>
    <n v="0"/>
    <n v="0"/>
    <n v="0"/>
    <n v="0"/>
  </r>
  <r>
    <d v="2022-03-23T00:00:00"/>
    <n v="1651.22"/>
    <s v="3631292 WBC OLP WICKHAM FLOWER"/>
    <s v="Super"/>
    <s v="Super"/>
    <x v="8"/>
    <x v="2"/>
    <s v="Y"/>
    <n v="-1651.22"/>
    <n v="1651.22"/>
    <n v="0"/>
    <n v="150.1109090909091"/>
    <n v="0"/>
    <n v="150.1109090909091"/>
  </r>
  <r>
    <d v="2022-03-30T00:00:00"/>
    <n v="-165"/>
    <s v="TRANSACT FUNDS TFR TO TTO"/>
    <s v="Super"/>
    <s v="Super"/>
    <x v="16"/>
    <x v="1"/>
    <s v="Y"/>
    <n v="165"/>
    <n v="0"/>
    <n v="165"/>
    <n v="0"/>
    <n v="15"/>
    <n v="0"/>
  </r>
  <r>
    <d v="2022-03-31T00:00:00"/>
    <n v="1.55"/>
    <s v="MACQUARIE CMA INTEREST PAID"/>
    <s v="Super"/>
    <s v="Super"/>
    <x v="3"/>
    <x v="2"/>
    <m/>
    <n v="0"/>
    <n v="1.55"/>
    <n v="0"/>
    <n v="0"/>
    <n v="0"/>
    <n v="0"/>
  </r>
  <r>
    <d v="2022-04-29T00:00:00"/>
    <n v="1.45"/>
    <s v="MACQUARIE CMA INTEREST PAID"/>
    <s v="Super"/>
    <s v="Super"/>
    <x v="3"/>
    <x v="2"/>
    <m/>
    <n v="0"/>
    <n v="1.45"/>
    <n v="0"/>
    <n v="0"/>
    <n v="0"/>
    <n v="0"/>
  </r>
  <r>
    <d v="2022-05-09T00:00:00"/>
    <n v="-276"/>
    <s v="Transact Funds Tfr To Action Cat Pl Receipt number: 47101612 BSB: 012366 A/C: 261443061 Payment description: ASIC reimburse AC"/>
    <s v="Super"/>
    <s v="Super"/>
    <x v="17"/>
    <x v="1"/>
    <s v="N"/>
    <n v="0"/>
    <n v="0"/>
    <n v="276"/>
    <n v="0"/>
    <n v="0"/>
    <n v="0"/>
  </r>
  <r>
    <d v="2022-05-12T00:00:00"/>
    <n v="26"/>
    <s v="Ato Ato12893200379i001"/>
    <s v="Super"/>
    <s v="Super"/>
    <x v="15"/>
    <x v="0"/>
    <m/>
    <n v="0"/>
    <n v="0"/>
    <n v="0"/>
    <n v="0"/>
    <n v="0"/>
    <n v="0"/>
  </r>
  <r>
    <d v="2022-05-25T00:00:00"/>
    <n v="-142.1"/>
    <s v="Bpay To Sa Water Receipt number: MBL20220525220237943 CRN: 6720839223"/>
    <s v="Super"/>
    <s v="Super"/>
    <x v="7"/>
    <x v="1"/>
    <m/>
    <n v="0"/>
    <n v="0"/>
    <n v="142.1"/>
    <n v="0"/>
    <n v="0"/>
    <n v="0"/>
  </r>
  <r>
    <d v="2022-05-25T00:00:00"/>
    <n v="-142.1"/>
    <s v="Bpay To Sa Water Receipt number: MBL20220525220237935 CRN: 6720839207"/>
    <s v="Super"/>
    <s v="Super"/>
    <x v="6"/>
    <x v="1"/>
    <m/>
    <n v="0"/>
    <n v="0"/>
    <n v="142.1"/>
    <n v="0"/>
    <n v="0"/>
    <n v="0"/>
  </r>
  <r>
    <d v="2022-05-31T00:00:00"/>
    <n v="-102.83"/>
    <s v="Bpay To Nara Lucin Council Receipt number: MBL20220531220371354 CRN: 1000128125"/>
    <s v="Super"/>
    <s v="Super"/>
    <x v="5"/>
    <x v="1"/>
    <m/>
    <n v="0"/>
    <n v="0"/>
    <n v="102.83"/>
    <n v="0"/>
    <n v="0"/>
    <n v="0"/>
  </r>
  <r>
    <d v="2022-05-31T00:00:00"/>
    <n v="1.6"/>
    <s v="MACQUARIE CMA INTEREST PAID"/>
    <s v="Super"/>
    <s v="Super"/>
    <x v="3"/>
    <x v="2"/>
    <m/>
    <n v="0"/>
    <n v="1.6"/>
    <n v="0"/>
    <n v="0"/>
    <n v="0"/>
    <n v="0"/>
  </r>
  <r>
    <d v="2022-06-02T00:00:00"/>
    <n v="-81.25"/>
    <s v="Bpay To Nara Lucin Council Receipt number: MBL20220602220460607 CRN: 1000128143"/>
    <s v="Super"/>
    <s v="Super"/>
    <x v="4"/>
    <x v="1"/>
    <m/>
    <n v="0"/>
    <n v="0"/>
    <n v="81.25"/>
    <n v="0"/>
    <n v="0"/>
    <n v="0"/>
  </r>
  <r>
    <d v="2022-06-15T00:00:00"/>
    <n v="1651.22"/>
    <s v="3811242 Wbc Olp Wickham Flower"/>
    <s v="Super"/>
    <s v="Super"/>
    <x v="8"/>
    <x v="2"/>
    <s v="Y"/>
    <n v="-1651.22"/>
    <n v="1651.22"/>
    <n v="0"/>
    <n v="150.1109090909091"/>
    <n v="0"/>
    <n v="150.1109090909091"/>
  </r>
  <r>
    <d v="2022-06-30T00:00:00"/>
    <n v="4.3"/>
    <s v="MACQUARIE CMA INTEREST PAID"/>
    <s v="Super"/>
    <s v="Super"/>
    <x v="3"/>
    <x v="2"/>
    <m/>
    <n v="0"/>
    <n v="4.3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">
  <r>
    <d v="2021-07-06T00:00:00"/>
    <n v="-1000"/>
    <s v="TRANSACT FUNDS TFR TO MARK PITT"/>
    <s v="Super"/>
    <s v="Super"/>
    <x v="0"/>
    <x v="0"/>
    <m/>
    <n v="0"/>
    <n v="0"/>
    <n v="0"/>
    <n v="0"/>
    <n v="0"/>
  </r>
  <r>
    <d v="2021-07-16T00:00:00"/>
    <n v="-770"/>
    <s v="TRANSACT FUNDS TFR TO MERLEA INVESTMENTS"/>
    <s v="Super"/>
    <s v="Super"/>
    <x v="1"/>
    <x v="1"/>
    <s v="Y"/>
    <n v="770"/>
    <n v="0"/>
    <n v="770"/>
    <n v="0"/>
    <n v="70"/>
  </r>
  <r>
    <d v="2021-07-19T00:00:00"/>
    <n v="-380000"/>
    <s v="BANK CHEQUE"/>
    <s v="Super"/>
    <s v="Super"/>
    <x v="2"/>
    <x v="0"/>
    <m/>
    <n v="0"/>
    <n v="0"/>
    <n v="0"/>
    <n v="0"/>
    <n v="0"/>
  </r>
  <r>
    <d v="2021-07-30T00:00:00"/>
    <n v="29.91"/>
    <s v="MACQUARIE CMA INTEREST PAID"/>
    <s v="Super"/>
    <s v="Super"/>
    <x v="3"/>
    <x v="2"/>
    <s v="N"/>
    <n v="0"/>
    <n v="29.91"/>
    <n v="0"/>
    <n v="0"/>
    <n v="0"/>
  </r>
  <r>
    <d v="2021-08-16T00:00:00"/>
    <n v="-81.25"/>
    <s v="BPAY TO NARA LUCIN COUNCIL"/>
    <s v="Super"/>
    <s v="Super"/>
    <x v="4"/>
    <x v="1"/>
    <s v="N"/>
    <n v="0"/>
    <n v="0"/>
    <n v="81.25"/>
    <n v="0"/>
    <n v="0"/>
  </r>
  <r>
    <d v="2021-08-16T00:00:00"/>
    <n v="-102.86"/>
    <s v="BPAY TO NARA LUCIN COUNCIL"/>
    <s v="Super"/>
    <s v="Super"/>
    <x v="5"/>
    <x v="1"/>
    <s v="N"/>
    <n v="0"/>
    <n v="0"/>
    <n v="102.86"/>
    <n v="0"/>
    <n v="0"/>
  </r>
  <r>
    <d v="2021-08-16T00:00:00"/>
    <n v="-142.1"/>
    <s v="BPAY TO SA WATER"/>
    <s v="Super"/>
    <s v="Super"/>
    <x v="6"/>
    <x v="1"/>
    <s v="N"/>
    <n v="0"/>
    <n v="0"/>
    <n v="142.1"/>
    <n v="0"/>
    <n v="0"/>
  </r>
  <r>
    <d v="2021-08-16T00:00:00"/>
    <n v="-142.1"/>
    <s v="BPAY TO SA WATER"/>
    <s v="Super"/>
    <s v="Super"/>
    <x v="7"/>
    <x v="1"/>
    <s v="N"/>
    <n v="0"/>
    <n v="0"/>
    <n v="142.1"/>
    <n v="0"/>
    <n v="0"/>
  </r>
  <r>
    <d v="2021-08-18T00:00:00"/>
    <n v="1610.95"/>
    <s v="3006130 WBC OLP WICKHAM FLOWER"/>
    <s v="Super"/>
    <s v="Super"/>
    <x v="8"/>
    <x v="2"/>
    <s v="Y"/>
    <n v="-1610.95"/>
    <n v="1610.95"/>
    <n v="0"/>
    <n v="146.45000000000002"/>
    <n v="0"/>
  </r>
  <r>
    <d v="2021-08-31T00:00:00"/>
    <n v="-33146"/>
    <s v="BPAY TO TAX OFFICE PAYMENTS"/>
    <s v="Super"/>
    <s v="Super"/>
    <x v="9"/>
    <x v="0"/>
    <m/>
    <n v="0"/>
    <n v="0"/>
    <n v="0"/>
    <n v="0"/>
    <n v="0"/>
  </r>
  <r>
    <d v="2021-08-31T00:00:00"/>
    <n v="7.31"/>
    <s v="MACQUARIE CMA INTEREST PAID"/>
    <s v="Super"/>
    <s v="Super"/>
    <x v="3"/>
    <x v="2"/>
    <s v="N"/>
    <n v="0"/>
    <n v="7.31"/>
    <n v="0"/>
    <n v="0"/>
    <n v="0"/>
  </r>
  <r>
    <d v="2021-09-13T00:00:00"/>
    <n v="-117.4"/>
    <s v="BPAY TO REVSA - ESL"/>
    <s v="Super"/>
    <s v="Super"/>
    <x v="10"/>
    <x v="1"/>
    <s v="N"/>
    <n v="0"/>
    <n v="0"/>
    <n v="117.4"/>
    <n v="0"/>
    <n v="0"/>
  </r>
  <r>
    <d v="2021-09-30T00:00:00"/>
    <n v="3.9"/>
    <s v="MACQUARIE CMA INTEREST PAID"/>
    <s v="Super"/>
    <s v="Super"/>
    <x v="3"/>
    <x v="2"/>
    <s v="N"/>
    <n v="0"/>
    <n v="3.9"/>
    <n v="0"/>
    <n v="0"/>
    <n v="0"/>
  </r>
  <r>
    <d v="2021-10-15T00:00:00"/>
    <n v="-1000"/>
    <s v="TRANSACT FUNDS TFR TO MARK PITT"/>
    <s v="Super"/>
    <s v="Super"/>
    <x v="0"/>
    <x v="0"/>
    <m/>
    <n v="0"/>
    <n v="0"/>
    <n v="0"/>
    <n v="0"/>
    <n v="0"/>
  </r>
  <r>
    <d v="2021-10-29T00:00:00"/>
    <n v="4"/>
    <s v="MACQUARIE CMA INTEREST PAID"/>
    <s v="Super"/>
    <s v="Super"/>
    <x v="3"/>
    <x v="2"/>
    <m/>
    <n v="0"/>
    <n v="4"/>
    <n v="0"/>
    <n v="0"/>
    <n v="0"/>
  </r>
  <r>
    <d v="2021-11-10T00:00:00"/>
    <n v="1610.95"/>
    <s v="3206798 WBC OLP WICKHAM FLOWER"/>
    <s v="Super"/>
    <s v="Super"/>
    <x v="8"/>
    <x v="2"/>
    <s v="Y"/>
    <n v="-1610.95"/>
    <n v="1610.95"/>
    <n v="0"/>
    <n v="146.45000000000002"/>
    <n v="0"/>
  </r>
  <r>
    <d v="2021-11-12T00:00:00"/>
    <n v="-2000"/>
    <s v="TRANSACT FUNDS TFR TO MARK PITT"/>
    <s v="Super"/>
    <s v="Super"/>
    <x v="0"/>
    <x v="0"/>
    <m/>
    <n v="0"/>
    <n v="0"/>
    <n v="0"/>
    <n v="0"/>
    <n v="0"/>
  </r>
  <r>
    <d v="2021-11-15T00:00:00"/>
    <n v="-142.1"/>
    <s v="BPAY TO SA WATER"/>
    <s v="Super"/>
    <s v="Super"/>
    <x v="6"/>
    <x v="1"/>
    <m/>
    <n v="0"/>
    <n v="0"/>
    <n v="142.1"/>
    <n v="0"/>
    <n v="0"/>
  </r>
  <r>
    <d v="2021-11-15T00:00:00"/>
    <n v="-142.1"/>
    <s v="BPAY TO SA WATER"/>
    <s v="Super"/>
    <s v="Super"/>
    <x v="7"/>
    <x v="1"/>
    <m/>
    <n v="0"/>
    <n v="0"/>
    <n v="142.1"/>
    <n v="0"/>
    <n v="0"/>
  </r>
  <r>
    <d v="2021-11-16T00:00:00"/>
    <n v="-81.25"/>
    <s v="BPAY TO NARA LUCIN COUNCIL"/>
    <s v="Super"/>
    <s v="Super"/>
    <x v="4"/>
    <x v="1"/>
    <m/>
    <n v="0"/>
    <n v="0"/>
    <n v="81.25"/>
    <n v="0"/>
    <n v="0"/>
  </r>
  <r>
    <d v="2021-11-16T00:00:00"/>
    <n v="-102.83"/>
    <s v="BPAY TO NARA LUCIN COUNCIL"/>
    <s v="Super"/>
    <s v="Super"/>
    <x v="5"/>
    <x v="1"/>
    <m/>
    <n v="0"/>
    <n v="0"/>
    <n v="102.83"/>
    <n v="0"/>
    <n v="0"/>
  </r>
  <r>
    <d v="2021-11-29T00:00:00"/>
    <n v="-223"/>
    <s v="BPAY TO TAX OFFICE PAYMENTS"/>
    <s v="Super"/>
    <s v="Super"/>
    <x v="11"/>
    <x v="0"/>
    <m/>
    <n v="0"/>
    <n v="0"/>
    <n v="0"/>
    <n v="0"/>
    <n v="0"/>
  </r>
  <r>
    <d v="2021-11-30T00:00:00"/>
    <n v="2.62"/>
    <s v="MACQUARIE CMA INTEREST PAID"/>
    <s v="Super"/>
    <s v="Super"/>
    <x v="3"/>
    <x v="2"/>
    <m/>
    <n v="0"/>
    <n v="2.62"/>
    <n v="0"/>
    <n v="0"/>
    <n v="0"/>
  </r>
  <r>
    <d v="2021-12-31T00:00:00"/>
    <n v="1.59"/>
    <s v="MACQUARIE CMA INTEREST PAID"/>
    <s v="Super"/>
    <s v="Super"/>
    <x v="3"/>
    <x v="2"/>
    <m/>
    <n v="0"/>
    <n v="1.59"/>
    <n v="0"/>
    <n v="0"/>
    <n v="0"/>
  </r>
  <r>
    <d v="2022-01-31T00:00:00"/>
    <n v="1155.58"/>
    <s v="Ausure Insurance EFT Refund"/>
    <s v="Super"/>
    <s v="Super"/>
    <x v="12"/>
    <x v="1"/>
    <s v="Y"/>
    <n v="-1155.58"/>
    <n v="0"/>
    <n v="-1155.58"/>
    <n v="0"/>
    <n v="-105.05272727272727"/>
  </r>
  <r>
    <d v="2022-01-31T00:00:00"/>
    <n v="1.6"/>
    <s v="MACQUARIE CMA INTEREST PAID"/>
    <s v="Super"/>
    <s v="Super"/>
    <x v="3"/>
    <x v="2"/>
    <m/>
    <n v="0"/>
    <n v="1.6"/>
    <n v="0"/>
    <n v="0"/>
    <n v="0"/>
  </r>
  <r>
    <d v="2022-02-03T00:00:00"/>
    <n v="40.270000000000003"/>
    <s v="3383386 WBC OLP WICKHAM FLOWER"/>
    <s v="Super"/>
    <s v="Super"/>
    <x v="8"/>
    <x v="2"/>
    <s v="Y"/>
    <n v="-40.270000000000003"/>
    <n v="40.270000000000003"/>
    <n v="0"/>
    <n v="3.6609090909090911"/>
    <n v="0"/>
  </r>
  <r>
    <d v="2022-02-18T00:00:00"/>
    <n v="-142.1"/>
    <s v="BPAY TO SA WATER"/>
    <s v="Super"/>
    <s v="Super"/>
    <x v="6"/>
    <x v="1"/>
    <m/>
    <n v="0"/>
    <n v="0"/>
    <n v="142.1"/>
    <n v="0"/>
    <n v="0"/>
  </r>
  <r>
    <d v="2022-02-18T00:00:00"/>
    <n v="-142.1"/>
    <s v="BPAY TO SA WATER"/>
    <s v="Super"/>
    <s v="Super"/>
    <x v="7"/>
    <x v="1"/>
    <m/>
    <n v="0"/>
    <n v="0"/>
    <n v="142.1"/>
    <n v="0"/>
    <n v="0"/>
  </r>
  <r>
    <d v="2022-02-22T00:00:00"/>
    <n v="-285"/>
    <s v="TRANSACT FUNDS TFR TO COMMUNITY CORP SMI"/>
    <s v="Super"/>
    <s v="Super"/>
    <x v="13"/>
    <x v="1"/>
    <m/>
    <n v="0"/>
    <n v="0"/>
    <n v="285"/>
    <n v="0"/>
    <n v="0"/>
  </r>
  <r>
    <d v="2022-02-22T00:00:00"/>
    <n v="-255"/>
    <s v="TRANSACT FUNDS TFR TO COMMUNITY CORP SMI"/>
    <s v="Super"/>
    <s v="Super"/>
    <x v="14"/>
    <x v="1"/>
    <m/>
    <n v="0"/>
    <n v="0"/>
    <n v="255"/>
    <n v="0"/>
    <n v="0"/>
  </r>
  <r>
    <d v="2022-02-22T00:00:00"/>
    <n v="-81.25"/>
    <s v="BPAY TO NARA LUCIN COUNCIL"/>
    <s v="Super"/>
    <s v="Super"/>
    <x v="4"/>
    <x v="1"/>
    <m/>
    <n v="0"/>
    <n v="0"/>
    <n v="81.25"/>
    <n v="0"/>
    <n v="0"/>
  </r>
  <r>
    <d v="2022-02-22T00:00:00"/>
    <n v="-102.83"/>
    <s v="BPAY TO NARA LUCIN COUNCIL"/>
    <s v="Super"/>
    <s v="Super"/>
    <x v="5"/>
    <x v="1"/>
    <m/>
    <n v="0"/>
    <n v="0"/>
    <n v="102.83"/>
    <n v="0"/>
    <n v="0"/>
  </r>
  <r>
    <d v="2022-02-28T00:00:00"/>
    <n v="-146"/>
    <s v="BPAY TO TAX OFFICE PAYMENTS"/>
    <s v="Super"/>
    <s v="Super"/>
    <x v="15"/>
    <x v="0"/>
    <m/>
    <n v="0"/>
    <n v="0"/>
    <n v="0"/>
    <n v="0"/>
    <n v="0"/>
  </r>
  <r>
    <d v="2022-02-28T00:00:00"/>
    <n v="-1738"/>
    <s v="TRANSACT FUNDS TFR TO TTO"/>
    <s v="Super"/>
    <s v="Super"/>
    <x v="16"/>
    <x v="1"/>
    <s v="Y"/>
    <n v="1738"/>
    <n v="0"/>
    <n v="1738"/>
    <n v="0"/>
    <n v="158"/>
  </r>
  <r>
    <d v="2022-02-28T00:00:00"/>
    <n v="-1232"/>
    <s v="TRANSACT FUNDS TFR TO TTO"/>
    <s v="Super"/>
    <s v="Super"/>
    <x v="16"/>
    <x v="1"/>
    <s v="Y"/>
    <n v="1232"/>
    <n v="0"/>
    <n v="1232"/>
    <n v="0"/>
    <n v="112"/>
  </r>
  <r>
    <d v="2022-02-28T00:00:00"/>
    <n v="1.44"/>
    <s v="MACQUARIE CMA INTEREST PAID"/>
    <s v="Super"/>
    <s v="Super"/>
    <x v="3"/>
    <x v="2"/>
    <m/>
    <n v="0"/>
    <n v="1.44"/>
    <n v="0"/>
    <n v="0"/>
    <n v="0"/>
  </r>
  <r>
    <d v="2022-03-11T00:00:00"/>
    <n v="-613"/>
    <s v="BPAY TO ASIC"/>
    <s v="Super"/>
    <s v="Super"/>
    <x v="17"/>
    <x v="1"/>
    <s v="N"/>
    <n v="0"/>
    <n v="0"/>
    <n v="613"/>
    <n v="0"/>
    <n v="0"/>
  </r>
  <r>
    <d v="2022-03-14T00:00:00"/>
    <n v="145"/>
    <s v="ATO ATO008000016169452"/>
    <s v="Super"/>
    <s v="Super"/>
    <x v="15"/>
    <x v="0"/>
    <m/>
    <n v="0"/>
    <n v="0"/>
    <n v="0"/>
    <n v="0"/>
    <n v="0"/>
  </r>
  <r>
    <d v="2022-03-23T00:00:00"/>
    <n v="1651.22"/>
    <s v="3631292 WBC OLP WICKHAM FLOWER"/>
    <s v="Super"/>
    <s v="Super"/>
    <x v="8"/>
    <x v="2"/>
    <s v="Y"/>
    <n v="-1651.22"/>
    <n v="1651.22"/>
    <n v="0"/>
    <n v="150.1109090909091"/>
    <n v="0"/>
  </r>
  <r>
    <d v="2022-03-30T00:00:00"/>
    <n v="-165"/>
    <s v="TRANSACT FUNDS TFR TO TTO"/>
    <s v="Super"/>
    <s v="Super"/>
    <x v="16"/>
    <x v="1"/>
    <s v="Y"/>
    <n v="165"/>
    <n v="0"/>
    <n v="165"/>
    <n v="0"/>
    <n v="15"/>
  </r>
  <r>
    <d v="2022-03-31T00:00:00"/>
    <n v="1.55"/>
    <s v="MACQUARIE CMA INTEREST PAID"/>
    <s v="Super"/>
    <s v="Super"/>
    <x v="3"/>
    <x v="2"/>
    <m/>
    <n v="0"/>
    <n v="1.55"/>
    <n v="0"/>
    <n v="0"/>
    <n v="0"/>
  </r>
  <r>
    <d v="2022-04-29T00:00:00"/>
    <n v="1.45"/>
    <s v="MACQUARIE CMA INTEREST PAID"/>
    <s v="Super"/>
    <s v="Super"/>
    <x v="3"/>
    <x v="2"/>
    <m/>
    <n v="0"/>
    <n v="1.45"/>
    <n v="0"/>
    <n v="0"/>
    <n v="0"/>
  </r>
  <r>
    <d v="2022-05-09T00:00:00"/>
    <n v="-276"/>
    <s v="Transact Funds Tfr To Action Cat Pl Receipt number: 47101612 BSB: 012366 A/C: 261443061 Payment description: ASIC reimburse AC"/>
    <s v="Super"/>
    <s v="Super"/>
    <x v="17"/>
    <x v="1"/>
    <s v="N"/>
    <n v="0"/>
    <n v="0"/>
    <n v="276"/>
    <n v="0"/>
    <n v="0"/>
  </r>
  <r>
    <d v="2022-05-12T00:00:00"/>
    <n v="26"/>
    <s v="Ato Ato12893200379i001"/>
    <s v="Super"/>
    <s v="Super"/>
    <x v="15"/>
    <x v="0"/>
    <m/>
    <n v="0"/>
    <n v="0"/>
    <n v="0"/>
    <n v="0"/>
    <n v="0"/>
  </r>
  <r>
    <d v="2022-05-25T00:00:00"/>
    <n v="-142.1"/>
    <s v="Bpay To Sa Water Receipt number: MBL20220525220237943 CRN: 6720839223"/>
    <s v="Super"/>
    <s v="Super"/>
    <x v="7"/>
    <x v="1"/>
    <m/>
    <n v="0"/>
    <n v="0"/>
    <n v="142.1"/>
    <n v="0"/>
    <n v="0"/>
  </r>
  <r>
    <d v="2022-05-25T00:00:00"/>
    <n v="-142.1"/>
    <s v="Bpay To Sa Water Receipt number: MBL20220525220237935 CRN: 6720839207"/>
    <s v="Super"/>
    <s v="Super"/>
    <x v="6"/>
    <x v="1"/>
    <m/>
    <n v="0"/>
    <n v="0"/>
    <n v="142.1"/>
    <n v="0"/>
    <n v="0"/>
  </r>
  <r>
    <d v="2022-05-31T00:00:00"/>
    <n v="-102.83"/>
    <s v="Bpay To Nara Lucin Council Receipt number: MBL20220531220371354 CRN: 1000128125"/>
    <s v="Super"/>
    <s v="Super"/>
    <x v="5"/>
    <x v="1"/>
    <m/>
    <n v="0"/>
    <n v="0"/>
    <n v="102.83"/>
    <n v="0"/>
    <n v="0"/>
  </r>
  <r>
    <d v="2022-05-31T00:00:00"/>
    <n v="1.6"/>
    <s v="MACQUARIE CMA INTEREST PAID"/>
    <s v="Super"/>
    <s v="Super"/>
    <x v="3"/>
    <x v="2"/>
    <m/>
    <n v="0"/>
    <n v="1.6"/>
    <n v="0"/>
    <n v="0"/>
    <n v="0"/>
  </r>
  <r>
    <d v="2022-06-02T00:00:00"/>
    <n v="-81.25"/>
    <s v="Bpay To Nara Lucin Council Receipt number: MBL20220602220460607 CRN: 1000128143"/>
    <s v="Super"/>
    <s v="Super"/>
    <x v="4"/>
    <x v="1"/>
    <m/>
    <n v="0"/>
    <n v="0"/>
    <n v="81.25"/>
    <n v="0"/>
    <n v="0"/>
  </r>
  <r>
    <d v="2022-06-15T00:00:00"/>
    <n v="1651.22"/>
    <s v="3811242 Wbc Olp Wickham Flower"/>
    <s v="Super"/>
    <s v="Super"/>
    <x v="8"/>
    <x v="2"/>
    <s v="Y"/>
    <n v="-1651.22"/>
    <n v="1651.22"/>
    <n v="0"/>
    <n v="150.1109090909091"/>
    <n v="0"/>
  </r>
  <r>
    <d v="2022-06-30T00:00:00"/>
    <n v="4.3"/>
    <s v="MACQUARIE CMA INTEREST PAID"/>
    <s v="Super"/>
    <s v="Super"/>
    <x v="3"/>
    <x v="2"/>
    <m/>
    <n v="0"/>
    <n v="4.3"/>
    <n v="0"/>
    <n v="0"/>
    <n v="0"/>
  </r>
  <r>
    <m/>
    <m/>
    <m/>
    <m/>
    <m/>
    <x v="18"/>
    <x v="0"/>
    <m/>
    <m/>
    <n v="6625.880000000001"/>
    <m/>
    <m/>
    <m/>
  </r>
  <r>
    <m/>
    <m/>
    <m/>
    <m/>
    <m/>
    <x v="18"/>
    <x v="0"/>
    <m/>
    <m/>
    <n v="6618"/>
    <m/>
    <m/>
    <m/>
  </r>
  <r>
    <m/>
    <m/>
    <m/>
    <m/>
    <m/>
    <x v="18"/>
    <x v="0"/>
    <m/>
    <m/>
    <n v="7.8800000000010186"/>
    <m/>
    <m/>
    <m/>
  </r>
  <r>
    <m/>
    <m/>
    <m/>
    <m/>
    <m/>
    <x v="18"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0" cacheId="15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D5:E18" firstHeaderRow="2" firstDataRow="2" firstDataCol="1" rowPageCount="1" colPageCount="1"/>
  <pivotFields count="13">
    <pivotField numFmtId="14" showAll="0"/>
    <pivotField dataField="1" showAll="0"/>
    <pivotField showAll="0" defaultSubtotal="0"/>
    <pivotField showAll="0" defaultSubtotal="0"/>
    <pivotField showAll="0"/>
    <pivotField axis="axisRow" showAll="0" sortType="ascending" defaultSubtotal="0">
      <items count="79">
        <item m="1" x="47"/>
        <item m="1" x="60"/>
        <item m="1" x="64"/>
        <item m="1" x="42"/>
        <item x="16"/>
        <item x="17"/>
        <item m="1" x="44"/>
        <item m="1" x="55"/>
        <item m="1" x="26"/>
        <item m="1" x="45"/>
        <item m="1" x="54"/>
        <item m="1" x="57"/>
        <item m="1" x="34"/>
        <item m="1" x="73"/>
        <item x="9"/>
        <item m="1" x="75"/>
        <item x="11"/>
        <item m="1" x="67"/>
        <item m="1" x="21"/>
        <item m="1" x="23"/>
        <item m="1" x="58"/>
        <item m="1" x="71"/>
        <item m="1" x="61"/>
        <item m="1" x="77"/>
        <item m="1" x="31"/>
        <item m="1" x="39"/>
        <item x="13"/>
        <item x="14"/>
        <item m="1" x="41"/>
        <item m="1" x="43"/>
        <item m="1" x="29"/>
        <item m="1" x="51"/>
        <item m="1" x="30"/>
        <item x="1"/>
        <item m="1" x="49"/>
        <item m="1" x="70"/>
        <item m="1" x="59"/>
        <item x="12"/>
        <item m="1" x="50"/>
        <item x="3"/>
        <item m="1" x="20"/>
        <item m="1" x="22"/>
        <item m="1" x="24"/>
        <item m="1" x="46"/>
        <item x="5"/>
        <item x="4"/>
        <item m="1" x="74"/>
        <item m="1" x="66"/>
        <item m="1" x="28"/>
        <item m="1" x="40"/>
        <item m="1" x="65"/>
        <item m="1" x="63"/>
        <item x="8"/>
        <item m="1" x="48"/>
        <item m="1" x="35"/>
        <item m="1" x="19"/>
        <item m="1" x="25"/>
        <item x="10"/>
        <item m="1" x="32"/>
        <item m="1" x="38"/>
        <item m="1" x="68"/>
        <item x="15"/>
        <item m="1" x="72"/>
        <item m="1" x="69"/>
        <item m="1" x="27"/>
        <item x="2"/>
        <item x="0"/>
        <item m="1" x="36"/>
        <item m="1" x="76"/>
        <item m="1" x="53"/>
        <item m="1" x="33"/>
        <item m="1" x="78"/>
        <item m="1" x="37"/>
        <item m="1" x="56"/>
        <item x="7"/>
        <item m="1" x="52"/>
        <item x="6"/>
        <item m="1" x="62"/>
        <item x="18"/>
      </items>
    </pivotField>
    <pivotField axis="axisPage" multipleItemSelectionAllowed="1" showAll="0">
      <items count="4">
        <item x="1"/>
        <item h="1" x="2"/>
        <item h="1" x="0"/>
        <item t="default"/>
      </items>
    </pivotField>
    <pivotField showAll="0"/>
    <pivotField numFmtId="4" showAll="0"/>
    <pivotField numFmtId="4" showAll="0"/>
    <pivotField numFmtId="4" showAll="0"/>
    <pivotField numFmtId="164" showAll="0"/>
    <pivotField numFmtId="4" showAll="0"/>
  </pivotFields>
  <rowFields count="1">
    <field x="5"/>
  </rowFields>
  <rowItems count="12">
    <i>
      <x v="4"/>
    </i>
    <i>
      <x v="5"/>
    </i>
    <i>
      <x v="26"/>
    </i>
    <i>
      <x v="27"/>
    </i>
    <i>
      <x v="33"/>
    </i>
    <i>
      <x v="37"/>
    </i>
    <i>
      <x v="44"/>
    </i>
    <i>
      <x v="45"/>
    </i>
    <i>
      <x v="57"/>
    </i>
    <i>
      <x v="74"/>
    </i>
    <i>
      <x v="76"/>
    </i>
    <i t="grand">
      <x/>
    </i>
  </rowItems>
  <colItems count="1">
    <i/>
  </colItems>
  <pageFields count="1">
    <pageField fld="6" hier="-1"/>
  </pageFields>
  <dataFields count="1">
    <dataField name="Sum of Amount" fld="1" baseField="0" baseItem="0" numFmtId="3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8" cacheId="14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:B9" firstHeaderRow="2" firstDataRow="2" firstDataCol="1" rowPageCount="1" colPageCount="1"/>
  <pivotFields count="14">
    <pivotField numFmtId="14" showAll="0"/>
    <pivotField dataField="1" showAll="0"/>
    <pivotField showAll="0" defaultSubtotal="0"/>
    <pivotField showAll="0" defaultSubtotal="0"/>
    <pivotField showAll="0"/>
    <pivotField axis="axisRow" showAll="0" defaultSubtotal="0">
      <items count="57">
        <item m="1" x="32"/>
        <item x="3"/>
        <item x="8"/>
        <item m="1" x="45"/>
        <item m="1" x="47"/>
        <item x="0"/>
        <item m="1" x="42"/>
        <item m="1" x="26"/>
        <item m="1" x="34"/>
        <item m="1" x="38"/>
        <item m="1" x="53"/>
        <item m="1" x="52"/>
        <item m="1" x="43"/>
        <item m="1" x="39"/>
        <item m="1" x="37"/>
        <item m="1" x="40"/>
        <item m="1" x="46"/>
        <item m="1" x="29"/>
        <item m="1" x="33"/>
        <item x="7"/>
        <item x="6"/>
        <item m="1" x="41"/>
        <item m="1" x="36"/>
        <item m="1" x="21"/>
        <item m="1" x="50"/>
        <item m="1" x="55"/>
        <item m="1" x="23"/>
        <item m="1" x="49"/>
        <item m="1" x="51"/>
        <item m="1" x="28"/>
        <item m="1" x="54"/>
        <item m="1" x="25"/>
        <item m="1" x="22"/>
        <item m="1" x="44"/>
        <item m="1" x="19"/>
        <item m="1" x="27"/>
        <item m="1" x="48"/>
        <item m="1" x="18"/>
        <item m="1" x="31"/>
        <item m="1" x="56"/>
        <item m="1" x="30"/>
        <item m="1" x="24"/>
        <item m="1" x="35"/>
        <item x="1"/>
        <item x="2"/>
        <item x="4"/>
        <item x="5"/>
        <item x="9"/>
        <item x="10"/>
        <item x="11"/>
        <item x="12"/>
        <item x="13"/>
        <item x="14"/>
        <item x="15"/>
        <item x="16"/>
        <item x="17"/>
        <item m="1" x="20"/>
      </items>
    </pivotField>
    <pivotField axis="axisPage" multipleItemSelectionAllowed="1" showAll="0">
      <items count="4">
        <item h="1" x="1"/>
        <item x="2"/>
        <item h="1" x="0"/>
        <item t="default"/>
      </items>
    </pivotField>
    <pivotField showAll="0"/>
    <pivotField numFmtId="4" showAll="0"/>
    <pivotField numFmtId="4" showAll="0"/>
    <pivotField numFmtId="4" showAll="0"/>
    <pivotField numFmtId="164" showAll="0"/>
    <pivotField numFmtId="4" showAll="0"/>
    <pivotField numFmtId="2" showAll="0" defaultSubtotal="0"/>
  </pivotFields>
  <rowFields count="1">
    <field x="5"/>
  </rowFields>
  <rowItems count="3">
    <i>
      <x v="1"/>
    </i>
    <i>
      <x v="2"/>
    </i>
    <i t="grand">
      <x/>
    </i>
  </rowItems>
  <colItems count="1">
    <i/>
  </colItems>
  <pageFields count="1">
    <pageField fld="6" hier="-1"/>
  </pageFields>
  <dataFields count="1">
    <dataField name="Sum of Amount" fld="1" baseField="0" baseItem="0" numFmtId="3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15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H5:I13" firstHeaderRow="2" firstDataRow="2" firstDataCol="1" rowPageCount="1" colPageCount="1"/>
  <pivotFields count="13">
    <pivotField numFmtId="14" showAll="0"/>
    <pivotField dataField="1" showAll="0"/>
    <pivotField showAll="0" defaultSubtotal="0"/>
    <pivotField showAll="0" defaultSubtotal="0"/>
    <pivotField showAll="0"/>
    <pivotField axis="axisRow" showAll="0" sortType="ascending" defaultSubtotal="0">
      <items count="79">
        <item m="1" x="47"/>
        <item m="1" x="60"/>
        <item m="1" x="64"/>
        <item m="1" x="42"/>
        <item x="16"/>
        <item x="17"/>
        <item m="1" x="44"/>
        <item m="1" x="55"/>
        <item m="1" x="26"/>
        <item m="1" x="45"/>
        <item m="1" x="54"/>
        <item m="1" x="57"/>
        <item m="1" x="34"/>
        <item m="1" x="73"/>
        <item x="9"/>
        <item m="1" x="75"/>
        <item x="11"/>
        <item m="1" x="67"/>
        <item m="1" x="21"/>
        <item m="1" x="23"/>
        <item m="1" x="58"/>
        <item m="1" x="71"/>
        <item m="1" x="61"/>
        <item m="1" x="77"/>
        <item m="1" x="31"/>
        <item m="1" x="39"/>
        <item x="13"/>
        <item x="14"/>
        <item m="1" x="41"/>
        <item m="1" x="43"/>
        <item m="1" x="29"/>
        <item m="1" x="51"/>
        <item m="1" x="30"/>
        <item x="1"/>
        <item m="1" x="49"/>
        <item m="1" x="70"/>
        <item m="1" x="59"/>
        <item x="12"/>
        <item m="1" x="50"/>
        <item x="3"/>
        <item m="1" x="20"/>
        <item m="1" x="22"/>
        <item m="1" x="24"/>
        <item m="1" x="46"/>
        <item x="5"/>
        <item x="4"/>
        <item m="1" x="74"/>
        <item m="1" x="66"/>
        <item m="1" x="28"/>
        <item m="1" x="40"/>
        <item m="1" x="65"/>
        <item m="1" x="63"/>
        <item x="8"/>
        <item m="1" x="48"/>
        <item m="1" x="35"/>
        <item m="1" x="19"/>
        <item m="1" x="25"/>
        <item x="10"/>
        <item m="1" x="32"/>
        <item m="1" x="38"/>
        <item m="1" x="68"/>
        <item x="15"/>
        <item m="1" x="72"/>
        <item m="1" x="69"/>
        <item m="1" x="27"/>
        <item x="2"/>
        <item x="0"/>
        <item m="1" x="36"/>
        <item m="1" x="76"/>
        <item m="1" x="53"/>
        <item m="1" x="33"/>
        <item m="1" x="78"/>
        <item m="1" x="37"/>
        <item m="1" x="56"/>
        <item x="7"/>
        <item m="1" x="52"/>
        <item x="6"/>
        <item m="1" x="62"/>
        <item x="18"/>
      </items>
    </pivotField>
    <pivotField axis="axisPage" multipleItemSelectionAllowed="1" showAll="0">
      <items count="4">
        <item h="1" x="1"/>
        <item h="1" x="2"/>
        <item x="0"/>
        <item t="default"/>
      </items>
    </pivotField>
    <pivotField showAll="0"/>
    <pivotField numFmtId="4" showAll="0"/>
    <pivotField numFmtId="4" showAll="0"/>
    <pivotField numFmtId="4" showAll="0"/>
    <pivotField numFmtId="164" showAll="0"/>
    <pivotField numFmtId="4" showAll="0"/>
  </pivotFields>
  <rowFields count="1">
    <field x="5"/>
  </rowFields>
  <rowItems count="7">
    <i>
      <x v="14"/>
    </i>
    <i>
      <x v="16"/>
    </i>
    <i>
      <x v="61"/>
    </i>
    <i>
      <x v="65"/>
    </i>
    <i>
      <x v="66"/>
    </i>
    <i>
      <x v="78"/>
    </i>
    <i t="grand">
      <x/>
    </i>
  </rowItems>
  <colItems count="1">
    <i/>
  </colItems>
  <pageFields count="1">
    <pageField fld="6" hier="-1"/>
  </pageFields>
  <dataFields count="1">
    <dataField name="Sum of Amount" fld="1" baseField="0" baseItem="0" numFmtId="3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2"/>
  <sheetViews>
    <sheetView workbookViewId="0">
      <selection activeCell="A6" sqref="A6"/>
    </sheetView>
  </sheetViews>
  <sheetFormatPr baseColWidth="10" defaultRowHeight="15" x14ac:dyDescent="0"/>
  <cols>
    <col min="1" max="1" width="14.1640625" customWidth="1"/>
    <col min="2" max="2" width="5.83203125" customWidth="1"/>
    <col min="3" max="3" width="18" customWidth="1"/>
    <col min="4" max="4" width="17.83203125" customWidth="1"/>
    <col min="5" max="5" width="6.33203125" customWidth="1"/>
    <col min="6" max="6" width="11.6640625" bestFit="1" customWidth="1"/>
    <col min="7" max="7" width="11.6640625" customWidth="1"/>
    <col min="8" max="8" width="19.5" customWidth="1"/>
    <col min="9" max="9" width="9.5" customWidth="1"/>
    <col min="10" max="10" width="9" customWidth="1"/>
    <col min="11" max="11" width="9.1640625" customWidth="1"/>
    <col min="12" max="12" width="9.5" customWidth="1"/>
    <col min="13" max="13" width="11.33203125" bestFit="1" customWidth="1"/>
    <col min="14" max="14" width="6.83203125" customWidth="1"/>
    <col min="15" max="15" width="10.83203125" customWidth="1"/>
    <col min="16" max="16" width="8.1640625" customWidth="1"/>
    <col min="17" max="17" width="16.6640625" bestFit="1" customWidth="1"/>
    <col min="18" max="18" width="12.6640625" bestFit="1" customWidth="1"/>
    <col min="19" max="19" width="18.33203125" bestFit="1" customWidth="1"/>
    <col min="20" max="20" width="12.1640625" bestFit="1" customWidth="1"/>
    <col min="21" max="21" width="9.83203125" customWidth="1"/>
    <col min="22" max="22" width="13" bestFit="1" customWidth="1"/>
    <col min="23" max="23" width="9" customWidth="1"/>
    <col min="24" max="24" width="5.1640625" customWidth="1"/>
    <col min="25" max="25" width="5.33203125" customWidth="1"/>
    <col min="26" max="26" width="11.6640625" bestFit="1" customWidth="1"/>
    <col min="27" max="27" width="8.1640625" customWidth="1"/>
    <col min="28" max="28" width="14.33203125" bestFit="1" customWidth="1"/>
    <col min="29" max="29" width="9" customWidth="1"/>
    <col min="30" max="30" width="9.1640625" customWidth="1"/>
    <col min="31" max="31" width="9.5" customWidth="1"/>
    <col min="32" max="32" width="11.33203125" bestFit="1" customWidth="1"/>
    <col min="33" max="33" width="6.83203125" customWidth="1"/>
    <col min="34" max="34" width="23.1640625" bestFit="1" customWidth="1"/>
    <col min="35" max="35" width="18.5" customWidth="1"/>
    <col min="36" max="36" width="16.6640625" bestFit="1" customWidth="1"/>
    <col min="37" max="37" width="12.6640625" bestFit="1" customWidth="1"/>
    <col min="38" max="38" width="18.33203125" bestFit="1" customWidth="1"/>
    <col min="39" max="39" width="12.1640625" bestFit="1" customWidth="1"/>
    <col min="40" max="40" width="9.83203125" customWidth="1"/>
    <col min="41" max="41" width="13" bestFit="1" customWidth="1"/>
    <col min="42" max="42" width="9" customWidth="1"/>
    <col min="43" max="43" width="5.1640625" customWidth="1"/>
    <col min="44" max="44" width="5.33203125" customWidth="1"/>
    <col min="45" max="45" width="11.6640625" bestFit="1" customWidth="1"/>
    <col min="46" max="46" width="8.1640625" customWidth="1"/>
    <col min="47" max="47" width="14.33203125" bestFit="1" customWidth="1"/>
    <col min="48" max="48" width="9" customWidth="1"/>
    <col min="49" max="49" width="9.1640625" customWidth="1"/>
    <col min="50" max="50" width="9.5" customWidth="1"/>
    <col min="51" max="51" width="11.33203125" bestFit="1" customWidth="1"/>
    <col min="52" max="52" width="6.83203125" customWidth="1"/>
    <col min="53" max="53" width="25" bestFit="1" customWidth="1"/>
    <col min="54" max="54" width="23.1640625" bestFit="1" customWidth="1"/>
    <col min="55" max="55" width="18.5" bestFit="1" customWidth="1"/>
  </cols>
  <sheetData>
    <row r="3" spans="1:9">
      <c r="A3" s="8" t="s">
        <v>6</v>
      </c>
      <c r="B3" t="s">
        <v>19</v>
      </c>
      <c r="D3" s="8" t="s">
        <v>6</v>
      </c>
      <c r="E3" t="s">
        <v>15</v>
      </c>
      <c r="H3" s="8" t="s">
        <v>6</v>
      </c>
      <c r="I3" t="s">
        <v>34</v>
      </c>
    </row>
    <row r="5" spans="1:9">
      <c r="A5" s="8" t="s">
        <v>21</v>
      </c>
      <c r="D5" s="8" t="s">
        <v>21</v>
      </c>
      <c r="H5" s="8" t="s">
        <v>21</v>
      </c>
    </row>
    <row r="6" spans="1:9">
      <c r="A6" s="8" t="s">
        <v>23</v>
      </c>
      <c r="B6" t="s">
        <v>27</v>
      </c>
      <c r="D6" s="8" t="s">
        <v>23</v>
      </c>
      <c r="E6" t="s">
        <v>27</v>
      </c>
      <c r="H6" s="8" t="s">
        <v>23</v>
      </c>
      <c r="I6" t="s">
        <v>27</v>
      </c>
    </row>
    <row r="7" spans="1:9">
      <c r="A7" s="9" t="s">
        <v>18</v>
      </c>
      <c r="B7" s="10">
        <v>61.27</v>
      </c>
      <c r="C7" s="10">
        <f>B7</f>
        <v>61.27</v>
      </c>
      <c r="D7" s="9" t="s">
        <v>62</v>
      </c>
      <c r="E7" s="10">
        <v>-3135</v>
      </c>
      <c r="F7" s="10">
        <f>E7/1.1</f>
        <v>-2849.9999999999995</v>
      </c>
      <c r="G7" s="10"/>
      <c r="H7" s="9" t="s">
        <v>51</v>
      </c>
      <c r="I7" s="10">
        <v>-33146</v>
      </c>
    </row>
    <row r="8" spans="1:9">
      <c r="A8" s="9" t="s">
        <v>43</v>
      </c>
      <c r="B8" s="10">
        <v>6564.6100000000006</v>
      </c>
      <c r="C8" s="10">
        <f>B8/1.1</f>
        <v>5967.8272727272724</v>
      </c>
      <c r="D8" s="9" t="s">
        <v>64</v>
      </c>
      <c r="E8" s="10">
        <v>-889</v>
      </c>
      <c r="F8" s="10">
        <f t="shared" ref="F8:F10" si="0">E8</f>
        <v>-889</v>
      </c>
      <c r="G8" s="10"/>
      <c r="H8" s="9" t="s">
        <v>55</v>
      </c>
      <c r="I8" s="10">
        <v>-223</v>
      </c>
    </row>
    <row r="9" spans="1:9">
      <c r="A9" s="9" t="s">
        <v>22</v>
      </c>
      <c r="B9" s="10">
        <v>6625.880000000001</v>
      </c>
      <c r="C9" s="10">
        <f>SUM(C7:C8)</f>
        <v>6029.0972727272729</v>
      </c>
      <c r="D9" s="9" t="s">
        <v>60</v>
      </c>
      <c r="E9" s="10">
        <v>-285</v>
      </c>
      <c r="F9" s="10">
        <f t="shared" si="0"/>
        <v>-285</v>
      </c>
      <c r="G9" s="10"/>
      <c r="H9" s="9" t="s">
        <v>29</v>
      </c>
      <c r="I9" s="10">
        <v>25</v>
      </c>
    </row>
    <row r="10" spans="1:9">
      <c r="D10" s="9" t="s">
        <v>61</v>
      </c>
      <c r="E10" s="10">
        <v>-255</v>
      </c>
      <c r="F10" s="10">
        <f t="shared" si="0"/>
        <v>-255</v>
      </c>
      <c r="G10" s="10"/>
      <c r="H10" s="9" t="s">
        <v>47</v>
      </c>
      <c r="I10" s="10">
        <v>-380000</v>
      </c>
    </row>
    <row r="11" spans="1:9">
      <c r="D11" s="9" t="s">
        <v>45</v>
      </c>
      <c r="E11" s="10">
        <v>-770</v>
      </c>
      <c r="F11" s="10">
        <f t="shared" ref="F11:F12" si="1">E11/1.1</f>
        <v>-700</v>
      </c>
      <c r="G11" s="10"/>
      <c r="H11" s="9" t="s">
        <v>28</v>
      </c>
      <c r="I11" s="10">
        <v>-4000</v>
      </c>
    </row>
    <row r="12" spans="1:9">
      <c r="D12" s="9" t="s">
        <v>57</v>
      </c>
      <c r="E12" s="10">
        <v>1155.58</v>
      </c>
      <c r="F12" s="10">
        <f t="shared" si="1"/>
        <v>1050.5272727272725</v>
      </c>
      <c r="G12" s="10"/>
      <c r="H12" s="9" t="s">
        <v>34</v>
      </c>
      <c r="I12" s="10"/>
    </row>
    <row r="13" spans="1:9">
      <c r="D13" s="9" t="s">
        <v>49</v>
      </c>
      <c r="E13" s="10">
        <v>-411.34999999999997</v>
      </c>
      <c r="F13" s="10">
        <f t="shared" ref="F13:F17" si="2">E13</f>
        <v>-411.34999999999997</v>
      </c>
      <c r="G13" s="10"/>
      <c r="H13" s="9" t="s">
        <v>22</v>
      </c>
      <c r="I13" s="10">
        <v>-417344</v>
      </c>
    </row>
    <row r="14" spans="1:9">
      <c r="D14" s="9" t="s">
        <v>48</v>
      </c>
      <c r="E14" s="10">
        <v>-325</v>
      </c>
      <c r="F14" s="10">
        <f t="shared" si="2"/>
        <v>-325</v>
      </c>
      <c r="G14" s="10"/>
    </row>
    <row r="15" spans="1:9">
      <c r="D15" s="9" t="s">
        <v>53</v>
      </c>
      <c r="E15" s="10">
        <v>-117.4</v>
      </c>
      <c r="F15" s="10">
        <f t="shared" si="2"/>
        <v>-117.4</v>
      </c>
      <c r="G15" s="10"/>
    </row>
    <row r="16" spans="1:9">
      <c r="D16" s="9" t="s">
        <v>31</v>
      </c>
      <c r="E16" s="10">
        <v>-568.4</v>
      </c>
      <c r="F16" s="10">
        <f t="shared" si="2"/>
        <v>-568.4</v>
      </c>
      <c r="G16" s="10"/>
    </row>
    <row r="17" spans="4:9">
      <c r="D17" s="9" t="s">
        <v>32</v>
      </c>
      <c r="E17" s="10">
        <v>-568.4</v>
      </c>
      <c r="F17" s="10">
        <f t="shared" si="2"/>
        <v>-568.4</v>
      </c>
      <c r="G17" s="10"/>
    </row>
    <row r="18" spans="4:9">
      <c r="D18" s="9" t="s">
        <v>22</v>
      </c>
      <c r="E18" s="10">
        <v>-6168.9699999999993</v>
      </c>
      <c r="F18" s="10">
        <f>SUM(F7:F17)</f>
        <v>-5919.022727272727</v>
      </c>
      <c r="G18" s="10"/>
    </row>
    <row r="19" spans="4:9">
      <c r="F19" s="10"/>
      <c r="G19" s="10"/>
    </row>
    <row r="20" spans="4:9">
      <c r="D20" s="9" t="s">
        <v>13</v>
      </c>
      <c r="F20" s="10">
        <f>C9+F18</f>
        <v>110.07454545454584</v>
      </c>
      <c r="G20" s="10"/>
      <c r="H20" t="s">
        <v>83</v>
      </c>
      <c r="I20" s="10">
        <f>I11*-1</f>
        <v>4000</v>
      </c>
    </row>
    <row r="21" spans="4:9">
      <c r="F21" s="10"/>
      <c r="G21" s="10"/>
    </row>
    <row r="22" spans="4:9">
      <c r="F22" s="10"/>
      <c r="G22" s="10"/>
    </row>
    <row r="23" spans="4:9">
      <c r="F23" s="10"/>
      <c r="G23" s="10"/>
    </row>
    <row r="24" spans="4:9">
      <c r="F24" s="10"/>
      <c r="G24" s="10"/>
    </row>
    <row r="25" spans="4:9">
      <c r="F25" s="10"/>
      <c r="G25" s="10"/>
    </row>
    <row r="26" spans="4:9">
      <c r="F26" s="10"/>
      <c r="G26" s="10"/>
    </row>
    <row r="27" spans="4:9">
      <c r="F27" s="10"/>
      <c r="G27" s="10"/>
    </row>
    <row r="28" spans="4:9">
      <c r="G28" s="10"/>
    </row>
    <row r="33" spans="1:2">
      <c r="A33" s="1"/>
    </row>
    <row r="34" spans="1:2">
      <c r="B34" s="10"/>
    </row>
    <row r="35" spans="1:2">
      <c r="B35" s="10"/>
    </row>
    <row r="36" spans="1:2">
      <c r="B36" s="10"/>
    </row>
    <row r="37" spans="1:2">
      <c r="B37" s="10"/>
    </row>
    <row r="38" spans="1:2">
      <c r="B38" s="10"/>
    </row>
    <row r="39" spans="1:2">
      <c r="B39" s="10"/>
    </row>
    <row r="40" spans="1:2">
      <c r="B40" s="10"/>
    </row>
    <row r="41" spans="1:2">
      <c r="B41" s="10"/>
    </row>
    <row r="42" spans="1:2">
      <c r="B42" s="1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6"/>
  <sheetViews>
    <sheetView tabSelected="1"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B2" sqref="B2"/>
    </sheetView>
  </sheetViews>
  <sheetFormatPr baseColWidth="10" defaultRowHeight="15" x14ac:dyDescent="0"/>
  <cols>
    <col min="2" max="2" width="14.33203125" customWidth="1"/>
    <col min="3" max="3" width="70.33203125" customWidth="1"/>
    <col min="4" max="4" width="14.1640625" bestFit="1" customWidth="1"/>
    <col min="6" max="6" width="18.6640625" customWidth="1"/>
    <col min="16" max="16" width="17.83203125" customWidth="1"/>
  </cols>
  <sheetData>
    <row r="1" spans="1:17" s="1" customForma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3" t="s">
        <v>12</v>
      </c>
      <c r="N1" s="3" t="s">
        <v>13</v>
      </c>
      <c r="O1" s="1" t="s">
        <v>36</v>
      </c>
      <c r="P1" s="1" t="s">
        <v>42</v>
      </c>
      <c r="Q1" s="1" t="s">
        <v>84</v>
      </c>
    </row>
    <row r="2" spans="1:17">
      <c r="A2" s="12">
        <v>44383</v>
      </c>
      <c r="B2" s="16">
        <v>-1000</v>
      </c>
      <c r="C2" t="s">
        <v>33</v>
      </c>
      <c r="D2" t="s">
        <v>14</v>
      </c>
      <c r="E2" t="s">
        <v>14</v>
      </c>
      <c r="F2" s="13" t="s">
        <v>28</v>
      </c>
      <c r="I2" s="5">
        <f t="shared" ref="I2:I28" si="0">IF(H2="Y",(B2*-1),0)</f>
        <v>0</v>
      </c>
      <c r="J2" s="5">
        <f t="shared" ref="J2:J28" si="1">IF($G2="I",$B2,0)</f>
        <v>0</v>
      </c>
      <c r="K2" s="5">
        <f t="shared" ref="K2:K28" si="2">IF($G2="E",$B2*-1,0)</f>
        <v>0</v>
      </c>
      <c r="L2" s="6">
        <f t="shared" ref="L2:L8" si="3">IF(H2="Y",J2/11,0)</f>
        <v>0</v>
      </c>
      <c r="M2" s="5">
        <f t="shared" ref="M2:M8" si="4">IF(H2="Y",K2/11,0)</f>
        <v>0</v>
      </c>
      <c r="N2" s="7">
        <f t="shared" ref="N2:N28" si="5">IF(H2="Y",IF(G2="I",B2/11,0),0)</f>
        <v>0</v>
      </c>
      <c r="P2" t="s">
        <v>37</v>
      </c>
      <c r="Q2">
        <v>1</v>
      </c>
    </row>
    <row r="3" spans="1:17">
      <c r="A3" s="12">
        <v>44393</v>
      </c>
      <c r="B3" s="5">
        <v>-770</v>
      </c>
      <c r="C3" t="s">
        <v>44</v>
      </c>
      <c r="D3" t="s">
        <v>14</v>
      </c>
      <c r="E3" t="s">
        <v>14</v>
      </c>
      <c r="F3" t="s">
        <v>45</v>
      </c>
      <c r="G3" t="s">
        <v>15</v>
      </c>
      <c r="H3" t="s">
        <v>16</v>
      </c>
      <c r="I3" s="5">
        <f t="shared" si="0"/>
        <v>770</v>
      </c>
      <c r="J3" s="5">
        <f t="shared" si="1"/>
        <v>0</v>
      </c>
      <c r="K3" s="5">
        <f t="shared" si="2"/>
        <v>770</v>
      </c>
      <c r="L3" s="6">
        <f t="shared" si="3"/>
        <v>0</v>
      </c>
      <c r="M3" s="5">
        <f t="shared" si="4"/>
        <v>70</v>
      </c>
      <c r="N3" s="7">
        <f t="shared" si="5"/>
        <v>0</v>
      </c>
      <c r="O3" t="s">
        <v>16</v>
      </c>
      <c r="P3" t="s">
        <v>38</v>
      </c>
      <c r="Q3">
        <v>1</v>
      </c>
    </row>
    <row r="4" spans="1:17" ht="15" customHeight="1">
      <c r="A4" s="12">
        <v>44396</v>
      </c>
      <c r="B4" s="5">
        <v>-380000</v>
      </c>
      <c r="C4" t="s">
        <v>46</v>
      </c>
      <c r="D4" t="s">
        <v>14</v>
      </c>
      <c r="E4" t="s">
        <v>14</v>
      </c>
      <c r="F4" t="s">
        <v>47</v>
      </c>
      <c r="I4" s="5">
        <f t="shared" si="0"/>
        <v>0</v>
      </c>
      <c r="J4" s="5">
        <f t="shared" si="1"/>
        <v>0</v>
      </c>
      <c r="K4" s="5">
        <f t="shared" si="2"/>
        <v>0</v>
      </c>
      <c r="L4" s="6">
        <f t="shared" si="3"/>
        <v>0</v>
      </c>
      <c r="M4" s="11">
        <f t="shared" si="4"/>
        <v>0</v>
      </c>
      <c r="N4" s="7">
        <f t="shared" si="5"/>
        <v>0</v>
      </c>
      <c r="P4" t="s">
        <v>38</v>
      </c>
      <c r="Q4">
        <v>1</v>
      </c>
    </row>
    <row r="5" spans="1:17">
      <c r="A5" s="12">
        <v>44407</v>
      </c>
      <c r="B5" s="5">
        <v>29.91</v>
      </c>
      <c r="C5" t="s">
        <v>17</v>
      </c>
      <c r="D5" t="s">
        <v>14</v>
      </c>
      <c r="E5" t="s">
        <v>14</v>
      </c>
      <c r="F5" t="s">
        <v>18</v>
      </c>
      <c r="G5" t="s">
        <v>19</v>
      </c>
      <c r="H5" t="s">
        <v>20</v>
      </c>
      <c r="I5" s="5">
        <f t="shared" si="0"/>
        <v>0</v>
      </c>
      <c r="J5" s="5">
        <f t="shared" si="1"/>
        <v>29.91</v>
      </c>
      <c r="K5" s="5">
        <f t="shared" si="2"/>
        <v>0</v>
      </c>
      <c r="L5" s="6">
        <f t="shared" si="3"/>
        <v>0</v>
      </c>
      <c r="M5" s="5">
        <f t="shared" si="4"/>
        <v>0</v>
      </c>
      <c r="N5" s="7">
        <f t="shared" si="5"/>
        <v>0</v>
      </c>
      <c r="P5" t="s">
        <v>18</v>
      </c>
      <c r="Q5">
        <v>1</v>
      </c>
    </row>
    <row r="6" spans="1:17">
      <c r="A6" s="12">
        <v>44424</v>
      </c>
      <c r="B6" s="5">
        <v>-81.25</v>
      </c>
      <c r="C6" t="s">
        <v>26</v>
      </c>
      <c r="D6" t="s">
        <v>14</v>
      </c>
      <c r="E6" t="s">
        <v>14</v>
      </c>
      <c r="F6" t="s">
        <v>48</v>
      </c>
      <c r="G6" t="s">
        <v>15</v>
      </c>
      <c r="H6" t="s">
        <v>20</v>
      </c>
      <c r="I6" s="5">
        <f t="shared" si="0"/>
        <v>0</v>
      </c>
      <c r="J6" s="5">
        <f t="shared" si="1"/>
        <v>0</v>
      </c>
      <c r="K6" s="5">
        <f t="shared" si="2"/>
        <v>81.25</v>
      </c>
      <c r="L6" s="6">
        <f t="shared" si="3"/>
        <v>0</v>
      </c>
      <c r="M6" s="11">
        <f t="shared" si="4"/>
        <v>0</v>
      </c>
      <c r="N6" s="7">
        <f t="shared" si="5"/>
        <v>0</v>
      </c>
      <c r="O6" t="s">
        <v>16</v>
      </c>
      <c r="P6" t="s">
        <v>40</v>
      </c>
      <c r="Q6">
        <v>1</v>
      </c>
    </row>
    <row r="7" spans="1:17" ht="15" customHeight="1">
      <c r="A7" s="12">
        <v>44424</v>
      </c>
      <c r="B7" s="5">
        <v>-102.86</v>
      </c>
      <c r="C7" t="s">
        <v>26</v>
      </c>
      <c r="D7" t="s">
        <v>14</v>
      </c>
      <c r="E7" t="s">
        <v>14</v>
      </c>
      <c r="F7" t="s">
        <v>49</v>
      </c>
      <c r="G7" t="s">
        <v>15</v>
      </c>
      <c r="H7" t="s">
        <v>20</v>
      </c>
      <c r="I7" s="5">
        <f t="shared" si="0"/>
        <v>0</v>
      </c>
      <c r="J7" s="5">
        <f t="shared" si="1"/>
        <v>0</v>
      </c>
      <c r="K7" s="5">
        <f t="shared" si="2"/>
        <v>102.86</v>
      </c>
      <c r="L7" s="6">
        <f t="shared" si="3"/>
        <v>0</v>
      </c>
      <c r="M7" s="11">
        <f t="shared" si="4"/>
        <v>0</v>
      </c>
      <c r="N7" s="7">
        <f t="shared" si="5"/>
        <v>0</v>
      </c>
      <c r="O7" t="s">
        <v>16</v>
      </c>
      <c r="P7" t="s">
        <v>39</v>
      </c>
      <c r="Q7">
        <v>1</v>
      </c>
    </row>
    <row r="8" spans="1:17">
      <c r="A8" s="12">
        <v>44424</v>
      </c>
      <c r="B8" s="5">
        <v>-142.1</v>
      </c>
      <c r="C8" t="s">
        <v>25</v>
      </c>
      <c r="D8" t="s">
        <v>14</v>
      </c>
      <c r="E8" t="s">
        <v>14</v>
      </c>
      <c r="F8" t="s">
        <v>32</v>
      </c>
      <c r="G8" t="s">
        <v>15</v>
      </c>
      <c r="H8" t="s">
        <v>20</v>
      </c>
      <c r="I8" s="5">
        <f t="shared" si="0"/>
        <v>0</v>
      </c>
      <c r="J8" s="5">
        <f t="shared" si="1"/>
        <v>0</v>
      </c>
      <c r="K8" s="5">
        <f t="shared" si="2"/>
        <v>142.1</v>
      </c>
      <c r="L8" s="6">
        <f t="shared" si="3"/>
        <v>0</v>
      </c>
      <c r="M8" s="5">
        <f t="shared" si="4"/>
        <v>0</v>
      </c>
      <c r="N8" s="7">
        <f t="shared" si="5"/>
        <v>0</v>
      </c>
      <c r="O8" t="s">
        <v>16</v>
      </c>
      <c r="P8" t="s">
        <v>40</v>
      </c>
      <c r="Q8">
        <v>1</v>
      </c>
    </row>
    <row r="9" spans="1:17" ht="15" customHeight="1">
      <c r="A9" s="12">
        <v>44424</v>
      </c>
      <c r="B9" s="5">
        <v>-142.1</v>
      </c>
      <c r="C9" t="s">
        <v>25</v>
      </c>
      <c r="D9" t="s">
        <v>14</v>
      </c>
      <c r="E9" t="s">
        <v>14</v>
      </c>
      <c r="F9" t="s">
        <v>31</v>
      </c>
      <c r="G9" t="s">
        <v>15</v>
      </c>
      <c r="H9" t="s">
        <v>20</v>
      </c>
      <c r="I9" s="5">
        <f t="shared" si="0"/>
        <v>0</v>
      </c>
      <c r="J9" s="5">
        <f t="shared" si="1"/>
        <v>0</v>
      </c>
      <c r="K9" s="5">
        <f t="shared" si="2"/>
        <v>142.1</v>
      </c>
      <c r="L9" s="6">
        <f>IF(H9="Y",J9/11,0)</f>
        <v>0</v>
      </c>
      <c r="M9" s="5">
        <f>IF(H9="Y",K9/11,0)</f>
        <v>0</v>
      </c>
      <c r="N9" s="7">
        <f t="shared" si="5"/>
        <v>0</v>
      </c>
      <c r="O9" t="s">
        <v>16</v>
      </c>
      <c r="P9" t="s">
        <v>39</v>
      </c>
      <c r="Q9">
        <v>1</v>
      </c>
    </row>
    <row r="10" spans="1:17">
      <c r="A10" s="12">
        <v>44426</v>
      </c>
      <c r="B10" s="5">
        <v>1610.95</v>
      </c>
      <c r="C10" t="s">
        <v>50</v>
      </c>
      <c r="D10" t="s">
        <v>14</v>
      </c>
      <c r="E10" t="s">
        <v>14</v>
      </c>
      <c r="F10" t="s">
        <v>43</v>
      </c>
      <c r="G10" t="s">
        <v>19</v>
      </c>
      <c r="H10" t="s">
        <v>16</v>
      </c>
      <c r="I10" s="5">
        <f t="shared" si="0"/>
        <v>-1610.95</v>
      </c>
      <c r="J10" s="5">
        <f t="shared" si="1"/>
        <v>1610.95</v>
      </c>
      <c r="K10" s="5">
        <f t="shared" si="2"/>
        <v>0</v>
      </c>
      <c r="L10" s="6">
        <f>IF(H10="Y",J10/11,0)</f>
        <v>146.45000000000002</v>
      </c>
      <c r="M10" s="5">
        <f>IF(H10="Y",K10/11,0)</f>
        <v>0</v>
      </c>
      <c r="N10" s="7">
        <f t="shared" si="5"/>
        <v>146.45000000000002</v>
      </c>
      <c r="P10" t="s">
        <v>38</v>
      </c>
      <c r="Q10">
        <v>1</v>
      </c>
    </row>
    <row r="11" spans="1:17" ht="15" customHeight="1">
      <c r="A11" s="12">
        <v>44439</v>
      </c>
      <c r="B11" s="5">
        <v>-33146</v>
      </c>
      <c r="C11" t="s">
        <v>24</v>
      </c>
      <c r="D11" t="s">
        <v>14</v>
      </c>
      <c r="E11" t="s">
        <v>14</v>
      </c>
      <c r="F11" t="s">
        <v>51</v>
      </c>
      <c r="I11" s="5">
        <f t="shared" si="0"/>
        <v>0</v>
      </c>
      <c r="J11" s="5">
        <f t="shared" si="1"/>
        <v>0</v>
      </c>
      <c r="K11" s="5">
        <f t="shared" si="2"/>
        <v>0</v>
      </c>
      <c r="L11" s="6">
        <f>IF(H11="Y",J11/11,0)</f>
        <v>0</v>
      </c>
      <c r="M11" s="5">
        <f>IF(H11="Y",K11/11,0)</f>
        <v>0</v>
      </c>
      <c r="N11" s="7">
        <f t="shared" si="5"/>
        <v>0</v>
      </c>
      <c r="O11" s="14"/>
      <c r="P11" t="s">
        <v>29</v>
      </c>
      <c r="Q11">
        <v>1</v>
      </c>
    </row>
    <row r="12" spans="1:17" ht="15" customHeight="1">
      <c r="A12" s="12">
        <v>44439</v>
      </c>
      <c r="B12" s="5">
        <v>7.31</v>
      </c>
      <c r="C12" t="s">
        <v>17</v>
      </c>
      <c r="D12" t="s">
        <v>14</v>
      </c>
      <c r="E12" t="s">
        <v>14</v>
      </c>
      <c r="F12" t="s">
        <v>18</v>
      </c>
      <c r="G12" t="s">
        <v>19</v>
      </c>
      <c r="H12" t="s">
        <v>20</v>
      </c>
      <c r="I12" s="5">
        <f t="shared" si="0"/>
        <v>0</v>
      </c>
      <c r="J12" s="5">
        <f t="shared" si="1"/>
        <v>7.31</v>
      </c>
      <c r="K12" s="5">
        <f t="shared" si="2"/>
        <v>0</v>
      </c>
      <c r="L12" s="6">
        <f>IF(H12="Y",J12/11,0)</f>
        <v>0</v>
      </c>
      <c r="M12" s="11">
        <f>IF(H12="Y",K12/11,0)</f>
        <v>0</v>
      </c>
      <c r="N12" s="7">
        <f t="shared" si="5"/>
        <v>0</v>
      </c>
      <c r="P12" t="s">
        <v>18</v>
      </c>
      <c r="Q12">
        <v>1</v>
      </c>
    </row>
    <row r="13" spans="1:17" ht="15" customHeight="1">
      <c r="A13" s="12">
        <v>44452</v>
      </c>
      <c r="B13" s="5">
        <v>-117.4</v>
      </c>
      <c r="C13" t="s">
        <v>52</v>
      </c>
      <c r="D13" t="s">
        <v>14</v>
      </c>
      <c r="E13" t="s">
        <v>14</v>
      </c>
      <c r="F13" t="s">
        <v>53</v>
      </c>
      <c r="G13" t="s">
        <v>15</v>
      </c>
      <c r="H13" t="s">
        <v>20</v>
      </c>
      <c r="I13" s="5">
        <f t="shared" si="0"/>
        <v>0</v>
      </c>
      <c r="J13" s="5">
        <f t="shared" si="1"/>
        <v>0</v>
      </c>
      <c r="K13" s="5">
        <f t="shared" si="2"/>
        <v>117.4</v>
      </c>
      <c r="L13" s="6">
        <f t="shared" ref="L13" si="6">IF(H13="Y",J13/11,0)</f>
        <v>0</v>
      </c>
      <c r="M13" s="5">
        <f t="shared" ref="M13" si="7">IF(H13="Y",K13/11,0)</f>
        <v>0</v>
      </c>
      <c r="N13" s="7">
        <f t="shared" si="5"/>
        <v>0</v>
      </c>
      <c r="O13" s="14" t="s">
        <v>16</v>
      </c>
      <c r="P13" t="s">
        <v>38</v>
      </c>
      <c r="Q13">
        <v>1</v>
      </c>
    </row>
    <row r="14" spans="1:17">
      <c r="A14" s="12">
        <v>44469</v>
      </c>
      <c r="B14" s="5">
        <v>3.9</v>
      </c>
      <c r="C14" t="s">
        <v>17</v>
      </c>
      <c r="D14" t="s">
        <v>14</v>
      </c>
      <c r="E14" t="s">
        <v>14</v>
      </c>
      <c r="F14" t="s">
        <v>18</v>
      </c>
      <c r="G14" t="s">
        <v>19</v>
      </c>
      <c r="H14" t="s">
        <v>20</v>
      </c>
      <c r="I14" s="5">
        <f t="shared" si="0"/>
        <v>0</v>
      </c>
      <c r="J14" s="5">
        <f t="shared" si="1"/>
        <v>3.9</v>
      </c>
      <c r="K14" s="5">
        <f t="shared" si="2"/>
        <v>0</v>
      </c>
      <c r="L14" s="6">
        <f>IF(H14="Y",J14/11,0)</f>
        <v>0</v>
      </c>
      <c r="M14" s="5">
        <f>IF(H14="Y",K14/11,0)</f>
        <v>0</v>
      </c>
      <c r="N14" s="7">
        <f t="shared" si="5"/>
        <v>0</v>
      </c>
      <c r="P14" t="s">
        <v>18</v>
      </c>
      <c r="Q14">
        <v>1</v>
      </c>
    </row>
    <row r="15" spans="1:17">
      <c r="A15" s="12">
        <v>44484</v>
      </c>
      <c r="B15" s="5">
        <v>-1000</v>
      </c>
      <c r="C15" t="s">
        <v>33</v>
      </c>
      <c r="D15" t="s">
        <v>14</v>
      </c>
      <c r="E15" t="s">
        <v>14</v>
      </c>
      <c r="F15" t="s">
        <v>28</v>
      </c>
      <c r="I15" s="5">
        <f t="shared" si="0"/>
        <v>0</v>
      </c>
      <c r="J15" s="5">
        <f t="shared" si="1"/>
        <v>0</v>
      </c>
      <c r="K15" s="5">
        <f t="shared" si="2"/>
        <v>0</v>
      </c>
      <c r="L15" s="6">
        <f t="shared" ref="L15:L53" si="8">IF(H15="Y",J15/11,0)</f>
        <v>0</v>
      </c>
      <c r="M15" s="5">
        <f t="shared" ref="M15:M53" si="9">IF(H15="Y",K15/11,0)</f>
        <v>0</v>
      </c>
      <c r="N15" s="7">
        <f t="shared" si="5"/>
        <v>0</v>
      </c>
      <c r="P15" t="s">
        <v>37</v>
      </c>
      <c r="Q15">
        <v>2</v>
      </c>
    </row>
    <row r="16" spans="1:17">
      <c r="A16" s="12">
        <v>44498</v>
      </c>
      <c r="B16" s="5">
        <v>4</v>
      </c>
      <c r="C16" t="s">
        <v>17</v>
      </c>
      <c r="D16" t="s">
        <v>14</v>
      </c>
      <c r="E16" t="s">
        <v>14</v>
      </c>
      <c r="F16" t="s">
        <v>18</v>
      </c>
      <c r="G16" t="s">
        <v>19</v>
      </c>
      <c r="I16" s="5">
        <f t="shared" si="0"/>
        <v>0</v>
      </c>
      <c r="J16" s="5">
        <f t="shared" si="1"/>
        <v>4</v>
      </c>
      <c r="K16" s="5">
        <f t="shared" si="2"/>
        <v>0</v>
      </c>
      <c r="L16" s="6">
        <f t="shared" si="8"/>
        <v>0</v>
      </c>
      <c r="M16" s="5">
        <f t="shared" si="9"/>
        <v>0</v>
      </c>
      <c r="N16" s="7">
        <f t="shared" si="5"/>
        <v>0</v>
      </c>
      <c r="P16" t="s">
        <v>18</v>
      </c>
      <c r="Q16">
        <v>2</v>
      </c>
    </row>
    <row r="17" spans="1:17">
      <c r="A17" s="12">
        <v>44510</v>
      </c>
      <c r="B17" s="5">
        <v>1610.95</v>
      </c>
      <c r="C17" t="s">
        <v>54</v>
      </c>
      <c r="D17" t="s">
        <v>14</v>
      </c>
      <c r="E17" t="s">
        <v>14</v>
      </c>
      <c r="F17" t="s">
        <v>43</v>
      </c>
      <c r="G17" t="s">
        <v>19</v>
      </c>
      <c r="H17" t="s">
        <v>16</v>
      </c>
      <c r="I17" s="5">
        <f t="shared" si="0"/>
        <v>-1610.95</v>
      </c>
      <c r="J17" s="5">
        <f t="shared" si="1"/>
        <v>1610.95</v>
      </c>
      <c r="K17" s="5">
        <f t="shared" si="2"/>
        <v>0</v>
      </c>
      <c r="L17" s="6">
        <f t="shared" si="8"/>
        <v>146.45000000000002</v>
      </c>
      <c r="M17" s="5">
        <f t="shared" si="9"/>
        <v>0</v>
      </c>
      <c r="N17" s="7">
        <f t="shared" si="5"/>
        <v>146.45000000000002</v>
      </c>
      <c r="P17" t="s">
        <v>38</v>
      </c>
      <c r="Q17">
        <v>2</v>
      </c>
    </row>
    <row r="18" spans="1:17">
      <c r="A18" s="12">
        <v>44512</v>
      </c>
      <c r="B18" s="16">
        <v>-2000</v>
      </c>
      <c r="C18" t="s">
        <v>33</v>
      </c>
      <c r="D18" t="s">
        <v>14</v>
      </c>
      <c r="E18" t="s">
        <v>14</v>
      </c>
      <c r="F18" s="13" t="s">
        <v>28</v>
      </c>
      <c r="I18" s="5">
        <f t="shared" si="0"/>
        <v>0</v>
      </c>
      <c r="J18" s="5">
        <f t="shared" si="1"/>
        <v>0</v>
      </c>
      <c r="K18" s="5">
        <f t="shared" si="2"/>
        <v>0</v>
      </c>
      <c r="L18" s="6">
        <f t="shared" si="8"/>
        <v>0</v>
      </c>
      <c r="M18" s="5">
        <f t="shared" si="9"/>
        <v>0</v>
      </c>
      <c r="N18" s="7">
        <f t="shared" si="5"/>
        <v>0</v>
      </c>
      <c r="P18" t="s">
        <v>37</v>
      </c>
      <c r="Q18">
        <v>2</v>
      </c>
    </row>
    <row r="19" spans="1:17">
      <c r="A19" s="12">
        <v>44515</v>
      </c>
      <c r="B19" s="5">
        <v>-142.1</v>
      </c>
      <c r="C19" t="s">
        <v>25</v>
      </c>
      <c r="D19" t="s">
        <v>14</v>
      </c>
      <c r="E19" t="s">
        <v>14</v>
      </c>
      <c r="F19" t="s">
        <v>32</v>
      </c>
      <c r="G19" t="s">
        <v>15</v>
      </c>
      <c r="I19" s="5">
        <f t="shared" si="0"/>
        <v>0</v>
      </c>
      <c r="J19" s="5">
        <f t="shared" si="1"/>
        <v>0</v>
      </c>
      <c r="K19" s="5">
        <f t="shared" si="2"/>
        <v>142.1</v>
      </c>
      <c r="L19" s="6">
        <f t="shared" si="8"/>
        <v>0</v>
      </c>
      <c r="M19" s="5">
        <f t="shared" si="9"/>
        <v>0</v>
      </c>
      <c r="N19" s="7">
        <f t="shared" si="5"/>
        <v>0</v>
      </c>
      <c r="P19" t="s">
        <v>40</v>
      </c>
      <c r="Q19">
        <v>2</v>
      </c>
    </row>
    <row r="20" spans="1:17">
      <c r="A20" s="12">
        <v>44515</v>
      </c>
      <c r="B20" s="5">
        <v>-142.1</v>
      </c>
      <c r="C20" t="s">
        <v>25</v>
      </c>
      <c r="D20" t="s">
        <v>14</v>
      </c>
      <c r="E20" t="s">
        <v>14</v>
      </c>
      <c r="F20" t="s">
        <v>31</v>
      </c>
      <c r="G20" t="s">
        <v>15</v>
      </c>
      <c r="I20" s="5">
        <f t="shared" si="0"/>
        <v>0</v>
      </c>
      <c r="J20" s="5">
        <f t="shared" si="1"/>
        <v>0</v>
      </c>
      <c r="K20" s="5">
        <f t="shared" si="2"/>
        <v>142.1</v>
      </c>
      <c r="L20" s="6">
        <f t="shared" si="8"/>
        <v>0</v>
      </c>
      <c r="M20" s="5">
        <f t="shared" si="9"/>
        <v>0</v>
      </c>
      <c r="N20" s="7">
        <f t="shared" si="5"/>
        <v>0</v>
      </c>
      <c r="P20" t="s">
        <v>39</v>
      </c>
      <c r="Q20">
        <v>2</v>
      </c>
    </row>
    <row r="21" spans="1:17">
      <c r="A21" s="12">
        <v>44516</v>
      </c>
      <c r="B21" s="5">
        <v>-81.25</v>
      </c>
      <c r="C21" t="s">
        <v>26</v>
      </c>
      <c r="D21" t="s">
        <v>14</v>
      </c>
      <c r="E21" t="s">
        <v>14</v>
      </c>
      <c r="F21" t="s">
        <v>48</v>
      </c>
      <c r="G21" t="s">
        <v>15</v>
      </c>
      <c r="I21" s="5">
        <f t="shared" si="0"/>
        <v>0</v>
      </c>
      <c r="J21" s="5">
        <f t="shared" si="1"/>
        <v>0</v>
      </c>
      <c r="K21" s="5">
        <f t="shared" si="2"/>
        <v>81.25</v>
      </c>
      <c r="L21" s="6">
        <f t="shared" si="8"/>
        <v>0</v>
      </c>
      <c r="M21" s="5">
        <f t="shared" si="9"/>
        <v>0</v>
      </c>
      <c r="N21" s="7">
        <f t="shared" si="5"/>
        <v>0</v>
      </c>
      <c r="O21" t="s">
        <v>16</v>
      </c>
      <c r="P21" t="s">
        <v>40</v>
      </c>
      <c r="Q21">
        <v>2</v>
      </c>
    </row>
    <row r="22" spans="1:17">
      <c r="A22" s="12">
        <v>44516</v>
      </c>
      <c r="B22" s="5">
        <v>-102.83</v>
      </c>
      <c r="C22" t="s">
        <v>26</v>
      </c>
      <c r="D22" t="s">
        <v>14</v>
      </c>
      <c r="E22" t="s">
        <v>14</v>
      </c>
      <c r="F22" t="s">
        <v>49</v>
      </c>
      <c r="G22" t="s">
        <v>15</v>
      </c>
      <c r="I22" s="5">
        <f t="shared" si="0"/>
        <v>0</v>
      </c>
      <c r="J22" s="5">
        <f t="shared" si="1"/>
        <v>0</v>
      </c>
      <c r="K22" s="5">
        <f t="shared" si="2"/>
        <v>102.83</v>
      </c>
      <c r="L22" s="6">
        <f t="shared" si="8"/>
        <v>0</v>
      </c>
      <c r="M22" s="5">
        <f t="shared" si="9"/>
        <v>0</v>
      </c>
      <c r="N22" s="7">
        <f t="shared" si="5"/>
        <v>0</v>
      </c>
      <c r="O22" t="s">
        <v>16</v>
      </c>
      <c r="P22" t="s">
        <v>39</v>
      </c>
      <c r="Q22">
        <v>2</v>
      </c>
    </row>
    <row r="23" spans="1:17">
      <c r="A23" s="12">
        <v>44529</v>
      </c>
      <c r="B23" s="5">
        <v>-223</v>
      </c>
      <c r="C23" t="s">
        <v>24</v>
      </c>
      <c r="D23" t="s">
        <v>14</v>
      </c>
      <c r="E23" t="s">
        <v>14</v>
      </c>
      <c r="F23" t="s">
        <v>55</v>
      </c>
      <c r="I23" s="5">
        <f t="shared" si="0"/>
        <v>0</v>
      </c>
      <c r="J23" s="5">
        <f t="shared" si="1"/>
        <v>0</v>
      </c>
      <c r="K23" s="5">
        <f t="shared" si="2"/>
        <v>0</v>
      </c>
      <c r="L23" s="6">
        <f t="shared" si="8"/>
        <v>0</v>
      </c>
      <c r="M23" s="5">
        <f t="shared" si="9"/>
        <v>0</v>
      </c>
      <c r="N23" s="7">
        <f t="shared" si="5"/>
        <v>0</v>
      </c>
      <c r="P23" t="s">
        <v>29</v>
      </c>
      <c r="Q23">
        <v>2</v>
      </c>
    </row>
    <row r="24" spans="1:17">
      <c r="A24" s="12">
        <v>44530</v>
      </c>
      <c r="B24" s="5">
        <v>2.62</v>
      </c>
      <c r="C24" t="s">
        <v>17</v>
      </c>
      <c r="D24" t="s">
        <v>14</v>
      </c>
      <c r="E24" t="s">
        <v>14</v>
      </c>
      <c r="F24" t="s">
        <v>18</v>
      </c>
      <c r="G24" t="s">
        <v>19</v>
      </c>
      <c r="I24" s="5">
        <f t="shared" si="0"/>
        <v>0</v>
      </c>
      <c r="J24" s="5">
        <f t="shared" si="1"/>
        <v>2.62</v>
      </c>
      <c r="K24" s="5">
        <f t="shared" si="2"/>
        <v>0</v>
      </c>
      <c r="L24" s="6">
        <f t="shared" si="8"/>
        <v>0</v>
      </c>
      <c r="M24" s="5">
        <f t="shared" si="9"/>
        <v>0</v>
      </c>
      <c r="N24" s="7">
        <f t="shared" si="5"/>
        <v>0</v>
      </c>
      <c r="P24" t="s">
        <v>18</v>
      </c>
      <c r="Q24">
        <v>2</v>
      </c>
    </row>
    <row r="25" spans="1:17">
      <c r="A25" s="12">
        <v>44561</v>
      </c>
      <c r="B25" s="5">
        <v>1.59</v>
      </c>
      <c r="C25" t="s">
        <v>17</v>
      </c>
      <c r="D25" t="s">
        <v>14</v>
      </c>
      <c r="E25" t="s">
        <v>14</v>
      </c>
      <c r="F25" t="s">
        <v>18</v>
      </c>
      <c r="G25" t="s">
        <v>19</v>
      </c>
      <c r="I25" s="5">
        <f t="shared" si="0"/>
        <v>0</v>
      </c>
      <c r="J25" s="5">
        <f t="shared" si="1"/>
        <v>1.59</v>
      </c>
      <c r="K25" s="5">
        <f t="shared" si="2"/>
        <v>0</v>
      </c>
      <c r="L25" s="6">
        <f t="shared" si="8"/>
        <v>0</v>
      </c>
      <c r="M25" s="5">
        <f t="shared" si="9"/>
        <v>0</v>
      </c>
      <c r="N25" s="7">
        <f t="shared" si="5"/>
        <v>0</v>
      </c>
      <c r="P25" t="s">
        <v>18</v>
      </c>
      <c r="Q25">
        <v>2</v>
      </c>
    </row>
    <row r="26" spans="1:17">
      <c r="A26" s="12">
        <v>44592</v>
      </c>
      <c r="B26" s="5">
        <v>1155.58</v>
      </c>
      <c r="C26" t="s">
        <v>56</v>
      </c>
      <c r="D26" t="s">
        <v>14</v>
      </c>
      <c r="E26" t="s">
        <v>14</v>
      </c>
      <c r="F26" t="s">
        <v>57</v>
      </c>
      <c r="G26" t="s">
        <v>15</v>
      </c>
      <c r="H26" t="s">
        <v>16</v>
      </c>
      <c r="I26" s="5">
        <f t="shared" si="0"/>
        <v>-1155.58</v>
      </c>
      <c r="J26" s="5">
        <f t="shared" si="1"/>
        <v>0</v>
      </c>
      <c r="K26" s="5">
        <f t="shared" si="2"/>
        <v>-1155.58</v>
      </c>
      <c r="L26" s="6">
        <f t="shared" si="8"/>
        <v>0</v>
      </c>
      <c r="M26" s="5">
        <f t="shared" si="9"/>
        <v>-105.05272727272727</v>
      </c>
      <c r="N26" s="7">
        <f t="shared" si="5"/>
        <v>0</v>
      </c>
      <c r="O26" t="s">
        <v>16</v>
      </c>
      <c r="P26" t="s">
        <v>41</v>
      </c>
      <c r="Q26">
        <v>3</v>
      </c>
    </row>
    <row r="27" spans="1:17">
      <c r="A27" s="12">
        <v>44592</v>
      </c>
      <c r="B27" s="5">
        <v>1.6</v>
      </c>
      <c r="C27" t="s">
        <v>17</v>
      </c>
      <c r="D27" t="s">
        <v>14</v>
      </c>
      <c r="E27" t="s">
        <v>14</v>
      </c>
      <c r="F27" t="s">
        <v>18</v>
      </c>
      <c r="G27" t="s">
        <v>19</v>
      </c>
      <c r="I27" s="5">
        <f t="shared" si="0"/>
        <v>0</v>
      </c>
      <c r="J27" s="5">
        <f t="shared" si="1"/>
        <v>1.6</v>
      </c>
      <c r="K27" s="5">
        <f t="shared" si="2"/>
        <v>0</v>
      </c>
      <c r="L27" s="6">
        <f t="shared" si="8"/>
        <v>0</v>
      </c>
      <c r="M27" s="5">
        <f t="shared" si="9"/>
        <v>0</v>
      </c>
      <c r="N27" s="7">
        <f t="shared" si="5"/>
        <v>0</v>
      </c>
      <c r="P27" t="s">
        <v>18</v>
      </c>
      <c r="Q27">
        <v>3</v>
      </c>
    </row>
    <row r="28" spans="1:17">
      <c r="A28" s="12">
        <v>44595</v>
      </c>
      <c r="B28" s="5">
        <v>40.270000000000003</v>
      </c>
      <c r="C28" t="s">
        <v>58</v>
      </c>
      <c r="D28" t="s">
        <v>14</v>
      </c>
      <c r="E28" t="s">
        <v>14</v>
      </c>
      <c r="F28" t="s">
        <v>43</v>
      </c>
      <c r="G28" t="s">
        <v>19</v>
      </c>
      <c r="H28" t="s">
        <v>16</v>
      </c>
      <c r="I28" s="5">
        <f t="shared" si="0"/>
        <v>-40.270000000000003</v>
      </c>
      <c r="J28" s="5">
        <f t="shared" si="1"/>
        <v>40.270000000000003</v>
      </c>
      <c r="K28" s="5">
        <f t="shared" si="2"/>
        <v>0</v>
      </c>
      <c r="L28" s="6">
        <f t="shared" si="8"/>
        <v>3.6609090909090911</v>
      </c>
      <c r="M28" s="5">
        <f t="shared" si="9"/>
        <v>0</v>
      </c>
      <c r="N28" s="7">
        <f t="shared" si="5"/>
        <v>3.6609090909090911</v>
      </c>
      <c r="P28" t="s">
        <v>38</v>
      </c>
      <c r="Q28">
        <v>3</v>
      </c>
    </row>
    <row r="29" spans="1:17">
      <c r="A29" s="12">
        <v>44610</v>
      </c>
      <c r="B29" s="5">
        <v>-142.1</v>
      </c>
      <c r="C29" t="s">
        <v>25</v>
      </c>
      <c r="D29" t="s">
        <v>14</v>
      </c>
      <c r="E29" t="s">
        <v>14</v>
      </c>
      <c r="F29" t="s">
        <v>32</v>
      </c>
      <c r="G29" t="s">
        <v>15</v>
      </c>
      <c r="I29" s="5">
        <f t="shared" ref="I29:I53" si="10">IF(H29="Y",(B29*-1),0)</f>
        <v>0</v>
      </c>
      <c r="J29" s="5">
        <f t="shared" ref="J29:J53" si="11">IF($G29="I",$B29,0)</f>
        <v>0</v>
      </c>
      <c r="K29" s="5">
        <f t="shared" ref="K29:K53" si="12">IF($G29="E",$B29*-1,0)</f>
        <v>142.1</v>
      </c>
      <c r="L29" s="6">
        <f t="shared" si="8"/>
        <v>0</v>
      </c>
      <c r="M29" s="5">
        <f t="shared" si="9"/>
        <v>0</v>
      </c>
      <c r="N29" s="7">
        <f t="shared" ref="N29:N53" si="13">IF(H29="Y",IF(G29="I",B29/11,0),0)</f>
        <v>0</v>
      </c>
      <c r="O29" t="s">
        <v>16</v>
      </c>
      <c r="P29" t="s">
        <v>40</v>
      </c>
      <c r="Q29">
        <v>3</v>
      </c>
    </row>
    <row r="30" spans="1:17">
      <c r="A30" s="12">
        <v>44610</v>
      </c>
      <c r="B30" s="5">
        <v>-142.1</v>
      </c>
      <c r="C30" t="s">
        <v>25</v>
      </c>
      <c r="D30" t="s">
        <v>14</v>
      </c>
      <c r="E30" t="s">
        <v>14</v>
      </c>
      <c r="F30" t="s">
        <v>31</v>
      </c>
      <c r="G30" t="s">
        <v>15</v>
      </c>
      <c r="I30" s="5">
        <f t="shared" si="10"/>
        <v>0</v>
      </c>
      <c r="J30" s="5">
        <f t="shared" si="11"/>
        <v>0</v>
      </c>
      <c r="K30" s="5">
        <f t="shared" si="12"/>
        <v>142.1</v>
      </c>
      <c r="L30" s="6">
        <f t="shared" si="8"/>
        <v>0</v>
      </c>
      <c r="M30" s="5">
        <f t="shared" si="9"/>
        <v>0</v>
      </c>
      <c r="N30" s="7">
        <f t="shared" si="13"/>
        <v>0</v>
      </c>
      <c r="O30" t="s">
        <v>16</v>
      </c>
      <c r="P30" t="s">
        <v>39</v>
      </c>
      <c r="Q30">
        <v>3</v>
      </c>
    </row>
    <row r="31" spans="1:17">
      <c r="A31" s="12">
        <v>44614</v>
      </c>
      <c r="B31" s="5">
        <v>-285</v>
      </c>
      <c r="C31" t="s">
        <v>59</v>
      </c>
      <c r="D31" t="s">
        <v>14</v>
      </c>
      <c r="E31" t="s">
        <v>14</v>
      </c>
      <c r="F31" t="s">
        <v>60</v>
      </c>
      <c r="G31" t="s">
        <v>15</v>
      </c>
      <c r="I31" s="5">
        <f t="shared" si="10"/>
        <v>0</v>
      </c>
      <c r="J31" s="5">
        <f t="shared" si="11"/>
        <v>0</v>
      </c>
      <c r="K31" s="5">
        <f t="shared" si="12"/>
        <v>285</v>
      </c>
      <c r="L31" s="6">
        <f t="shared" si="8"/>
        <v>0</v>
      </c>
      <c r="M31" s="5">
        <f t="shared" si="9"/>
        <v>0</v>
      </c>
      <c r="N31" s="7">
        <f t="shared" si="13"/>
        <v>0</v>
      </c>
      <c r="O31" t="s">
        <v>16</v>
      </c>
      <c r="P31" t="s">
        <v>40</v>
      </c>
      <c r="Q31">
        <v>3</v>
      </c>
    </row>
    <row r="32" spans="1:17">
      <c r="A32" s="12">
        <v>44614</v>
      </c>
      <c r="B32" s="5">
        <v>-255</v>
      </c>
      <c r="C32" t="s">
        <v>59</v>
      </c>
      <c r="D32" t="s">
        <v>14</v>
      </c>
      <c r="E32" t="s">
        <v>14</v>
      </c>
      <c r="F32" t="s">
        <v>61</v>
      </c>
      <c r="G32" t="s">
        <v>15</v>
      </c>
      <c r="I32" s="5">
        <f t="shared" si="10"/>
        <v>0</v>
      </c>
      <c r="J32" s="5">
        <f t="shared" si="11"/>
        <v>0</v>
      </c>
      <c r="K32" s="5">
        <f t="shared" si="12"/>
        <v>255</v>
      </c>
      <c r="L32" s="6">
        <f t="shared" si="8"/>
        <v>0</v>
      </c>
      <c r="M32" s="5">
        <f t="shared" si="9"/>
        <v>0</v>
      </c>
      <c r="N32" s="7">
        <f t="shared" si="13"/>
        <v>0</v>
      </c>
      <c r="O32" t="s">
        <v>16</v>
      </c>
      <c r="P32" t="s">
        <v>39</v>
      </c>
      <c r="Q32">
        <v>3</v>
      </c>
    </row>
    <row r="33" spans="1:17">
      <c r="A33" s="12">
        <v>44614</v>
      </c>
      <c r="B33" s="5">
        <v>-81.25</v>
      </c>
      <c r="C33" t="s">
        <v>26</v>
      </c>
      <c r="D33" t="s">
        <v>14</v>
      </c>
      <c r="E33" t="s">
        <v>14</v>
      </c>
      <c r="F33" t="s">
        <v>48</v>
      </c>
      <c r="G33" t="s">
        <v>15</v>
      </c>
      <c r="I33" s="5">
        <f t="shared" si="10"/>
        <v>0</v>
      </c>
      <c r="J33" s="5">
        <f t="shared" si="11"/>
        <v>0</v>
      </c>
      <c r="K33" s="5">
        <f t="shared" si="12"/>
        <v>81.25</v>
      </c>
      <c r="L33" s="6">
        <f t="shared" si="8"/>
        <v>0</v>
      </c>
      <c r="M33" s="5">
        <f t="shared" si="9"/>
        <v>0</v>
      </c>
      <c r="N33" s="7">
        <f t="shared" si="13"/>
        <v>0</v>
      </c>
      <c r="O33" t="s">
        <v>16</v>
      </c>
      <c r="P33" t="s">
        <v>40</v>
      </c>
      <c r="Q33">
        <v>3</v>
      </c>
    </row>
    <row r="34" spans="1:17">
      <c r="A34" s="12">
        <v>44614</v>
      </c>
      <c r="B34" s="5">
        <v>-102.83</v>
      </c>
      <c r="C34" t="s">
        <v>26</v>
      </c>
      <c r="D34" t="s">
        <v>14</v>
      </c>
      <c r="E34" t="s">
        <v>14</v>
      </c>
      <c r="F34" t="s">
        <v>49</v>
      </c>
      <c r="G34" t="s">
        <v>15</v>
      </c>
      <c r="I34" s="5">
        <f t="shared" si="10"/>
        <v>0</v>
      </c>
      <c r="J34" s="5">
        <f t="shared" si="11"/>
        <v>0</v>
      </c>
      <c r="K34" s="5">
        <f t="shared" si="12"/>
        <v>102.83</v>
      </c>
      <c r="L34" s="6">
        <f t="shared" si="8"/>
        <v>0</v>
      </c>
      <c r="M34" s="5">
        <f t="shared" si="9"/>
        <v>0</v>
      </c>
      <c r="N34" s="7">
        <f t="shared" si="13"/>
        <v>0</v>
      </c>
      <c r="O34" t="s">
        <v>16</v>
      </c>
      <c r="P34" t="s">
        <v>39</v>
      </c>
      <c r="Q34">
        <v>3</v>
      </c>
    </row>
    <row r="35" spans="1:17">
      <c r="A35" s="12">
        <v>44620</v>
      </c>
      <c r="B35" s="5">
        <v>-146</v>
      </c>
      <c r="C35" t="s">
        <v>24</v>
      </c>
      <c r="D35" t="s">
        <v>14</v>
      </c>
      <c r="E35" t="s">
        <v>14</v>
      </c>
      <c r="F35" t="s">
        <v>29</v>
      </c>
      <c r="I35" s="5">
        <f t="shared" si="10"/>
        <v>0</v>
      </c>
      <c r="J35" s="5">
        <f t="shared" si="11"/>
        <v>0</v>
      </c>
      <c r="K35" s="5">
        <f t="shared" si="12"/>
        <v>0</v>
      </c>
      <c r="L35" s="6">
        <f t="shared" si="8"/>
        <v>0</v>
      </c>
      <c r="M35" s="5">
        <f t="shared" si="9"/>
        <v>0</v>
      </c>
      <c r="N35" s="7">
        <f t="shared" si="13"/>
        <v>0</v>
      </c>
      <c r="P35" t="s">
        <v>29</v>
      </c>
      <c r="Q35">
        <v>3</v>
      </c>
    </row>
    <row r="36" spans="1:17">
      <c r="A36" s="12">
        <v>44620</v>
      </c>
      <c r="B36" s="5">
        <v>-1738</v>
      </c>
      <c r="C36" t="s">
        <v>30</v>
      </c>
      <c r="D36" t="s">
        <v>14</v>
      </c>
      <c r="E36" t="s">
        <v>14</v>
      </c>
      <c r="F36" t="s">
        <v>62</v>
      </c>
      <c r="G36" t="s">
        <v>15</v>
      </c>
      <c r="H36" t="s">
        <v>16</v>
      </c>
      <c r="I36" s="5">
        <f t="shared" si="10"/>
        <v>1738</v>
      </c>
      <c r="J36" s="5">
        <f t="shared" si="11"/>
        <v>0</v>
      </c>
      <c r="K36" s="5">
        <f t="shared" si="12"/>
        <v>1738</v>
      </c>
      <c r="L36" s="6">
        <f t="shared" si="8"/>
        <v>0</v>
      </c>
      <c r="M36" s="5">
        <f t="shared" si="9"/>
        <v>158</v>
      </c>
      <c r="N36" s="7">
        <f t="shared" si="13"/>
        <v>0</v>
      </c>
      <c r="O36" t="s">
        <v>16</v>
      </c>
      <c r="P36" t="s">
        <v>38</v>
      </c>
      <c r="Q36">
        <v>3</v>
      </c>
    </row>
    <row r="37" spans="1:17">
      <c r="A37" s="12">
        <v>44620</v>
      </c>
      <c r="B37" s="5">
        <v>-1232</v>
      </c>
      <c r="C37" t="s">
        <v>30</v>
      </c>
      <c r="D37" t="s">
        <v>14</v>
      </c>
      <c r="E37" t="s">
        <v>14</v>
      </c>
      <c r="F37" t="s">
        <v>62</v>
      </c>
      <c r="G37" t="s">
        <v>15</v>
      </c>
      <c r="H37" t="s">
        <v>16</v>
      </c>
      <c r="I37" s="5">
        <f t="shared" si="10"/>
        <v>1232</v>
      </c>
      <c r="J37" s="5">
        <f t="shared" si="11"/>
        <v>0</v>
      </c>
      <c r="K37" s="5">
        <f t="shared" si="12"/>
        <v>1232</v>
      </c>
      <c r="L37" s="6">
        <f t="shared" si="8"/>
        <v>0</v>
      </c>
      <c r="M37" s="5">
        <f t="shared" si="9"/>
        <v>112</v>
      </c>
      <c r="N37" s="7">
        <f t="shared" si="13"/>
        <v>0</v>
      </c>
      <c r="O37" t="s">
        <v>16</v>
      </c>
      <c r="P37" t="s">
        <v>38</v>
      </c>
      <c r="Q37">
        <v>3</v>
      </c>
    </row>
    <row r="38" spans="1:17">
      <c r="A38" s="12">
        <v>44620</v>
      </c>
      <c r="B38" s="5">
        <v>1.44</v>
      </c>
      <c r="C38" t="s">
        <v>17</v>
      </c>
      <c r="D38" t="s">
        <v>14</v>
      </c>
      <c r="E38" t="s">
        <v>14</v>
      </c>
      <c r="F38" t="s">
        <v>18</v>
      </c>
      <c r="G38" t="s">
        <v>19</v>
      </c>
      <c r="I38" s="5">
        <f t="shared" si="10"/>
        <v>0</v>
      </c>
      <c r="J38" s="5">
        <f t="shared" si="11"/>
        <v>1.44</v>
      </c>
      <c r="K38" s="5">
        <f t="shared" si="12"/>
        <v>0</v>
      </c>
      <c r="L38" s="6">
        <f t="shared" si="8"/>
        <v>0</v>
      </c>
      <c r="M38" s="5">
        <f t="shared" si="9"/>
        <v>0</v>
      </c>
      <c r="N38" s="7">
        <f t="shared" si="13"/>
        <v>0</v>
      </c>
      <c r="P38" t="s">
        <v>18</v>
      </c>
      <c r="Q38">
        <v>3</v>
      </c>
    </row>
    <row r="39" spans="1:17">
      <c r="A39" s="12">
        <v>44631</v>
      </c>
      <c r="B39" s="5">
        <v>-613</v>
      </c>
      <c r="C39" t="s">
        <v>63</v>
      </c>
      <c r="D39" t="s">
        <v>14</v>
      </c>
      <c r="E39" t="s">
        <v>14</v>
      </c>
      <c r="F39" t="s">
        <v>64</v>
      </c>
      <c r="G39" t="s">
        <v>15</v>
      </c>
      <c r="H39" t="s">
        <v>20</v>
      </c>
      <c r="I39" s="5">
        <f t="shared" si="10"/>
        <v>0</v>
      </c>
      <c r="J39" s="5">
        <f t="shared" si="11"/>
        <v>0</v>
      </c>
      <c r="K39" s="5">
        <f t="shared" si="12"/>
        <v>613</v>
      </c>
      <c r="L39" s="6">
        <f t="shared" si="8"/>
        <v>0</v>
      </c>
      <c r="M39" s="5">
        <f t="shared" si="9"/>
        <v>0</v>
      </c>
      <c r="N39" s="7">
        <f t="shared" si="13"/>
        <v>0</v>
      </c>
      <c r="O39" t="s">
        <v>16</v>
      </c>
      <c r="P39" t="s">
        <v>38</v>
      </c>
      <c r="Q39">
        <v>3</v>
      </c>
    </row>
    <row r="40" spans="1:17">
      <c r="A40" s="12">
        <v>44634</v>
      </c>
      <c r="B40" s="5">
        <v>145</v>
      </c>
      <c r="C40" t="s">
        <v>65</v>
      </c>
      <c r="D40" t="s">
        <v>14</v>
      </c>
      <c r="E40" t="s">
        <v>14</v>
      </c>
      <c r="F40" t="s">
        <v>29</v>
      </c>
      <c r="I40" s="5">
        <f t="shared" si="10"/>
        <v>0</v>
      </c>
      <c r="J40" s="5">
        <f t="shared" si="11"/>
        <v>0</v>
      </c>
      <c r="K40" s="5">
        <f t="shared" si="12"/>
        <v>0</v>
      </c>
      <c r="L40" s="6">
        <f t="shared" si="8"/>
        <v>0</v>
      </c>
      <c r="M40" s="5">
        <f t="shared" si="9"/>
        <v>0</v>
      </c>
      <c r="N40" s="7">
        <f t="shared" si="13"/>
        <v>0</v>
      </c>
      <c r="P40" t="s">
        <v>29</v>
      </c>
      <c r="Q40">
        <v>3</v>
      </c>
    </row>
    <row r="41" spans="1:17">
      <c r="A41" s="12">
        <v>44643</v>
      </c>
      <c r="B41" s="5">
        <v>1651.22</v>
      </c>
      <c r="C41" t="s">
        <v>66</v>
      </c>
      <c r="D41" t="s">
        <v>14</v>
      </c>
      <c r="E41" t="s">
        <v>14</v>
      </c>
      <c r="F41" t="s">
        <v>43</v>
      </c>
      <c r="G41" t="s">
        <v>19</v>
      </c>
      <c r="H41" t="s">
        <v>16</v>
      </c>
      <c r="I41" s="5">
        <f t="shared" si="10"/>
        <v>-1651.22</v>
      </c>
      <c r="J41" s="5">
        <f t="shared" si="11"/>
        <v>1651.22</v>
      </c>
      <c r="K41" s="5">
        <f t="shared" si="12"/>
        <v>0</v>
      </c>
      <c r="L41" s="6">
        <f t="shared" si="8"/>
        <v>150.1109090909091</v>
      </c>
      <c r="M41" s="5">
        <f t="shared" si="9"/>
        <v>0</v>
      </c>
      <c r="N41" s="7">
        <f t="shared" si="13"/>
        <v>150.1109090909091</v>
      </c>
      <c r="P41" t="s">
        <v>38</v>
      </c>
      <c r="Q41">
        <v>3</v>
      </c>
    </row>
    <row r="42" spans="1:17">
      <c r="A42" s="12">
        <v>44650</v>
      </c>
      <c r="B42" s="5">
        <v>-165</v>
      </c>
      <c r="C42" t="s">
        <v>30</v>
      </c>
      <c r="D42" t="s">
        <v>14</v>
      </c>
      <c r="E42" t="s">
        <v>14</v>
      </c>
      <c r="F42" t="s">
        <v>62</v>
      </c>
      <c r="G42" t="s">
        <v>15</v>
      </c>
      <c r="H42" t="s">
        <v>16</v>
      </c>
      <c r="I42" s="5">
        <f t="shared" si="10"/>
        <v>165</v>
      </c>
      <c r="J42" s="5">
        <f t="shared" si="11"/>
        <v>0</v>
      </c>
      <c r="K42" s="5">
        <f t="shared" si="12"/>
        <v>165</v>
      </c>
      <c r="L42" s="6">
        <f t="shared" si="8"/>
        <v>0</v>
      </c>
      <c r="M42" s="5">
        <f t="shared" si="9"/>
        <v>15</v>
      </c>
      <c r="N42" s="7">
        <f t="shared" si="13"/>
        <v>0</v>
      </c>
      <c r="O42" t="s">
        <v>16</v>
      </c>
      <c r="P42" t="s">
        <v>38</v>
      </c>
      <c r="Q42">
        <v>3</v>
      </c>
    </row>
    <row r="43" spans="1:17">
      <c r="A43" s="12">
        <v>44651</v>
      </c>
      <c r="B43" s="5">
        <v>1.55</v>
      </c>
      <c r="C43" t="s">
        <v>17</v>
      </c>
      <c r="D43" t="s">
        <v>14</v>
      </c>
      <c r="E43" t="s">
        <v>14</v>
      </c>
      <c r="F43" t="s">
        <v>18</v>
      </c>
      <c r="G43" t="s">
        <v>19</v>
      </c>
      <c r="I43" s="5">
        <f t="shared" si="10"/>
        <v>0</v>
      </c>
      <c r="J43" s="5">
        <f t="shared" si="11"/>
        <v>1.55</v>
      </c>
      <c r="K43" s="5">
        <f t="shared" si="12"/>
        <v>0</v>
      </c>
      <c r="L43" s="6">
        <f t="shared" si="8"/>
        <v>0</v>
      </c>
      <c r="M43" s="5">
        <f t="shared" si="9"/>
        <v>0</v>
      </c>
      <c r="N43" s="7">
        <f t="shared" si="13"/>
        <v>0</v>
      </c>
      <c r="P43" t="s">
        <v>18</v>
      </c>
      <c r="Q43">
        <v>3</v>
      </c>
    </row>
    <row r="44" spans="1:17">
      <c r="A44" s="12">
        <v>44680</v>
      </c>
      <c r="B44" s="5">
        <v>1.45</v>
      </c>
      <c r="C44" t="s">
        <v>67</v>
      </c>
      <c r="D44" t="s">
        <v>14</v>
      </c>
      <c r="E44" t="s">
        <v>14</v>
      </c>
      <c r="F44" s="15" t="s">
        <v>18</v>
      </c>
      <c r="G44" t="s">
        <v>19</v>
      </c>
      <c r="I44" s="5">
        <f t="shared" si="10"/>
        <v>0</v>
      </c>
      <c r="J44" s="5">
        <f t="shared" si="11"/>
        <v>1.45</v>
      </c>
      <c r="K44" s="5">
        <f t="shared" si="12"/>
        <v>0</v>
      </c>
      <c r="L44" s="6">
        <f t="shared" si="8"/>
        <v>0</v>
      </c>
      <c r="M44" s="5">
        <f t="shared" si="9"/>
        <v>0</v>
      </c>
      <c r="N44" s="7">
        <f t="shared" si="13"/>
        <v>0</v>
      </c>
      <c r="P44" t="s">
        <v>18</v>
      </c>
      <c r="Q44">
        <v>4</v>
      </c>
    </row>
    <row r="45" spans="1:17">
      <c r="A45" s="12">
        <v>44690</v>
      </c>
      <c r="B45" s="5">
        <v>-276</v>
      </c>
      <c r="C45" t="s">
        <v>68</v>
      </c>
      <c r="D45" t="s">
        <v>14</v>
      </c>
      <c r="E45" t="s">
        <v>14</v>
      </c>
      <c r="F45" t="s">
        <v>64</v>
      </c>
      <c r="G45" t="s">
        <v>15</v>
      </c>
      <c r="H45" t="s">
        <v>20</v>
      </c>
      <c r="I45" s="5">
        <f t="shared" si="10"/>
        <v>0</v>
      </c>
      <c r="J45" s="5">
        <f t="shared" si="11"/>
        <v>0</v>
      </c>
      <c r="K45" s="5">
        <f t="shared" si="12"/>
        <v>276</v>
      </c>
      <c r="L45" s="6">
        <f t="shared" si="8"/>
        <v>0</v>
      </c>
      <c r="M45" s="5">
        <f t="shared" si="9"/>
        <v>0</v>
      </c>
      <c r="N45" s="7">
        <f t="shared" si="13"/>
        <v>0</v>
      </c>
      <c r="O45" t="s">
        <v>16</v>
      </c>
      <c r="P45" t="s">
        <v>38</v>
      </c>
      <c r="Q45">
        <v>4</v>
      </c>
    </row>
    <row r="46" spans="1:17">
      <c r="A46" s="12">
        <v>44693</v>
      </c>
      <c r="B46" s="5">
        <v>26</v>
      </c>
      <c r="C46" t="s">
        <v>69</v>
      </c>
      <c r="D46" t="s">
        <v>14</v>
      </c>
      <c r="E46" t="s">
        <v>14</v>
      </c>
      <c r="F46" t="s">
        <v>29</v>
      </c>
      <c r="I46" s="5">
        <f t="shared" si="10"/>
        <v>0</v>
      </c>
      <c r="J46" s="5">
        <f t="shared" si="11"/>
        <v>0</v>
      </c>
      <c r="K46" s="5">
        <f t="shared" si="12"/>
        <v>0</v>
      </c>
      <c r="L46" s="6">
        <f t="shared" si="8"/>
        <v>0</v>
      </c>
      <c r="M46" s="5">
        <f t="shared" si="9"/>
        <v>0</v>
      </c>
      <c r="N46" s="7">
        <f t="shared" si="13"/>
        <v>0</v>
      </c>
      <c r="P46" t="s">
        <v>29</v>
      </c>
      <c r="Q46">
        <v>4</v>
      </c>
    </row>
    <row r="47" spans="1:17">
      <c r="A47" s="12">
        <v>44706</v>
      </c>
      <c r="B47" s="5">
        <v>-142.1</v>
      </c>
      <c r="C47" t="s">
        <v>70</v>
      </c>
      <c r="D47" t="s">
        <v>14</v>
      </c>
      <c r="E47" t="s">
        <v>14</v>
      </c>
      <c r="F47" t="s">
        <v>31</v>
      </c>
      <c r="G47" t="s">
        <v>15</v>
      </c>
      <c r="I47" s="5">
        <f t="shared" si="10"/>
        <v>0</v>
      </c>
      <c r="J47" s="5">
        <f t="shared" si="11"/>
        <v>0</v>
      </c>
      <c r="K47" s="5">
        <f t="shared" si="12"/>
        <v>142.1</v>
      </c>
      <c r="L47" s="6">
        <f t="shared" si="8"/>
        <v>0</v>
      </c>
      <c r="M47" s="5">
        <f t="shared" si="9"/>
        <v>0</v>
      </c>
      <c r="N47" s="7">
        <f t="shared" si="13"/>
        <v>0</v>
      </c>
      <c r="O47" t="s">
        <v>16</v>
      </c>
      <c r="P47" t="s">
        <v>39</v>
      </c>
      <c r="Q47">
        <v>4</v>
      </c>
    </row>
    <row r="48" spans="1:17">
      <c r="A48" s="12">
        <v>44706</v>
      </c>
      <c r="B48" s="5">
        <v>-142.1</v>
      </c>
      <c r="C48" t="s">
        <v>71</v>
      </c>
      <c r="D48" t="s">
        <v>14</v>
      </c>
      <c r="E48" t="s">
        <v>14</v>
      </c>
      <c r="F48" t="s">
        <v>32</v>
      </c>
      <c r="G48" t="s">
        <v>15</v>
      </c>
      <c r="I48" s="5">
        <f t="shared" si="10"/>
        <v>0</v>
      </c>
      <c r="J48" s="5">
        <f t="shared" si="11"/>
        <v>0</v>
      </c>
      <c r="K48" s="5">
        <f t="shared" si="12"/>
        <v>142.1</v>
      </c>
      <c r="L48" s="6">
        <f t="shared" si="8"/>
        <v>0</v>
      </c>
      <c r="M48" s="5">
        <f t="shared" si="9"/>
        <v>0</v>
      </c>
      <c r="N48" s="7">
        <f t="shared" si="13"/>
        <v>0</v>
      </c>
      <c r="O48" t="s">
        <v>16</v>
      </c>
      <c r="P48" t="s">
        <v>40</v>
      </c>
      <c r="Q48">
        <v>4</v>
      </c>
    </row>
    <row r="49" spans="1:17">
      <c r="A49" s="12">
        <v>44712</v>
      </c>
      <c r="B49" s="5">
        <v>-102.83</v>
      </c>
      <c r="C49" t="s">
        <v>72</v>
      </c>
      <c r="D49" t="s">
        <v>14</v>
      </c>
      <c r="E49" t="s">
        <v>14</v>
      </c>
      <c r="F49" t="s">
        <v>49</v>
      </c>
      <c r="G49" t="s">
        <v>15</v>
      </c>
      <c r="I49" s="5">
        <f t="shared" si="10"/>
        <v>0</v>
      </c>
      <c r="J49" s="5">
        <f t="shared" si="11"/>
        <v>0</v>
      </c>
      <c r="K49" s="5">
        <f t="shared" si="12"/>
        <v>102.83</v>
      </c>
      <c r="L49" s="6">
        <f t="shared" si="8"/>
        <v>0</v>
      </c>
      <c r="M49" s="5">
        <f t="shared" si="9"/>
        <v>0</v>
      </c>
      <c r="N49" s="7">
        <f t="shared" si="13"/>
        <v>0</v>
      </c>
      <c r="O49" t="s">
        <v>16</v>
      </c>
      <c r="P49" t="s">
        <v>39</v>
      </c>
      <c r="Q49">
        <v>4</v>
      </c>
    </row>
    <row r="50" spans="1:17">
      <c r="A50" s="12">
        <v>44712</v>
      </c>
      <c r="B50" s="5">
        <v>1.6</v>
      </c>
      <c r="C50" t="s">
        <v>67</v>
      </c>
      <c r="D50" t="s">
        <v>14</v>
      </c>
      <c r="E50" t="s">
        <v>14</v>
      </c>
      <c r="F50" t="s">
        <v>18</v>
      </c>
      <c r="G50" t="s">
        <v>19</v>
      </c>
      <c r="I50" s="5">
        <f t="shared" si="10"/>
        <v>0</v>
      </c>
      <c r="J50" s="5">
        <f t="shared" si="11"/>
        <v>1.6</v>
      </c>
      <c r="K50" s="5">
        <f t="shared" si="12"/>
        <v>0</v>
      </c>
      <c r="L50" s="6">
        <f t="shared" si="8"/>
        <v>0</v>
      </c>
      <c r="M50" s="5">
        <f t="shared" si="9"/>
        <v>0</v>
      </c>
      <c r="N50" s="7">
        <f t="shared" si="13"/>
        <v>0</v>
      </c>
      <c r="P50" t="s">
        <v>18</v>
      </c>
      <c r="Q50">
        <v>4</v>
      </c>
    </row>
    <row r="51" spans="1:17">
      <c r="A51" s="12">
        <v>44714</v>
      </c>
      <c r="B51" s="5">
        <v>-81.25</v>
      </c>
      <c r="C51" t="s">
        <v>73</v>
      </c>
      <c r="D51" t="s">
        <v>14</v>
      </c>
      <c r="E51" t="s">
        <v>14</v>
      </c>
      <c r="F51" t="s">
        <v>48</v>
      </c>
      <c r="G51" t="s">
        <v>15</v>
      </c>
      <c r="I51" s="5">
        <f t="shared" si="10"/>
        <v>0</v>
      </c>
      <c r="J51" s="5">
        <f t="shared" si="11"/>
        <v>0</v>
      </c>
      <c r="K51" s="5">
        <f t="shared" si="12"/>
        <v>81.25</v>
      </c>
      <c r="L51" s="6">
        <f t="shared" si="8"/>
        <v>0</v>
      </c>
      <c r="M51" s="5">
        <f t="shared" si="9"/>
        <v>0</v>
      </c>
      <c r="N51" s="7">
        <f t="shared" si="13"/>
        <v>0</v>
      </c>
      <c r="O51" t="s">
        <v>16</v>
      </c>
      <c r="P51" t="s">
        <v>40</v>
      </c>
      <c r="Q51">
        <v>4</v>
      </c>
    </row>
    <row r="52" spans="1:17">
      <c r="A52" s="12">
        <v>44727</v>
      </c>
      <c r="B52" s="5">
        <v>1651.22</v>
      </c>
      <c r="C52" t="s">
        <v>74</v>
      </c>
      <c r="D52" t="s">
        <v>14</v>
      </c>
      <c r="E52" t="s">
        <v>14</v>
      </c>
      <c r="F52" t="s">
        <v>43</v>
      </c>
      <c r="G52" t="s">
        <v>19</v>
      </c>
      <c r="H52" t="s">
        <v>16</v>
      </c>
      <c r="I52" s="5">
        <f t="shared" si="10"/>
        <v>-1651.22</v>
      </c>
      <c r="J52" s="5">
        <f t="shared" si="11"/>
        <v>1651.22</v>
      </c>
      <c r="K52" s="5">
        <f t="shared" si="12"/>
        <v>0</v>
      </c>
      <c r="L52" s="6">
        <f t="shared" si="8"/>
        <v>150.1109090909091</v>
      </c>
      <c r="M52" s="5">
        <f t="shared" si="9"/>
        <v>0</v>
      </c>
      <c r="N52" s="7">
        <f t="shared" si="13"/>
        <v>150.1109090909091</v>
      </c>
      <c r="P52" t="s">
        <v>38</v>
      </c>
      <c r="Q52">
        <v>4</v>
      </c>
    </row>
    <row r="53" spans="1:17">
      <c r="A53" s="12">
        <v>44742</v>
      </c>
      <c r="B53" s="5">
        <v>4.3</v>
      </c>
      <c r="C53" t="s">
        <v>67</v>
      </c>
      <c r="D53" t="s">
        <v>14</v>
      </c>
      <c r="E53" t="s">
        <v>14</v>
      </c>
      <c r="F53" s="15" t="s">
        <v>18</v>
      </c>
      <c r="G53" t="s">
        <v>19</v>
      </c>
      <c r="I53" s="5">
        <f t="shared" si="10"/>
        <v>0</v>
      </c>
      <c r="J53" s="5">
        <f t="shared" si="11"/>
        <v>4.3</v>
      </c>
      <c r="K53" s="5">
        <f t="shared" si="12"/>
        <v>0</v>
      </c>
      <c r="L53" s="6">
        <f t="shared" si="8"/>
        <v>0</v>
      </c>
      <c r="M53" s="5">
        <f t="shared" si="9"/>
        <v>0</v>
      </c>
      <c r="N53" s="7">
        <f t="shared" si="13"/>
        <v>0</v>
      </c>
      <c r="P53" t="s">
        <v>18</v>
      </c>
      <c r="Q53">
        <v>4</v>
      </c>
    </row>
    <row r="54" spans="1:17">
      <c r="J54" s="5">
        <f>SUM(J2:J53)</f>
        <v>6625.880000000001</v>
      </c>
    </row>
    <row r="55" spans="1:17">
      <c r="J55">
        <v>6618</v>
      </c>
    </row>
    <row r="56" spans="1:17">
      <c r="J56" s="5">
        <f>J54-J55</f>
        <v>7.8800000000010186</v>
      </c>
    </row>
  </sheetData>
  <autoFilter ref="A1:Q56"/>
  <sortState ref="A2:O73">
    <sortCondition ref="A1"/>
  </sortState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15" sqref="D15"/>
    </sheetView>
  </sheetViews>
  <sheetFormatPr baseColWidth="10" defaultRowHeight="15" x14ac:dyDescent="0"/>
  <cols>
    <col min="2" max="5" width="10.83203125" style="10"/>
  </cols>
  <sheetData>
    <row r="1" spans="1:5" s="1" customFormat="1">
      <c r="B1" s="17" t="s">
        <v>79</v>
      </c>
      <c r="C1" s="17" t="s">
        <v>80</v>
      </c>
      <c r="D1" s="17" t="s">
        <v>81</v>
      </c>
      <c r="E1" s="17" t="s">
        <v>82</v>
      </c>
    </row>
    <row r="2" spans="1:5">
      <c r="A2" t="s">
        <v>75</v>
      </c>
      <c r="B2" s="10">
        <v>146</v>
      </c>
      <c r="C2" s="10">
        <v>70</v>
      </c>
      <c r="D2" s="10">
        <v>1652</v>
      </c>
      <c r="E2" s="10">
        <f>B2-C2</f>
        <v>76</v>
      </c>
    </row>
    <row r="3" spans="1:5">
      <c r="A3" t="s">
        <v>76</v>
      </c>
      <c r="B3" s="10">
        <v>146</v>
      </c>
      <c r="C3" s="10">
        <v>0</v>
      </c>
      <c r="D3" s="10">
        <v>1619</v>
      </c>
      <c r="E3" s="10">
        <f t="shared" ref="E3:E5" si="0">B3-C3</f>
        <v>146</v>
      </c>
    </row>
    <row r="4" spans="1:5">
      <c r="A4" t="s">
        <v>77</v>
      </c>
      <c r="B4" s="10">
        <v>154</v>
      </c>
      <c r="C4" s="10">
        <v>180</v>
      </c>
      <c r="D4" s="10">
        <v>1696</v>
      </c>
      <c r="E4" s="10">
        <f t="shared" si="0"/>
        <v>-26</v>
      </c>
    </row>
    <row r="5" spans="1:5">
      <c r="A5" t="s">
        <v>78</v>
      </c>
      <c r="B5" s="10">
        <v>150</v>
      </c>
      <c r="C5" s="10">
        <v>0</v>
      </c>
      <c r="D5" s="10">
        <v>1659</v>
      </c>
      <c r="E5" s="10">
        <f t="shared" si="0"/>
        <v>150</v>
      </c>
    </row>
    <row r="6" spans="1:5">
      <c r="B6" s="10">
        <f>SUM(B2:B5)</f>
        <v>596</v>
      </c>
      <c r="C6" s="10">
        <f t="shared" ref="C6:E6" si="1">SUM(C2:C5)</f>
        <v>250</v>
      </c>
      <c r="D6" s="10">
        <f t="shared" si="1"/>
        <v>6626</v>
      </c>
      <c r="E6" s="10">
        <f t="shared" si="1"/>
        <v>346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G19" sqref="G19"/>
    </sheetView>
  </sheetViews>
  <sheetFormatPr baseColWidth="10" defaultRowHeight="15" x14ac:dyDescent="0"/>
  <sheetData>
    <row r="1" spans="1:4">
      <c r="C1" s="5"/>
      <c r="D1" s="5"/>
    </row>
    <row r="2" spans="1:4">
      <c r="A2" t="s">
        <v>85</v>
      </c>
      <c r="C2" s="5">
        <v>150000</v>
      </c>
      <c r="D2" s="5"/>
    </row>
    <row r="3" spans="1:4">
      <c r="A3" t="s">
        <v>35</v>
      </c>
      <c r="C3" s="5">
        <v>52688</v>
      </c>
      <c r="D3" s="5"/>
    </row>
    <row r="4" spans="1:4">
      <c r="A4" t="s">
        <v>86</v>
      </c>
      <c r="C4" s="5">
        <v>0</v>
      </c>
      <c r="D4" s="5"/>
    </row>
    <row r="5" spans="1:4">
      <c r="A5" t="s">
        <v>87</v>
      </c>
      <c r="C5" s="5">
        <f>SUM(C2:C4)</f>
        <v>202688</v>
      </c>
    </row>
    <row r="6" spans="1:4">
      <c r="A6" t="s">
        <v>88</v>
      </c>
      <c r="C6" s="5">
        <f>D6*C5</f>
        <v>10134.400000000001</v>
      </c>
      <c r="D6" s="18">
        <v>0.05</v>
      </c>
    </row>
    <row r="7" spans="1:4">
      <c r="A7" t="s">
        <v>89</v>
      </c>
      <c r="C7" s="5">
        <f>D7*C5</f>
        <v>5067.2000000000007</v>
      </c>
      <c r="D7" s="18">
        <f>5%/2</f>
        <v>2.5000000000000001E-2</v>
      </c>
    </row>
    <row r="8" spans="1:4">
      <c r="A8" t="s">
        <v>90</v>
      </c>
      <c r="C8" s="5"/>
      <c r="D8" s="19" t="s">
        <v>91</v>
      </c>
    </row>
    <row r="9" spans="1:4">
      <c r="A9" t="s">
        <v>92</v>
      </c>
      <c r="C9" s="16">
        <f>C7-Summary!I20</f>
        <v>1067.2000000000007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Pitz Super</vt:lpstr>
      <vt:lpstr>Bas</vt:lpstr>
      <vt:lpstr>Super payments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Lesley White</dc:creator>
  <cp:lastModifiedBy>Lesley White</cp:lastModifiedBy>
  <dcterms:created xsi:type="dcterms:W3CDTF">2016-08-31T01:51:33Z</dcterms:created>
  <dcterms:modified xsi:type="dcterms:W3CDTF">2023-01-12T05:51:37Z</dcterms:modified>
</cp:coreProperties>
</file>