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V\VENM\2021\Workpapers\2. Income Tax &amp; GST\GST\"/>
    </mc:Choice>
  </mc:AlternateContent>
  <xr:revisionPtr revIDLastSave="0" documentId="13_ncr:1_{1501C37F-B4D9-47DA-B724-1DCC93567993}" xr6:coauthVersionLast="47" xr6:coauthVersionMax="47" xr10:uidLastSave="{00000000-0000-0000-0000-000000000000}"/>
  <bookViews>
    <workbookView xWindow="28680" yWindow="-120" windowWidth="29040" windowHeight="15840" xr2:uid="{6B1F4138-C027-4351-A63E-D624D27BC276}"/>
  </bookViews>
  <sheets>
    <sheet name="2021" sheetId="3" r:id="rId1"/>
    <sheet name="2020" sheetId="2" r:id="rId2"/>
    <sheet name="2019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D11" i="3"/>
  <c r="C50" i="3"/>
  <c r="D12" i="3"/>
  <c r="I48" i="3"/>
  <c r="C42" i="3" s="1"/>
  <c r="H29" i="3"/>
  <c r="H30" i="3"/>
  <c r="H31" i="3"/>
  <c r="H33" i="3"/>
  <c r="H34" i="3"/>
  <c r="D32" i="3"/>
  <c r="H32" i="3" s="1"/>
  <c r="H38" i="3"/>
  <c r="H28" i="3"/>
  <c r="H27" i="3"/>
  <c r="H26" i="3"/>
  <c r="H19" i="3"/>
  <c r="G19" i="3"/>
  <c r="F19" i="3"/>
  <c r="E19" i="3"/>
  <c r="D19" i="3"/>
  <c r="C19" i="3"/>
  <c r="I18" i="3"/>
  <c r="I17" i="3"/>
  <c r="I16" i="3"/>
  <c r="I15" i="3"/>
  <c r="H12" i="3"/>
  <c r="G12" i="3"/>
  <c r="F12" i="3"/>
  <c r="E12" i="3"/>
  <c r="C12" i="3"/>
  <c r="I10" i="3"/>
  <c r="I9" i="3"/>
  <c r="I8" i="3"/>
  <c r="G61" i="2"/>
  <c r="I11" i="3" l="1"/>
  <c r="I12" i="3" s="1"/>
  <c r="G21" i="3"/>
  <c r="H21" i="3"/>
  <c r="F21" i="3"/>
  <c r="I19" i="3"/>
  <c r="C41" i="3" s="1"/>
  <c r="D21" i="3"/>
  <c r="C21" i="3"/>
  <c r="E21" i="3"/>
  <c r="H37" i="3"/>
  <c r="H34" i="2"/>
  <c r="H36" i="2"/>
  <c r="H32" i="2"/>
  <c r="H33" i="2"/>
  <c r="H35" i="2"/>
  <c r="H37" i="2"/>
  <c r="H38" i="2"/>
  <c r="H39" i="2"/>
  <c r="H40" i="2"/>
  <c r="H41" i="2"/>
  <c r="H42" i="2"/>
  <c r="H30" i="2"/>
  <c r="H28" i="2"/>
  <c r="D27" i="2"/>
  <c r="D29" i="2"/>
  <c r="H29" i="2" s="1"/>
  <c r="D28" i="2"/>
  <c r="D31" i="2"/>
  <c r="H31" i="2" s="1"/>
  <c r="C19" i="2"/>
  <c r="C40" i="3" l="1"/>
  <c r="I21" i="3"/>
  <c r="H39" i="3" s="1"/>
  <c r="I11" i="2"/>
  <c r="I10" i="2"/>
  <c r="I9" i="2"/>
  <c r="I8" i="2"/>
  <c r="H47" i="2"/>
  <c r="H27" i="2"/>
  <c r="H26" i="2"/>
  <c r="H19" i="2"/>
  <c r="G19" i="2"/>
  <c r="F19" i="2"/>
  <c r="E19" i="2"/>
  <c r="D19" i="2"/>
  <c r="I18" i="2"/>
  <c r="I17" i="2"/>
  <c r="I16" i="2"/>
  <c r="I15" i="2"/>
  <c r="H12" i="2"/>
  <c r="G12" i="2"/>
  <c r="F12" i="2"/>
  <c r="E12" i="2"/>
  <c r="D12" i="2"/>
  <c r="C12" i="2"/>
  <c r="C58" i="1"/>
  <c r="H32" i="1"/>
  <c r="D32" i="1"/>
  <c r="H37" i="1"/>
  <c r="C56" i="1" s="1"/>
  <c r="H28" i="1"/>
  <c r="H29" i="1"/>
  <c r="H27" i="1"/>
  <c r="C43" i="3" l="1"/>
  <c r="C47" i="3" s="1"/>
  <c r="F21" i="2"/>
  <c r="G21" i="2"/>
  <c r="H46" i="2"/>
  <c r="E21" i="2"/>
  <c r="H21" i="2"/>
  <c r="I19" i="2"/>
  <c r="C50" i="2" s="1"/>
  <c r="C21" i="2"/>
  <c r="I12" i="2"/>
  <c r="C49" i="2" s="1"/>
  <c r="D21" i="2"/>
  <c r="I18" i="1"/>
  <c r="I15" i="1"/>
  <c r="I9" i="1"/>
  <c r="I10" i="1"/>
  <c r="I11" i="1"/>
  <c r="I8" i="1"/>
  <c r="C51" i="2" l="1"/>
  <c r="I21" i="2"/>
  <c r="H48" i="2" s="1"/>
  <c r="H46" i="1"/>
  <c r="H26" i="1"/>
  <c r="H19" i="1"/>
  <c r="G19" i="1"/>
  <c r="F19" i="1"/>
  <c r="E19" i="1"/>
  <c r="D19" i="1"/>
  <c r="C19" i="1"/>
  <c r="I17" i="1"/>
  <c r="I16" i="1"/>
  <c r="H12" i="1"/>
  <c r="G12" i="1"/>
  <c r="F12" i="1"/>
  <c r="E12" i="1"/>
  <c r="D12" i="1"/>
  <c r="C12" i="1"/>
  <c r="H21" i="1" l="1"/>
  <c r="G21" i="1"/>
  <c r="E21" i="1"/>
  <c r="C21" i="1"/>
  <c r="H45" i="1" s="1"/>
  <c r="F21" i="1"/>
  <c r="I12" i="1"/>
  <c r="C48" i="1" s="1"/>
  <c r="I19" i="1"/>
  <c r="C49" i="1" s="1"/>
  <c r="D21" i="1"/>
  <c r="I21" i="1" l="1"/>
  <c r="H47" i="1" s="1"/>
  <c r="C50" i="1"/>
  <c r="C52" i="1" l="1"/>
  <c r="C5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B1" authorId="0" shapeId="0" xr:uid="{29C890BC-3B26-43F3-A238-281376F54AD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Enter the client's name here in cell C1 and it will automatically appear on every other worksheet in this Excel file.</t>
        </r>
      </text>
    </comment>
    <comment ref="I14" authorId="0" shapeId="0" xr:uid="{6660359B-FE9C-48E8-A7F2-EAABF60FAC19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B1" authorId="0" shapeId="0" xr:uid="{CC3FF9D6-E3BE-4DE2-B61F-1031CD9B9C35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Enter the client's name here in cell C1 and it will automatically appear on every other worksheet in this Excel file.</t>
        </r>
      </text>
    </comment>
    <comment ref="I14" authorId="0" shapeId="0" xr:uid="{8DA6EE6F-CD66-4336-9150-CE2B5610A20C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B1" authorId="0" shapeId="0" xr:uid="{1C7898F5-8779-40B0-B208-F9CDF7712BE5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Enter the client's name here in cell C1 and it will automatically appear on every other worksheet in this Excel file.</t>
        </r>
      </text>
    </comment>
    <comment ref="I14" authorId="0" shapeId="0" xr:uid="{158D0D60-CC33-4EBF-B282-80C0072F3757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<sst xmlns="http://schemas.openxmlformats.org/spreadsheetml/2006/main" count="208" uniqueCount="66">
  <si>
    <t>Client:</t>
  </si>
  <si>
    <t>W/P:</t>
  </si>
  <si>
    <t>Index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</si>
  <si>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</si>
  <si>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</si>
  <si>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</si>
  <si>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</si>
  <si>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</si>
  <si>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</si>
  <si>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</si>
  <si>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</si>
  <si>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</si>
  <si>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</si>
  <si>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</si>
  <si>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</si>
  <si>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</si>
  <si>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</si>
  <si>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</si>
  <si>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</si>
  <si>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</si>
  <si>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</si>
  <si>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</si>
  <si>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</si>
  <si>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VARIANCE = Reported minus paid</t>
  </si>
  <si>
    <t>Reconciliation</t>
  </si>
  <si>
    <t>Per BAS</t>
  </si>
  <si>
    <t>Per Accounts</t>
  </si>
  <si>
    <t>Difference</t>
  </si>
  <si>
    <t>Transaction/Explaination</t>
  </si>
  <si>
    <t>HFB Fee</t>
  </si>
  <si>
    <t>Total</t>
  </si>
  <si>
    <t>Check:</t>
  </si>
  <si>
    <t>Check</t>
  </si>
  <si>
    <t>Rounding</t>
  </si>
  <si>
    <t>Venn Constructions Pty Ltd Superannuation Fund</t>
  </si>
  <si>
    <t>Client claimed 100%</t>
  </si>
  <si>
    <t>Ord Minnett brokerage</t>
  </si>
  <si>
    <t>Prior year amendment</t>
  </si>
  <si>
    <t>840 Balance</t>
  </si>
  <si>
    <t>CM</t>
  </si>
  <si>
    <t>Per BAS 2019</t>
  </si>
  <si>
    <t>Per Annual Accounts 2019</t>
  </si>
  <si>
    <t>Less: 2018FY adj</t>
  </si>
  <si>
    <t>Adjustment Required 2019:</t>
  </si>
  <si>
    <t>June Rent Accrued in Accounts</t>
  </si>
  <si>
    <t>BAS on cash basis</t>
  </si>
  <si>
    <t>Dec 18 Qtr</t>
  </si>
  <si>
    <t>Per BAS 2020</t>
  </si>
  <si>
    <t>Per Annual Accounts 2020</t>
  </si>
  <si>
    <t>payable to ATO</t>
  </si>
  <si>
    <t>June 2019 rent rec July 2019 appears to have not been reported</t>
  </si>
  <si>
    <t>Overclaim of GST credits for the 2020FY</t>
  </si>
  <si>
    <t>The 840 balance represents:</t>
  </si>
  <si>
    <t>2019FY GST adjustment appears to have not been taken up by the client in the 2020FY BAS's</t>
  </si>
  <si>
    <t>DB</t>
  </si>
  <si>
    <t>Per BAS 2021</t>
  </si>
  <si>
    <t>Per Annual Accounts 2021</t>
  </si>
  <si>
    <t>Insurance</t>
  </si>
  <si>
    <t>HFB Fee - final adj</t>
  </si>
  <si>
    <t>Brokers Fee</t>
  </si>
  <si>
    <t>2020FY</t>
  </si>
  <si>
    <t>2019FY</t>
  </si>
  <si>
    <t>June &amp; July 2019 rent not reported</t>
  </si>
  <si>
    <t>Prior year adjustments required</t>
  </si>
  <si>
    <t>Prior year adjustments represent: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</si>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</sst>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i/>
      <sz val="13"/>
      <name val="Times New Roman"/>
      <family val="1"/>
    </font>
    <font>
      <b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  <xf numFmtId="43" fontId="19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4" fontId="4" fillId="2" borderId="9" xfId="4" applyNumberFormat="1" applyFont="1" applyFill="1" applyBorder="1"/>
    <xf numFmtId="4" fontId="4" fillId="2" borderId="9" xfId="0" applyNumberFormat="1" applyFont="1" applyFill="1" applyBorder="1"/>
    <xf numFmtId="165" fontId="4" fillId="2" borderId="9" xfId="4" applyFont="1" applyFill="1" applyBorder="1"/>
    <xf numFmtId="43" fontId="5" fillId="0" borderId="0" xfId="3" applyNumberFormat="1" applyFill="1" applyAlignment="1"/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4" fontId="4" fillId="2" borderId="1" xfId="4" applyNumberFormat="1" applyFont="1" applyFill="1" applyBorder="1"/>
    <xf numFmtId="4" fontId="4" fillId="2" borderId="1" xfId="0" applyNumberFormat="1" applyFont="1" applyFill="1" applyBorder="1"/>
    <xf numFmtId="165" fontId="4" fillId="0" borderId="0" xfId="4" applyFont="1" applyAlignment="1">
      <alignment horizontal="left"/>
    </xf>
    <xf numFmtId="165" fontId="4" fillId="0" borderId="1" xfId="4" applyFont="1" applyBorder="1"/>
    <xf numFmtId="0" fontId="5" fillId="0" borderId="0" xfId="3" applyFill="1" applyAlignment="1"/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165" fontId="4" fillId="3" borderId="1" xfId="4" applyFont="1" applyFill="1" applyBorder="1"/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43" fontId="13" fillId="3" borderId="1" xfId="3" applyNumberFormat="1" applyFont="1" applyFill="1" applyBorder="1" applyAlignment="1" applyProtection="1"/>
    <xf numFmtId="43" fontId="2" fillId="3" borderId="1" xfId="3" applyNumberFormat="1" applyFont="1" applyFill="1" applyBorder="1" applyAlignment="1" applyProtection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14" fillId="0" borderId="0" xfId="3" applyFont="1" applyAlignment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0" fontId="5" fillId="0" borderId="16" xfId="3" applyBorder="1" applyAlignment="1"/>
    <xf numFmtId="0" fontId="15" fillId="0" borderId="15" xfId="3" applyFont="1" applyBorder="1" applyAlignment="1">
      <alignment horizontal="right"/>
    </xf>
    <xf numFmtId="43" fontId="16" fillId="0" borderId="0" xfId="3" applyNumberFormat="1" applyFon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5" fillId="0" borderId="0" xfId="3" applyFont="1" applyAlignment="1"/>
    <xf numFmtId="0" fontId="5" fillId="0" borderId="15" xfId="3" applyFont="1" applyBorder="1" applyAlignment="1">
      <alignment horizontal="left"/>
    </xf>
    <xf numFmtId="43" fontId="5" fillId="0" borderId="0" xfId="3" applyNumberFormat="1" applyFont="1" applyBorder="1" applyAlignment="1"/>
    <xf numFmtId="43" fontId="5" fillId="0" borderId="0" xfId="3" applyNumberFormat="1" applyBorder="1" applyAlignment="1"/>
    <xf numFmtId="165" fontId="5" fillId="0" borderId="8" xfId="3" applyNumberFormat="1" applyBorder="1" applyAlignment="1"/>
    <xf numFmtId="43" fontId="4" fillId="0" borderId="0" xfId="3" applyNumberFormat="1" applyFont="1" applyAlignment="1"/>
    <xf numFmtId="4" fontId="5" fillId="0" borderId="0" xfId="3" applyNumberFormat="1" applyAlignment="1"/>
    <xf numFmtId="43" fontId="5" fillId="0" borderId="0" xfId="6" applyFont="1" applyBorder="1" applyAlignment="1"/>
    <xf numFmtId="166" fontId="5" fillId="0" borderId="0" xfId="6" applyNumberFormat="1" applyFont="1" applyAlignment="1"/>
    <xf numFmtId="166" fontId="5" fillId="0" borderId="8" xfId="6" applyNumberFormat="1" applyFont="1" applyBorder="1" applyAlignment="1"/>
    <xf numFmtId="43" fontId="4" fillId="2" borderId="9" xfId="6" applyFont="1" applyFill="1" applyBorder="1"/>
    <xf numFmtId="43" fontId="4" fillId="2" borderId="1" xfId="6" applyFont="1" applyFill="1" applyBorder="1"/>
    <xf numFmtId="43" fontId="4" fillId="0" borderId="1" xfId="6" applyFont="1" applyBorder="1"/>
    <xf numFmtId="166" fontId="5" fillId="0" borderId="0" xfId="3" applyNumberFormat="1" applyAlignment="1"/>
    <xf numFmtId="165" fontId="4" fillId="0" borderId="1" xfId="4" applyNumberFormat="1" applyFont="1" applyFill="1" applyBorder="1"/>
    <xf numFmtId="165" fontId="5" fillId="0" borderId="0" xfId="3" applyNumberFormat="1" applyBorder="1" applyAlignment="1"/>
    <xf numFmtId="43" fontId="12" fillId="0" borderId="0" xfId="3" applyNumberFormat="1" applyFont="1" applyAlignment="1" applyProtection="1"/>
    <xf numFmtId="43" fontId="5" fillId="0" borderId="16" xfId="3" applyNumberFormat="1" applyBorder="1" applyAlignment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</cellXfs>
  <cellStyles count="7">
    <cellStyle name="Comma" xfId="6" builtinId="3"/>
    <cellStyle name="Comma_BCTSLEER" xfId="4" xr:uid="{4110F841-C42F-42CD-A655-9865022B1B12}"/>
    <cellStyle name="Hyperlink" xfId="1" builtinId="8"/>
    <cellStyle name="Normal" xfId="0" builtinId="0"/>
    <cellStyle name="Normal_8. GST Adjustment Schedule" xfId="5" xr:uid="{C7BD3175-8D5E-4737-8A31-C8D203476373}"/>
    <cellStyle name="Normal_Accounts Preparation - Electronic Workpapers1" xfId="3" xr:uid="{D26FE7E7-CEDA-4694-BA92-58FCD57529E8}"/>
    <cellStyle name="Normal_standard workpapers" xfId="2" xr:uid="{96384E5F-638F-4241-9EF7-DC2087865E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C7D6E-FBAB-4788-870C-F3612D011D33}">
  <dimension ref="A1:M51"/>
  <sheetViews>
    <sheetView tabSelected="1" topLeftCell="A22" workbookViewId="0">
      <selection activeCell="D27" sqref="D27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53" customWidth="1"/>
    <col min="10" max="10" width="15.28515625" style="7" customWidth="1"/>
    <col min="11" max="16384" width="11.42578125" style="7"/>
  </cols>
  <sheetData>
    <row r="1" spans="1:13" ht="30" customHeight="1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/>
    </row>
    <row r="2" spans="1:13" s="13" customFormat="1" ht="20.100000000000001" customHeight="1" x14ac:dyDescent="0.25">
      <c r="A2" s="8"/>
      <c r="B2" s="9"/>
      <c r="C2" s="10"/>
      <c r="D2" s="10"/>
      <c r="E2" s="10"/>
      <c r="F2" s="11"/>
      <c r="G2"/>
      <c r="H2" s="12" t="s">
        <v>3</v>
      </c>
      <c r="I2" s="12" t="s">
        <v>4</v>
      </c>
    </row>
    <row r="3" spans="1:13" ht="20.100000000000001" customHeight="1" x14ac:dyDescent="0.25">
      <c r="A3" s="14" t="s">
        <v>5</v>
      </c>
      <c r="B3" s="15"/>
      <c r="C3" s="5"/>
      <c r="D3" s="5"/>
      <c r="E3" s="5"/>
      <c r="F3" s="16"/>
      <c r="G3" s="17" t="s">
        <v>6</v>
      </c>
      <c r="H3" s="18" t="s">
        <v>39</v>
      </c>
      <c r="I3" s="19">
        <v>44503</v>
      </c>
    </row>
    <row r="4" spans="1:13" ht="20.100000000000001" customHeight="1" x14ac:dyDescent="0.25">
      <c r="A4" s="10" t="s">
        <v>7</v>
      </c>
      <c r="B4" s="20">
        <v>44377</v>
      </c>
      <c r="C4" s="21"/>
      <c r="D4" s="22"/>
      <c r="E4" s="22"/>
      <c r="F4" s="16"/>
      <c r="G4" s="17" t="s">
        <v>8</v>
      </c>
      <c r="H4" s="18" t="s">
        <v>65</v>
      </c>
      <c r="I4" s="23">
        <v>44503</v>
      </c>
    </row>
    <row r="5" spans="1:13" ht="20.100000000000001" customHeight="1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3" ht="20.100000000000001" customHeight="1" thickBot="1" x14ac:dyDescent="0.3">
      <c r="C6" s="27"/>
      <c r="D6" s="27"/>
      <c r="E6" s="27"/>
      <c r="F6" s="28"/>
      <c r="G6" s="27"/>
      <c r="H6" s="27"/>
      <c r="I6" s="29"/>
    </row>
    <row r="7" spans="1:13" ht="32.1" customHeight="1" thickBot="1" x14ac:dyDescent="0.3">
      <c r="A7" s="94" t="s">
        <v>9</v>
      </c>
      <c r="B7" s="95"/>
      <c r="C7" s="30" t="s">
        <v>10</v>
      </c>
      <c r="D7" s="30" t="s">
        <v>11</v>
      </c>
      <c r="E7" s="30" t="s">
        <v>12</v>
      </c>
      <c r="F7" s="30" t="s">
        <v>13</v>
      </c>
      <c r="G7" s="30" t="s">
        <v>14</v>
      </c>
      <c r="H7" s="30" t="s">
        <v>15</v>
      </c>
      <c r="I7" s="31" t="s">
        <v>16</v>
      </c>
    </row>
    <row r="8" spans="1:13" x14ac:dyDescent="0.25">
      <c r="A8" s="32" t="s">
        <v>17</v>
      </c>
      <c r="B8" s="33"/>
      <c r="C8" s="85">
        <v>1237</v>
      </c>
      <c r="D8" s="85">
        <v>839</v>
      </c>
      <c r="E8" s="85"/>
      <c r="F8" s="85">
        <v>82</v>
      </c>
      <c r="G8" s="85"/>
      <c r="H8" s="85"/>
      <c r="I8" s="85">
        <f>C8-D8+F8</f>
        <v>480</v>
      </c>
      <c r="K8" s="37"/>
    </row>
    <row r="9" spans="1:13" x14ac:dyDescent="0.25">
      <c r="A9" s="38" t="s">
        <v>18</v>
      </c>
      <c r="B9" s="39"/>
      <c r="C9" s="85">
        <v>936</v>
      </c>
      <c r="D9" s="86">
        <v>162</v>
      </c>
      <c r="E9" s="86"/>
      <c r="F9" s="86">
        <v>71</v>
      </c>
      <c r="G9" s="86"/>
      <c r="H9" s="86"/>
      <c r="I9" s="85">
        <f>C9-D9+F9</f>
        <v>845</v>
      </c>
      <c r="K9" s="37"/>
    </row>
    <row r="10" spans="1:13" x14ac:dyDescent="0.25">
      <c r="A10" s="38" t="s">
        <v>19</v>
      </c>
      <c r="B10" s="39"/>
      <c r="C10" s="85">
        <v>1063</v>
      </c>
      <c r="D10" s="86">
        <v>128</v>
      </c>
      <c r="E10" s="86"/>
      <c r="F10" s="86">
        <v>80</v>
      </c>
      <c r="G10" s="86"/>
      <c r="H10" s="86"/>
      <c r="I10" s="85">
        <f>C10-D10+F10</f>
        <v>1015</v>
      </c>
      <c r="K10" s="37"/>
    </row>
    <row r="11" spans="1:13" x14ac:dyDescent="0.25">
      <c r="A11" s="38" t="s">
        <v>20</v>
      </c>
      <c r="B11" s="39"/>
      <c r="C11" s="85">
        <f>621</f>
        <v>621</v>
      </c>
      <c r="D11" s="86">
        <f>143</f>
        <v>143</v>
      </c>
      <c r="E11" s="86"/>
      <c r="F11" s="86">
        <v>73</v>
      </c>
      <c r="G11" s="86"/>
      <c r="H11" s="86"/>
      <c r="I11" s="85">
        <f>C11-D11+F11</f>
        <v>551</v>
      </c>
      <c r="K11" s="37"/>
      <c r="M11" s="63"/>
    </row>
    <row r="12" spans="1:13" x14ac:dyDescent="0.25">
      <c r="A12" s="42"/>
      <c r="B12" s="29" t="s">
        <v>21</v>
      </c>
      <c r="C12" s="87">
        <f t="shared" ref="C12:I12" si="0">SUM(C8:C11)</f>
        <v>3857</v>
      </c>
      <c r="D12" s="87">
        <f t="shared" si="0"/>
        <v>1272</v>
      </c>
      <c r="E12" s="87">
        <f t="shared" si="0"/>
        <v>0</v>
      </c>
      <c r="F12" s="87">
        <f t="shared" si="0"/>
        <v>306</v>
      </c>
      <c r="G12" s="87">
        <f t="shared" si="0"/>
        <v>0</v>
      </c>
      <c r="H12" s="87">
        <f t="shared" si="0"/>
        <v>0</v>
      </c>
      <c r="I12" s="87">
        <f t="shared" si="0"/>
        <v>2891</v>
      </c>
      <c r="K12" s="44"/>
    </row>
    <row r="13" spans="1:13" ht="17.25" thickBot="1" x14ac:dyDescent="0.3">
      <c r="A13" s="42"/>
      <c r="B13" s="42"/>
      <c r="C13" s="29"/>
      <c r="D13" s="29"/>
      <c r="E13" s="29"/>
      <c r="F13" s="45"/>
      <c r="G13" s="29"/>
      <c r="H13" s="29"/>
      <c r="I13" s="29"/>
    </row>
    <row r="14" spans="1:13" ht="32.1" customHeight="1" thickBot="1" x14ac:dyDescent="0.3">
      <c r="A14" s="96" t="s">
        <v>22</v>
      </c>
      <c r="B14" s="97"/>
      <c r="C14" s="30" t="s">
        <v>10</v>
      </c>
      <c r="D14" s="30" t="s">
        <v>11</v>
      </c>
      <c r="E14" s="46" t="s">
        <v>12</v>
      </c>
      <c r="F14" s="46" t="s">
        <v>13</v>
      </c>
      <c r="G14" s="46" t="s">
        <v>14</v>
      </c>
      <c r="H14" s="46" t="s">
        <v>15</v>
      </c>
      <c r="I14" s="31" t="s">
        <v>16</v>
      </c>
    </row>
    <row r="15" spans="1:13" x14ac:dyDescent="0.25">
      <c r="A15" s="47" t="s">
        <v>17</v>
      </c>
      <c r="B15" s="33"/>
      <c r="C15" s="34"/>
      <c r="D15" s="34"/>
      <c r="E15" s="34"/>
      <c r="F15" s="35"/>
      <c r="G15" s="34"/>
      <c r="H15" s="34"/>
      <c r="I15" s="36">
        <f>C15-D15</f>
        <v>0</v>
      </c>
    </row>
    <row r="16" spans="1:13" x14ac:dyDescent="0.25">
      <c r="A16" s="48" t="s">
        <v>18</v>
      </c>
      <c r="B16" s="39"/>
      <c r="C16" s="34"/>
      <c r="D16" s="40"/>
      <c r="E16" s="40"/>
      <c r="F16" s="41"/>
      <c r="G16" s="40"/>
      <c r="H16" s="40"/>
      <c r="I16" s="36">
        <f>C16-D16+E16+F16+G16+H16</f>
        <v>0</v>
      </c>
      <c r="M16" s="63"/>
    </row>
    <row r="17" spans="1:10" x14ac:dyDescent="0.25">
      <c r="A17" s="48" t="s">
        <v>19</v>
      </c>
      <c r="B17" s="39"/>
      <c r="C17" s="34"/>
      <c r="D17" s="40"/>
      <c r="E17" s="40"/>
      <c r="F17" s="41"/>
      <c r="G17" s="40"/>
      <c r="H17" s="40"/>
      <c r="I17" s="36">
        <f>C17-D17+E17+F17+G17+H17</f>
        <v>0</v>
      </c>
    </row>
    <row r="18" spans="1:10" ht="19.5" customHeight="1" x14ac:dyDescent="0.25">
      <c r="A18" s="48" t="s">
        <v>20</v>
      </c>
      <c r="B18" s="39"/>
      <c r="C18" s="85">
        <v>4051</v>
      </c>
      <c r="D18" s="86">
        <v>1176</v>
      </c>
      <c r="E18" s="86"/>
      <c r="F18" s="86">
        <v>306</v>
      </c>
      <c r="G18" s="40"/>
      <c r="H18" s="40"/>
      <c r="I18" s="36">
        <f>C18-D18+E18+F18+G18+H18</f>
        <v>3181</v>
      </c>
    </row>
    <row r="19" spans="1:10" ht="18" customHeight="1" x14ac:dyDescent="0.25">
      <c r="A19" s="42"/>
      <c r="B19" s="29" t="s">
        <v>21</v>
      </c>
      <c r="C19" s="49">
        <f t="shared" ref="C19:I19" si="1">SUM(C15:C18)</f>
        <v>4051</v>
      </c>
      <c r="D19" s="49">
        <f t="shared" si="1"/>
        <v>1176</v>
      </c>
      <c r="E19" s="49">
        <f t="shared" si="1"/>
        <v>0</v>
      </c>
      <c r="F19" s="49">
        <f t="shared" si="1"/>
        <v>306</v>
      </c>
      <c r="G19" s="49">
        <f t="shared" si="1"/>
        <v>0</v>
      </c>
      <c r="H19" s="49">
        <f t="shared" si="1"/>
        <v>0</v>
      </c>
      <c r="I19" s="49">
        <f t="shared" si="1"/>
        <v>3181</v>
      </c>
    </row>
    <row r="20" spans="1:10" ht="19.5" customHeight="1" x14ac:dyDescent="0.25">
      <c r="A20" s="50"/>
      <c r="B20" s="51"/>
      <c r="C20" s="51"/>
      <c r="D20" s="51"/>
      <c r="E20" s="51"/>
      <c r="F20" s="52"/>
      <c r="G20" s="52"/>
      <c r="H20" s="52"/>
    </row>
    <row r="21" spans="1:10" ht="29.25" customHeight="1" x14ac:dyDescent="0.25">
      <c r="A21" s="98" t="s">
        <v>23</v>
      </c>
      <c r="B21" s="99"/>
      <c r="C21" s="54">
        <f t="shared" ref="C21:H21" si="2">+C12-C19</f>
        <v>-194</v>
      </c>
      <c r="D21" s="54">
        <f t="shared" si="2"/>
        <v>96</v>
      </c>
      <c r="E21" s="54">
        <f t="shared" si="2"/>
        <v>0</v>
      </c>
      <c r="F21" s="54">
        <f t="shared" si="2"/>
        <v>0</v>
      </c>
      <c r="G21" s="54">
        <f t="shared" si="2"/>
        <v>0</v>
      </c>
      <c r="H21" s="54">
        <f t="shared" si="2"/>
        <v>0</v>
      </c>
      <c r="I21" s="55">
        <f>+I12-I19</f>
        <v>-290</v>
      </c>
    </row>
    <row r="22" spans="1:10" ht="19.5" customHeight="1" x14ac:dyDescent="0.25">
      <c r="A22" s="56"/>
      <c r="B22" s="51"/>
      <c r="C22" s="51"/>
      <c r="D22" s="91"/>
      <c r="E22" s="51"/>
      <c r="F22" s="52"/>
      <c r="G22" s="52"/>
      <c r="H22" s="52"/>
    </row>
    <row r="23" spans="1:10" x14ac:dyDescent="0.25">
      <c r="A23" s="7" t="s">
        <v>24</v>
      </c>
      <c r="B23" s="57"/>
      <c r="G23" s="57"/>
    </row>
    <row r="24" spans="1:10" x14ac:dyDescent="0.25">
      <c r="A24" s="7"/>
      <c r="B24" s="57"/>
      <c r="C24" s="100" t="s">
        <v>25</v>
      </c>
      <c r="D24" s="100"/>
      <c r="E24" s="100" t="s">
        <v>26</v>
      </c>
      <c r="F24" s="100"/>
      <c r="G24" s="93" t="s">
        <v>27</v>
      </c>
      <c r="H24" s="93"/>
    </row>
    <row r="25" spans="1:10" x14ac:dyDescent="0.25">
      <c r="A25" s="26" t="s">
        <v>4</v>
      </c>
      <c r="B25" s="7" t="s">
        <v>28</v>
      </c>
      <c r="C25" s="7" t="s">
        <v>10</v>
      </c>
      <c r="D25" s="7" t="s">
        <v>11</v>
      </c>
      <c r="E25" s="7" t="s">
        <v>10</v>
      </c>
      <c r="F25" s="7" t="s">
        <v>11</v>
      </c>
      <c r="G25" s="7" t="s">
        <v>10</v>
      </c>
      <c r="H25" s="7" t="s">
        <v>11</v>
      </c>
    </row>
    <row r="26" spans="1:10" x14ac:dyDescent="0.25">
      <c r="A26" s="58"/>
      <c r="C26" s="59"/>
      <c r="D26" s="59"/>
      <c r="E26" s="59"/>
      <c r="F26" s="59"/>
      <c r="G26" s="59"/>
      <c r="H26" s="59">
        <f>D26-F26</f>
        <v>0</v>
      </c>
    </row>
    <row r="27" spans="1:10" x14ac:dyDescent="0.25">
      <c r="A27" s="58"/>
      <c r="B27" s="7" t="s">
        <v>29</v>
      </c>
      <c r="C27" s="59"/>
      <c r="D27" s="59">
        <v>70</v>
      </c>
      <c r="E27" s="59"/>
      <c r="F27" s="59">
        <v>20.8</v>
      </c>
      <c r="G27" s="59"/>
      <c r="H27" s="89">
        <f>D27-F27</f>
        <v>49.2</v>
      </c>
      <c r="J27" s="81"/>
    </row>
    <row r="28" spans="1:10" x14ac:dyDescent="0.25">
      <c r="A28" s="58"/>
      <c r="B28" s="7" t="s">
        <v>29</v>
      </c>
      <c r="C28" s="59"/>
      <c r="D28" s="59">
        <v>70</v>
      </c>
      <c r="E28" s="59"/>
      <c r="F28" s="59">
        <v>20.8</v>
      </c>
      <c r="G28" s="59"/>
      <c r="H28" s="89">
        <f t="shared" ref="H28:H34" si="3">D28-F28</f>
        <v>49.2</v>
      </c>
    </row>
    <row r="29" spans="1:10" x14ac:dyDescent="0.25">
      <c r="A29" s="58"/>
      <c r="B29" s="7" t="s">
        <v>29</v>
      </c>
      <c r="C29" s="59"/>
      <c r="D29" s="59">
        <v>70</v>
      </c>
      <c r="E29" s="59"/>
      <c r="F29" s="59">
        <v>20.8</v>
      </c>
      <c r="G29" s="59"/>
      <c r="H29" s="89">
        <f t="shared" si="3"/>
        <v>49.2</v>
      </c>
    </row>
    <row r="30" spans="1:10" x14ac:dyDescent="0.25">
      <c r="A30" s="58"/>
      <c r="B30" s="7" t="s">
        <v>29</v>
      </c>
      <c r="C30" s="59"/>
      <c r="D30" s="59">
        <v>75</v>
      </c>
      <c r="E30" s="59"/>
      <c r="F30" s="59">
        <v>19.64</v>
      </c>
      <c r="G30" s="59"/>
      <c r="H30" s="89">
        <f t="shared" si="3"/>
        <v>55.36</v>
      </c>
    </row>
    <row r="31" spans="1:10" x14ac:dyDescent="0.25">
      <c r="A31" s="58"/>
      <c r="B31" s="7" t="s">
        <v>58</v>
      </c>
      <c r="C31" s="59"/>
      <c r="D31" s="59">
        <v>0</v>
      </c>
      <c r="E31" s="59"/>
      <c r="F31" s="59">
        <v>15.2</v>
      </c>
      <c r="G31" s="59"/>
      <c r="H31" s="89">
        <f t="shared" si="3"/>
        <v>-15.2</v>
      </c>
      <c r="I31" s="80"/>
    </row>
    <row r="32" spans="1:10" x14ac:dyDescent="0.25">
      <c r="A32" s="58"/>
      <c r="B32" s="7" t="s">
        <v>57</v>
      </c>
      <c r="C32" s="59"/>
      <c r="D32" s="59">
        <f>400-346.81</f>
        <v>53.19</v>
      </c>
      <c r="E32" s="59"/>
      <c r="F32" s="59">
        <v>34.68</v>
      </c>
      <c r="G32" s="59"/>
      <c r="H32" s="89">
        <f t="shared" si="3"/>
        <v>18.509999999999998</v>
      </c>
      <c r="I32" s="80"/>
    </row>
    <row r="33" spans="1:9" x14ac:dyDescent="0.25">
      <c r="A33" s="58"/>
      <c r="B33" s="7" t="s">
        <v>59</v>
      </c>
      <c r="C33" s="59"/>
      <c r="D33" s="59">
        <v>342</v>
      </c>
      <c r="E33" s="59"/>
      <c r="F33" s="59">
        <v>256.91000000000003</v>
      </c>
      <c r="G33" s="59"/>
      <c r="H33" s="89">
        <f t="shared" si="3"/>
        <v>85.089999999999975</v>
      </c>
      <c r="I33" s="80"/>
    </row>
    <row r="34" spans="1:9" x14ac:dyDescent="0.25">
      <c r="B34" s="60" t="s">
        <v>35</v>
      </c>
      <c r="C34" s="59"/>
      <c r="D34" s="59"/>
      <c r="E34" s="59"/>
      <c r="F34" s="59"/>
      <c r="G34" s="59"/>
      <c r="H34" s="59">
        <f t="shared" si="3"/>
        <v>0</v>
      </c>
    </row>
    <row r="35" spans="1:9" x14ac:dyDescent="0.25">
      <c r="B35" s="60"/>
      <c r="C35" s="59"/>
      <c r="D35" s="59"/>
      <c r="E35" s="59"/>
      <c r="F35" s="59"/>
      <c r="G35" s="59"/>
      <c r="H35" s="59"/>
    </row>
    <row r="36" spans="1:9" x14ac:dyDescent="0.25">
      <c r="C36" s="59"/>
      <c r="D36" s="59"/>
      <c r="E36" s="59"/>
      <c r="F36" s="59"/>
      <c r="G36" s="59"/>
      <c r="H36" s="59"/>
    </row>
    <row r="37" spans="1:9" x14ac:dyDescent="0.25">
      <c r="B37" s="61" t="s">
        <v>30</v>
      </c>
      <c r="C37" s="62"/>
      <c r="D37" s="62"/>
      <c r="E37" s="62"/>
      <c r="F37" s="62"/>
      <c r="G37" s="62"/>
      <c r="H37" s="62">
        <f>SUM(G26:H36)</f>
        <v>291.36</v>
      </c>
    </row>
    <row r="38" spans="1:9" x14ac:dyDescent="0.25">
      <c r="H38" s="7">
        <f t="shared" ref="H38" si="4">D38-F38</f>
        <v>0</v>
      </c>
    </row>
    <row r="39" spans="1:9" ht="17.25" thickBot="1" x14ac:dyDescent="0.3">
      <c r="G39" s="7" t="s">
        <v>31</v>
      </c>
      <c r="H39" s="63">
        <f>I21+H37</f>
        <v>1.3600000000000136</v>
      </c>
    </row>
    <row r="40" spans="1:9" x14ac:dyDescent="0.25">
      <c r="B40" s="64" t="s">
        <v>55</v>
      </c>
      <c r="C40" s="65">
        <f>I12</f>
        <v>2891</v>
      </c>
      <c r="D40" s="66"/>
    </row>
    <row r="41" spans="1:9" x14ac:dyDescent="0.25">
      <c r="B41" s="67" t="s">
        <v>56</v>
      </c>
      <c r="C41" s="90">
        <f>I19</f>
        <v>3181</v>
      </c>
      <c r="D41" s="92"/>
    </row>
    <row r="42" spans="1:9" x14ac:dyDescent="0.25">
      <c r="B42" s="67" t="s">
        <v>63</v>
      </c>
      <c r="C42" s="79">
        <f>+I48</f>
        <v>1202</v>
      </c>
      <c r="D42" s="68"/>
    </row>
    <row r="43" spans="1:9" ht="17.25" x14ac:dyDescent="0.3">
      <c r="B43" s="69"/>
      <c r="C43" s="70">
        <f>C40-C41-C42</f>
        <v>-1492</v>
      </c>
      <c r="D43" s="68"/>
    </row>
    <row r="44" spans="1:9" x14ac:dyDescent="0.25">
      <c r="B44" s="76"/>
      <c r="C44" s="77"/>
      <c r="D44" s="68"/>
      <c r="F44" s="7" t="s">
        <v>64</v>
      </c>
      <c r="G44" s="83"/>
    </row>
    <row r="45" spans="1:9" ht="17.25" x14ac:dyDescent="0.3">
      <c r="B45" s="69"/>
      <c r="C45" s="78"/>
      <c r="D45" s="68"/>
      <c r="F45" s="7" t="s">
        <v>61</v>
      </c>
      <c r="I45" s="83">
        <v>351</v>
      </c>
    </row>
    <row r="46" spans="1:9" x14ac:dyDescent="0.25">
      <c r="B46" s="67" t="s">
        <v>38</v>
      </c>
      <c r="C46" s="82">
        <v>-1492.54</v>
      </c>
      <c r="D46" s="68"/>
      <c r="F46" s="7" t="s">
        <v>60</v>
      </c>
      <c r="I46" s="83">
        <v>568</v>
      </c>
    </row>
    <row r="47" spans="1:9" ht="17.25" thickBot="1" x14ac:dyDescent="0.3">
      <c r="B47" s="72" t="s">
        <v>32</v>
      </c>
      <c r="C47" s="73">
        <f>+C46-C43</f>
        <v>-0.53999999999996362</v>
      </c>
      <c r="D47" s="74" t="s">
        <v>33</v>
      </c>
      <c r="F47" s="7" t="s">
        <v>62</v>
      </c>
      <c r="G47" s="83"/>
      <c r="I47" s="84">
        <v>283</v>
      </c>
    </row>
    <row r="48" spans="1:9" x14ac:dyDescent="0.25">
      <c r="G48" s="88"/>
      <c r="I48" s="83">
        <f>SUM(I45:I47)</f>
        <v>1202</v>
      </c>
    </row>
    <row r="49" spans="3:3" x14ac:dyDescent="0.25">
      <c r="C49" s="63"/>
    </row>
    <row r="50" spans="3:3" x14ac:dyDescent="0.25">
      <c r="C50" s="7">
        <f>1202+47</f>
        <v>1249</v>
      </c>
    </row>
    <row r="51" spans="3:3" x14ac:dyDescent="0.25">
      <c r="C51" s="63"/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15894-3D2C-417D-9D5D-B4E32D30746F}">
  <dimension ref="A1:K61"/>
  <sheetViews>
    <sheetView topLeftCell="A34" workbookViewId="0">
      <selection activeCell="C51" sqref="C51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53" customWidth="1"/>
    <col min="10" max="10" width="15.28515625" style="7" customWidth="1"/>
    <col min="11" max="16384" width="11.42578125" style="7"/>
  </cols>
  <sheetData>
    <row r="1" spans="1:11" ht="30" customHeight="1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/>
    </row>
    <row r="2" spans="1:11" s="13" customFormat="1" ht="20.100000000000001" customHeight="1" x14ac:dyDescent="0.25">
      <c r="A2" s="8"/>
      <c r="B2" s="9"/>
      <c r="C2" s="10"/>
      <c r="D2" s="10"/>
      <c r="E2" s="10"/>
      <c r="F2" s="11"/>
      <c r="G2"/>
      <c r="H2" s="12" t="s">
        <v>3</v>
      </c>
      <c r="I2" s="12" t="s">
        <v>4</v>
      </c>
    </row>
    <row r="3" spans="1:11" ht="20.100000000000001" customHeight="1" x14ac:dyDescent="0.25">
      <c r="A3" s="14" t="s">
        <v>5</v>
      </c>
      <c r="B3" s="15"/>
      <c r="C3" s="5"/>
      <c r="D3" s="5"/>
      <c r="E3" s="5"/>
      <c r="F3" s="16"/>
      <c r="G3" s="17" t="s">
        <v>6</v>
      </c>
      <c r="H3" s="18" t="s">
        <v>39</v>
      </c>
      <c r="I3" s="19">
        <v>44266</v>
      </c>
    </row>
    <row r="4" spans="1:11" ht="20.100000000000001" customHeight="1" x14ac:dyDescent="0.25">
      <c r="A4" s="10" t="s">
        <v>7</v>
      </c>
      <c r="B4" s="20">
        <v>44012</v>
      </c>
      <c r="C4" s="21"/>
      <c r="D4" s="22"/>
      <c r="E4" s="22"/>
      <c r="F4" s="16"/>
      <c r="G4" s="17" t="s">
        <v>8</v>
      </c>
      <c r="H4" s="18" t="s">
        <v>54</v>
      </c>
      <c r="I4" s="23">
        <v>44273</v>
      </c>
    </row>
    <row r="5" spans="1:11" ht="20.100000000000001" customHeight="1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1" ht="20.100000000000001" customHeight="1" thickBot="1" x14ac:dyDescent="0.3">
      <c r="C6" s="27"/>
      <c r="D6" s="27"/>
      <c r="E6" s="27"/>
      <c r="F6" s="28"/>
      <c r="G6" s="27"/>
      <c r="H6" s="27"/>
      <c r="I6" s="29"/>
    </row>
    <row r="7" spans="1:11" ht="32.1" customHeight="1" thickBot="1" x14ac:dyDescent="0.3">
      <c r="A7" s="94" t="s">
        <v>9</v>
      </c>
      <c r="B7" s="95"/>
      <c r="C7" s="30" t="s">
        <v>10</v>
      </c>
      <c r="D7" s="30" t="s">
        <v>11</v>
      </c>
      <c r="E7" s="30" t="s">
        <v>12</v>
      </c>
      <c r="F7" s="30" t="s">
        <v>13</v>
      </c>
      <c r="G7" s="30" t="s">
        <v>14</v>
      </c>
      <c r="H7" s="30" t="s">
        <v>15</v>
      </c>
      <c r="I7" s="31" t="s">
        <v>16</v>
      </c>
    </row>
    <row r="8" spans="1:11" x14ac:dyDescent="0.25">
      <c r="A8" s="32" t="s">
        <v>17</v>
      </c>
      <c r="B8" s="33"/>
      <c r="C8" s="85">
        <v>566</v>
      </c>
      <c r="D8" s="85">
        <v>331</v>
      </c>
      <c r="E8" s="85"/>
      <c r="F8" s="85">
        <v>162</v>
      </c>
      <c r="G8" s="85"/>
      <c r="H8" s="85"/>
      <c r="I8" s="85">
        <f>C8-D8+F8</f>
        <v>397</v>
      </c>
      <c r="K8" s="37"/>
    </row>
    <row r="9" spans="1:11" x14ac:dyDescent="0.25">
      <c r="A9" s="38" t="s">
        <v>18</v>
      </c>
      <c r="B9" s="39"/>
      <c r="C9" s="85">
        <v>849</v>
      </c>
      <c r="D9" s="86">
        <v>172</v>
      </c>
      <c r="E9" s="86"/>
      <c r="F9" s="86">
        <v>243</v>
      </c>
      <c r="G9" s="86"/>
      <c r="H9" s="86"/>
      <c r="I9" s="85">
        <f>C9-D9+F9</f>
        <v>920</v>
      </c>
      <c r="K9" s="37"/>
    </row>
    <row r="10" spans="1:11" x14ac:dyDescent="0.25">
      <c r="A10" s="38" t="s">
        <v>19</v>
      </c>
      <c r="B10" s="39"/>
      <c r="C10" s="85">
        <v>849</v>
      </c>
      <c r="D10" s="86">
        <v>280</v>
      </c>
      <c r="E10" s="86"/>
      <c r="F10" s="86">
        <v>243</v>
      </c>
      <c r="G10" s="86"/>
      <c r="H10" s="86"/>
      <c r="I10" s="85">
        <f>C10-D10+F10</f>
        <v>812</v>
      </c>
      <c r="K10" s="37"/>
    </row>
    <row r="11" spans="1:11" x14ac:dyDescent="0.25">
      <c r="A11" s="38" t="s">
        <v>20</v>
      </c>
      <c r="B11" s="39"/>
      <c r="C11" s="85">
        <v>584</v>
      </c>
      <c r="D11" s="86">
        <v>183</v>
      </c>
      <c r="E11" s="86"/>
      <c r="F11" s="86">
        <v>44</v>
      </c>
      <c r="G11" s="86"/>
      <c r="H11" s="86"/>
      <c r="I11" s="85">
        <f>C11-D11+F11</f>
        <v>445</v>
      </c>
      <c r="K11" s="37"/>
    </row>
    <row r="12" spans="1:11" x14ac:dyDescent="0.25">
      <c r="A12" s="42"/>
      <c r="B12" s="29" t="s">
        <v>21</v>
      </c>
      <c r="C12" s="87">
        <f t="shared" ref="C12:I12" si="0">SUM(C8:C11)</f>
        <v>2848</v>
      </c>
      <c r="D12" s="87">
        <f t="shared" si="0"/>
        <v>966</v>
      </c>
      <c r="E12" s="87">
        <f t="shared" si="0"/>
        <v>0</v>
      </c>
      <c r="F12" s="87">
        <f t="shared" si="0"/>
        <v>692</v>
      </c>
      <c r="G12" s="87">
        <f t="shared" si="0"/>
        <v>0</v>
      </c>
      <c r="H12" s="87">
        <f t="shared" si="0"/>
        <v>0</v>
      </c>
      <c r="I12" s="87">
        <f t="shared" si="0"/>
        <v>2574</v>
      </c>
      <c r="K12" s="44"/>
    </row>
    <row r="13" spans="1:11" ht="17.25" thickBot="1" x14ac:dyDescent="0.3">
      <c r="A13" s="42"/>
      <c r="B13" s="42"/>
      <c r="C13" s="29"/>
      <c r="D13" s="29"/>
      <c r="E13" s="29"/>
      <c r="F13" s="45"/>
      <c r="G13" s="29"/>
      <c r="H13" s="29"/>
      <c r="I13" s="29"/>
    </row>
    <row r="14" spans="1:11" ht="32.1" customHeight="1" thickBot="1" x14ac:dyDescent="0.3">
      <c r="A14" s="96" t="s">
        <v>22</v>
      </c>
      <c r="B14" s="97"/>
      <c r="C14" s="30" t="s">
        <v>10</v>
      </c>
      <c r="D14" s="30" t="s">
        <v>11</v>
      </c>
      <c r="E14" s="46" t="s">
        <v>12</v>
      </c>
      <c r="F14" s="46" t="s">
        <v>13</v>
      </c>
      <c r="G14" s="46" t="s">
        <v>14</v>
      </c>
      <c r="H14" s="46" t="s">
        <v>15</v>
      </c>
      <c r="I14" s="31" t="s">
        <v>16</v>
      </c>
    </row>
    <row r="15" spans="1:11" x14ac:dyDescent="0.25">
      <c r="A15" s="47" t="s">
        <v>17</v>
      </c>
      <c r="B15" s="33"/>
      <c r="C15" s="34"/>
      <c r="D15" s="34"/>
      <c r="E15" s="34"/>
      <c r="F15" s="35"/>
      <c r="G15" s="34"/>
      <c r="H15" s="34"/>
      <c r="I15" s="36">
        <f>C15-D15</f>
        <v>0</v>
      </c>
    </row>
    <row r="16" spans="1:11" x14ac:dyDescent="0.25">
      <c r="A16" s="48" t="s">
        <v>18</v>
      </c>
      <c r="B16" s="39"/>
      <c r="C16" s="34"/>
      <c r="D16" s="40"/>
      <c r="E16" s="40"/>
      <c r="F16" s="41"/>
      <c r="G16" s="40"/>
      <c r="H16" s="40"/>
      <c r="I16" s="36">
        <f>C16-D16+E16+F16+G16+H16</f>
        <v>0</v>
      </c>
    </row>
    <row r="17" spans="1:10" x14ac:dyDescent="0.25">
      <c r="A17" s="48" t="s">
        <v>19</v>
      </c>
      <c r="B17" s="39"/>
      <c r="C17" s="34"/>
      <c r="D17" s="40"/>
      <c r="E17" s="40"/>
      <c r="F17" s="41"/>
      <c r="G17" s="40"/>
      <c r="H17" s="40"/>
      <c r="I17" s="36">
        <f>C17-D17+E17+F17+G17+H17</f>
        <v>0</v>
      </c>
    </row>
    <row r="18" spans="1:10" ht="19.5" customHeight="1" x14ac:dyDescent="0.25">
      <c r="A18" s="48" t="s">
        <v>20</v>
      </c>
      <c r="B18" s="39"/>
      <c r="C18" s="85">
        <v>2850.48</v>
      </c>
      <c r="D18" s="86">
        <v>400.18</v>
      </c>
      <c r="E18" s="86"/>
      <c r="F18" s="86">
        <v>692</v>
      </c>
      <c r="G18" s="40"/>
      <c r="H18" s="40"/>
      <c r="I18" s="36">
        <f>C18-D18+E18+F18+G18+H18</f>
        <v>3142.3</v>
      </c>
    </row>
    <row r="19" spans="1:10" ht="18" customHeight="1" x14ac:dyDescent="0.25">
      <c r="A19" s="42"/>
      <c r="B19" s="29" t="s">
        <v>21</v>
      </c>
      <c r="C19" s="49">
        <f t="shared" ref="C19:I19" si="1">SUM(C15:C18)</f>
        <v>2850.48</v>
      </c>
      <c r="D19" s="49">
        <f t="shared" si="1"/>
        <v>400.18</v>
      </c>
      <c r="E19" s="49">
        <f t="shared" si="1"/>
        <v>0</v>
      </c>
      <c r="F19" s="49">
        <f t="shared" si="1"/>
        <v>692</v>
      </c>
      <c r="G19" s="49">
        <f t="shared" si="1"/>
        <v>0</v>
      </c>
      <c r="H19" s="49">
        <f t="shared" si="1"/>
        <v>0</v>
      </c>
      <c r="I19" s="49">
        <f t="shared" si="1"/>
        <v>3142.3</v>
      </c>
    </row>
    <row r="20" spans="1:10" ht="19.5" customHeight="1" x14ac:dyDescent="0.25">
      <c r="A20" s="50"/>
      <c r="B20" s="51"/>
      <c r="C20" s="51"/>
      <c r="D20" s="51"/>
      <c r="E20" s="51"/>
      <c r="F20" s="52"/>
      <c r="G20" s="52"/>
      <c r="H20" s="52"/>
    </row>
    <row r="21" spans="1:10" ht="29.25" customHeight="1" x14ac:dyDescent="0.25">
      <c r="A21" s="98" t="s">
        <v>23</v>
      </c>
      <c r="B21" s="99"/>
      <c r="C21" s="54">
        <f t="shared" ref="C21:I21" si="2">+C12-C19</f>
        <v>-2.4800000000000182</v>
      </c>
      <c r="D21" s="54">
        <f t="shared" si="2"/>
        <v>565.81999999999994</v>
      </c>
      <c r="E21" s="54">
        <f t="shared" si="2"/>
        <v>0</v>
      </c>
      <c r="F21" s="54">
        <f t="shared" si="2"/>
        <v>0</v>
      </c>
      <c r="G21" s="54">
        <f t="shared" si="2"/>
        <v>0</v>
      </c>
      <c r="H21" s="54">
        <f t="shared" si="2"/>
        <v>0</v>
      </c>
      <c r="I21" s="55">
        <f t="shared" si="2"/>
        <v>-568.30000000000018</v>
      </c>
    </row>
    <row r="22" spans="1:10" ht="19.5" customHeight="1" x14ac:dyDescent="0.25">
      <c r="A22" s="56"/>
      <c r="B22" s="51"/>
      <c r="C22" s="51"/>
      <c r="D22" s="51"/>
      <c r="E22" s="51"/>
      <c r="F22" s="52"/>
      <c r="G22" s="52"/>
      <c r="H22" s="52"/>
    </row>
    <row r="23" spans="1:10" x14ac:dyDescent="0.25">
      <c r="A23" s="7" t="s">
        <v>24</v>
      </c>
      <c r="B23" s="57"/>
      <c r="G23" s="57"/>
    </row>
    <row r="24" spans="1:10" x14ac:dyDescent="0.25">
      <c r="A24" s="7"/>
      <c r="B24" s="57"/>
      <c r="C24" s="100" t="s">
        <v>25</v>
      </c>
      <c r="D24" s="100"/>
      <c r="E24" s="100" t="s">
        <v>26</v>
      </c>
      <c r="F24" s="100"/>
      <c r="G24" s="93" t="s">
        <v>27</v>
      </c>
      <c r="H24" s="93"/>
    </row>
    <row r="25" spans="1:10" x14ac:dyDescent="0.25">
      <c r="A25" s="26" t="s">
        <v>4</v>
      </c>
      <c r="B25" s="7" t="s">
        <v>28</v>
      </c>
      <c r="C25" s="7" t="s">
        <v>10</v>
      </c>
      <c r="D25" s="7" t="s">
        <v>11</v>
      </c>
      <c r="E25" s="7" t="s">
        <v>10</v>
      </c>
      <c r="F25" s="7" t="s">
        <v>11</v>
      </c>
      <c r="G25" s="7" t="s">
        <v>10</v>
      </c>
      <c r="H25" s="7" t="s">
        <v>11</v>
      </c>
    </row>
    <row r="26" spans="1:10" x14ac:dyDescent="0.25">
      <c r="A26" s="58"/>
      <c r="C26" s="59"/>
      <c r="D26" s="59"/>
      <c r="E26" s="59"/>
      <c r="F26" s="59"/>
      <c r="G26" s="59"/>
      <c r="H26" s="59">
        <f>D26-F26</f>
        <v>0</v>
      </c>
    </row>
    <row r="27" spans="1:10" x14ac:dyDescent="0.25">
      <c r="A27" s="58"/>
      <c r="B27" s="7" t="s">
        <v>29</v>
      </c>
      <c r="C27" s="59"/>
      <c r="D27" s="59">
        <f>1023/11</f>
        <v>93</v>
      </c>
      <c r="E27" s="59"/>
      <c r="F27" s="59">
        <v>24.41</v>
      </c>
      <c r="G27" s="59"/>
      <c r="H27" s="59">
        <f>D27-F27</f>
        <v>68.59</v>
      </c>
      <c r="J27" s="81"/>
    </row>
    <row r="28" spans="1:10" x14ac:dyDescent="0.25">
      <c r="A28" s="58"/>
      <c r="B28" s="7" t="s">
        <v>29</v>
      </c>
      <c r="C28" s="59"/>
      <c r="D28" s="59">
        <f>825/11</f>
        <v>75</v>
      </c>
      <c r="E28" s="59"/>
      <c r="F28" s="59">
        <v>19.64</v>
      </c>
      <c r="G28" s="59"/>
      <c r="H28" s="59">
        <f t="shared" ref="H28:H42" si="3">D28-F28</f>
        <v>55.36</v>
      </c>
    </row>
    <row r="29" spans="1:10" x14ac:dyDescent="0.25">
      <c r="A29" s="58"/>
      <c r="B29" s="7" t="s">
        <v>29</v>
      </c>
      <c r="C29" s="59"/>
      <c r="D29" s="59">
        <f>825/11</f>
        <v>75</v>
      </c>
      <c r="E29" s="59"/>
      <c r="F29" s="59">
        <v>19.64</v>
      </c>
      <c r="G29" s="59"/>
      <c r="H29" s="59">
        <f t="shared" si="3"/>
        <v>55.36</v>
      </c>
    </row>
    <row r="30" spans="1:10" x14ac:dyDescent="0.25">
      <c r="A30" s="58"/>
      <c r="B30" s="7" t="s">
        <v>29</v>
      </c>
      <c r="C30" s="59"/>
      <c r="D30" s="59"/>
      <c r="E30" s="59">
        <v>4.53</v>
      </c>
      <c r="F30" s="59"/>
      <c r="G30" s="59"/>
      <c r="H30" s="59">
        <f>C30-E30</f>
        <v>-4.53</v>
      </c>
    </row>
    <row r="31" spans="1:10" x14ac:dyDescent="0.25">
      <c r="A31" s="58"/>
      <c r="B31" s="7" t="s">
        <v>29</v>
      </c>
      <c r="C31" s="59"/>
      <c r="D31" s="59">
        <f>825/11</f>
        <v>75</v>
      </c>
      <c r="E31" s="59"/>
      <c r="F31" s="59">
        <v>19.64</v>
      </c>
      <c r="G31" s="59"/>
      <c r="H31" s="59">
        <f t="shared" si="3"/>
        <v>55.36</v>
      </c>
      <c r="I31" s="80"/>
    </row>
    <row r="32" spans="1:10" x14ac:dyDescent="0.25">
      <c r="A32" s="58"/>
      <c r="B32" s="60" t="s">
        <v>35</v>
      </c>
      <c r="C32" s="59"/>
      <c r="D32" s="59"/>
      <c r="E32" s="59"/>
      <c r="F32" s="59"/>
      <c r="G32" s="59"/>
      <c r="H32" s="59">
        <f t="shared" si="3"/>
        <v>0</v>
      </c>
      <c r="I32" s="80"/>
    </row>
    <row r="33" spans="1:9" x14ac:dyDescent="0.25">
      <c r="A33" s="58"/>
      <c r="B33" s="60"/>
      <c r="C33" s="59"/>
      <c r="D33" s="59"/>
      <c r="E33" s="59"/>
      <c r="F33" s="59"/>
      <c r="G33" s="59"/>
      <c r="H33" s="59">
        <f t="shared" si="3"/>
        <v>0</v>
      </c>
      <c r="I33" s="80"/>
    </row>
    <row r="34" spans="1:9" x14ac:dyDescent="0.25">
      <c r="A34" s="58"/>
      <c r="B34" s="75"/>
      <c r="C34" s="59"/>
      <c r="D34" s="59"/>
      <c r="E34" s="59"/>
      <c r="F34" s="59"/>
      <c r="G34" s="59"/>
      <c r="H34" s="59">
        <f>C34-E34</f>
        <v>0</v>
      </c>
    </row>
    <row r="35" spans="1:9" x14ac:dyDescent="0.25">
      <c r="A35" s="58"/>
      <c r="B35" s="60"/>
      <c r="C35" s="59"/>
      <c r="D35" s="59"/>
      <c r="E35" s="59"/>
      <c r="F35" s="59"/>
      <c r="G35" s="59"/>
      <c r="H35" s="59">
        <f t="shared" si="3"/>
        <v>0</v>
      </c>
    </row>
    <row r="36" spans="1:9" x14ac:dyDescent="0.25">
      <c r="C36" s="59"/>
      <c r="D36" s="59"/>
      <c r="E36" s="59"/>
      <c r="F36" s="59"/>
      <c r="G36" s="59"/>
      <c r="H36" s="59">
        <f>C36-E36</f>
        <v>0</v>
      </c>
    </row>
    <row r="37" spans="1:9" x14ac:dyDescent="0.25">
      <c r="A37" s="58"/>
      <c r="C37" s="59"/>
      <c r="D37" s="59"/>
      <c r="E37" s="59"/>
      <c r="F37" s="59"/>
      <c r="G37" s="59"/>
      <c r="H37" s="59">
        <f t="shared" si="3"/>
        <v>0</v>
      </c>
    </row>
    <row r="38" spans="1:9" x14ac:dyDescent="0.25">
      <c r="B38" s="75"/>
      <c r="C38" s="59"/>
      <c r="D38" s="59"/>
      <c r="E38" s="59"/>
      <c r="F38" s="59"/>
      <c r="G38" s="59"/>
      <c r="H38" s="59">
        <f t="shared" si="3"/>
        <v>0</v>
      </c>
    </row>
    <row r="39" spans="1:9" x14ac:dyDescent="0.25">
      <c r="B39" s="60"/>
      <c r="C39" s="59"/>
      <c r="D39" s="59"/>
      <c r="E39" s="59"/>
      <c r="F39" s="59"/>
      <c r="G39" s="59"/>
      <c r="H39" s="59">
        <f t="shared" si="3"/>
        <v>0</v>
      </c>
    </row>
    <row r="40" spans="1:9" x14ac:dyDescent="0.25">
      <c r="A40" s="58"/>
      <c r="C40" s="59"/>
      <c r="D40" s="59"/>
      <c r="E40" s="59"/>
      <c r="F40" s="59"/>
      <c r="G40" s="59"/>
      <c r="H40" s="59">
        <f t="shared" si="3"/>
        <v>0</v>
      </c>
    </row>
    <row r="41" spans="1:9" x14ac:dyDescent="0.25">
      <c r="B41" s="60"/>
      <c r="C41" s="59"/>
      <c r="D41" s="59"/>
      <c r="E41" s="59"/>
      <c r="F41" s="59"/>
      <c r="G41" s="59"/>
      <c r="H41" s="59">
        <f t="shared" si="3"/>
        <v>0</v>
      </c>
    </row>
    <row r="42" spans="1:9" x14ac:dyDescent="0.25">
      <c r="B42" s="60"/>
      <c r="C42" s="59"/>
      <c r="D42" s="59"/>
      <c r="E42" s="59"/>
      <c r="F42" s="59"/>
      <c r="G42" s="59"/>
      <c r="H42" s="59">
        <f t="shared" si="3"/>
        <v>0</v>
      </c>
    </row>
    <row r="43" spans="1:9" x14ac:dyDescent="0.25">
      <c r="A43" s="58"/>
      <c r="C43" s="59"/>
      <c r="D43" s="59"/>
      <c r="E43" s="59"/>
      <c r="F43" s="59"/>
      <c r="G43" s="59"/>
      <c r="H43" s="59"/>
    </row>
    <row r="44" spans="1:9" x14ac:dyDescent="0.25">
      <c r="B44" s="60"/>
      <c r="C44" s="59"/>
      <c r="D44" s="59"/>
      <c r="E44" s="59"/>
      <c r="F44" s="59"/>
      <c r="G44" s="59"/>
      <c r="H44" s="59"/>
    </row>
    <row r="45" spans="1:9" x14ac:dyDescent="0.25">
      <c r="C45" s="59"/>
      <c r="D45" s="59"/>
      <c r="E45" s="59"/>
      <c r="F45" s="59"/>
      <c r="G45" s="59"/>
      <c r="H45" s="59"/>
    </row>
    <row r="46" spans="1:9" x14ac:dyDescent="0.25">
      <c r="B46" s="61" t="s">
        <v>30</v>
      </c>
      <c r="C46" s="62"/>
      <c r="D46" s="62"/>
      <c r="E46" s="62"/>
      <c r="F46" s="62"/>
      <c r="G46" s="62"/>
      <c r="H46" s="62">
        <f>SUM(G26:H45)</f>
        <v>230.14</v>
      </c>
    </row>
    <row r="47" spans="1:9" x14ac:dyDescent="0.25">
      <c r="H47" s="7">
        <f t="shared" ref="H47" si="4">D47-F47</f>
        <v>0</v>
      </c>
    </row>
    <row r="48" spans="1:9" ht="17.25" thickBot="1" x14ac:dyDescent="0.3">
      <c r="G48" s="7" t="s">
        <v>31</v>
      </c>
      <c r="H48" s="63">
        <f>I21+H46</f>
        <v>-338.1600000000002</v>
      </c>
    </row>
    <row r="49" spans="2:8" x14ac:dyDescent="0.25">
      <c r="B49" s="64" t="s">
        <v>47</v>
      </c>
      <c r="C49" s="65">
        <f>I12</f>
        <v>2574</v>
      </c>
      <c r="D49" s="66"/>
    </row>
    <row r="50" spans="2:8" x14ac:dyDescent="0.25">
      <c r="B50" s="67" t="s">
        <v>48</v>
      </c>
      <c r="C50" s="79">
        <f>I19</f>
        <v>3142.3</v>
      </c>
      <c r="D50" s="68"/>
    </row>
    <row r="51" spans="2:8" ht="17.25" x14ac:dyDescent="0.3">
      <c r="B51" s="69"/>
      <c r="C51" s="70">
        <f>C49-C50</f>
        <v>-568.30000000000018</v>
      </c>
      <c r="D51" s="68"/>
    </row>
    <row r="52" spans="2:8" x14ac:dyDescent="0.25">
      <c r="B52" s="76"/>
      <c r="C52" s="77"/>
      <c r="D52" s="68"/>
    </row>
    <row r="53" spans="2:8" ht="17.25" x14ac:dyDescent="0.3">
      <c r="B53" s="69"/>
      <c r="C53" s="78"/>
      <c r="D53" s="68"/>
    </row>
    <row r="54" spans="2:8" x14ac:dyDescent="0.25">
      <c r="B54" s="67" t="s">
        <v>38</v>
      </c>
      <c r="C54" s="82">
        <v>-1202.76</v>
      </c>
      <c r="D54" s="68"/>
    </row>
    <row r="55" spans="2:8" ht="17.25" thickBot="1" x14ac:dyDescent="0.3">
      <c r="B55" s="72" t="s">
        <v>32</v>
      </c>
      <c r="C55" s="73"/>
      <c r="D55" s="74" t="s">
        <v>33</v>
      </c>
    </row>
    <row r="57" spans="2:8" x14ac:dyDescent="0.25">
      <c r="B57" s="7" t="s">
        <v>52</v>
      </c>
      <c r="C57" s="63"/>
    </row>
    <row r="58" spans="2:8" x14ac:dyDescent="0.25">
      <c r="B58" s="7" t="s">
        <v>53</v>
      </c>
      <c r="G58" s="83">
        <v>351</v>
      </c>
      <c r="H58" s="7" t="s">
        <v>49</v>
      </c>
    </row>
    <row r="59" spans="2:8" x14ac:dyDescent="0.25">
      <c r="B59" s="7" t="s">
        <v>50</v>
      </c>
      <c r="C59" s="63"/>
      <c r="G59" s="83">
        <v>283</v>
      </c>
      <c r="H59" s="7" t="s">
        <v>49</v>
      </c>
    </row>
    <row r="60" spans="2:8" x14ac:dyDescent="0.25">
      <c r="B60" s="7" t="s">
        <v>51</v>
      </c>
      <c r="G60" s="84">
        <v>568</v>
      </c>
      <c r="H60" s="7" t="s">
        <v>49</v>
      </c>
    </row>
    <row r="61" spans="2:8" x14ac:dyDescent="0.25">
      <c r="G61" s="83">
        <f>SUM(G58:G60)</f>
        <v>1202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paperSize="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FBBAA-FE2A-4091-86DE-4E64BB7F0C82}">
  <dimension ref="A1:K58"/>
  <sheetViews>
    <sheetView topLeftCell="A34" workbookViewId="0">
      <selection activeCell="C52" sqref="C51:C52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53" customWidth="1"/>
    <col min="10" max="10" width="15.28515625" style="7" customWidth="1"/>
    <col min="11" max="16384" width="11.42578125" style="7"/>
  </cols>
  <sheetData>
    <row r="1" spans="1:11" ht="30" customHeight="1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>
        <v>2</v>
      </c>
    </row>
    <row r="2" spans="1:11" s="13" customFormat="1" ht="20.100000000000001" customHeight="1" x14ac:dyDescent="0.25">
      <c r="A2" s="8" t="s">
        <v>2</v>
      </c>
      <c r="B2" s="9"/>
      <c r="C2" s="10"/>
      <c r="D2" s="10"/>
      <c r="E2" s="10"/>
      <c r="F2" s="11"/>
      <c r="G2"/>
      <c r="H2" s="12" t="s">
        <v>3</v>
      </c>
      <c r="I2" s="12" t="s">
        <v>4</v>
      </c>
    </row>
    <row r="3" spans="1:11" ht="20.100000000000001" customHeight="1" x14ac:dyDescent="0.25">
      <c r="A3" s="14" t="s">
        <v>5</v>
      </c>
      <c r="B3" s="15"/>
      <c r="C3" s="5"/>
      <c r="D3" s="5"/>
      <c r="E3" s="5"/>
      <c r="F3" s="16"/>
      <c r="G3" s="17" t="s">
        <v>6</v>
      </c>
      <c r="H3" s="18" t="s">
        <v>39</v>
      </c>
      <c r="I3" s="19">
        <v>43885</v>
      </c>
    </row>
    <row r="4" spans="1:11" ht="20.100000000000001" customHeight="1" x14ac:dyDescent="0.25">
      <c r="A4" s="10" t="s">
        <v>7</v>
      </c>
      <c r="B4" s="20">
        <v>43646</v>
      </c>
      <c r="C4" s="21"/>
      <c r="D4" s="22"/>
      <c r="E4" s="22"/>
      <c r="F4" s="16"/>
      <c r="G4" s="17" t="s">
        <v>8</v>
      </c>
      <c r="H4" s="18"/>
      <c r="I4" s="23"/>
    </row>
    <row r="5" spans="1:11" ht="20.100000000000001" customHeight="1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11" ht="20.100000000000001" customHeight="1" thickBot="1" x14ac:dyDescent="0.3">
      <c r="C6" s="27"/>
      <c r="D6" s="27"/>
      <c r="E6" s="27"/>
      <c r="F6" s="28"/>
      <c r="G6" s="27"/>
      <c r="H6" s="27"/>
      <c r="I6" s="29"/>
    </row>
    <row r="7" spans="1:11" ht="32.1" customHeight="1" thickBot="1" x14ac:dyDescent="0.3">
      <c r="A7" s="94" t="s">
        <v>9</v>
      </c>
      <c r="B7" s="95"/>
      <c r="C7" s="30" t="s">
        <v>10</v>
      </c>
      <c r="D7" s="30" t="s">
        <v>11</v>
      </c>
      <c r="E7" s="30" t="s">
        <v>12</v>
      </c>
      <c r="F7" s="30" t="s">
        <v>13</v>
      </c>
      <c r="G7" s="30" t="s">
        <v>14</v>
      </c>
      <c r="H7" s="30" t="s">
        <v>15</v>
      </c>
      <c r="I7" s="31" t="s">
        <v>16</v>
      </c>
    </row>
    <row r="8" spans="1:11" x14ac:dyDescent="0.25">
      <c r="A8" s="32" t="s">
        <v>17</v>
      </c>
      <c r="B8" s="33"/>
      <c r="C8" s="34">
        <v>579</v>
      </c>
      <c r="D8" s="34">
        <v>331</v>
      </c>
      <c r="E8" s="34"/>
      <c r="F8" s="35"/>
      <c r="G8" s="34"/>
      <c r="H8" s="34"/>
      <c r="I8" s="36">
        <f>C8-D8</f>
        <v>248</v>
      </c>
      <c r="K8" s="37"/>
    </row>
    <row r="9" spans="1:11" x14ac:dyDescent="0.25">
      <c r="A9" s="38" t="s">
        <v>18</v>
      </c>
      <c r="B9" s="39"/>
      <c r="C9" s="34">
        <v>849</v>
      </c>
      <c r="D9" s="40">
        <v>876</v>
      </c>
      <c r="E9" s="40"/>
      <c r="F9" s="41"/>
      <c r="G9" s="40"/>
      <c r="H9" s="40"/>
      <c r="I9" s="36">
        <f t="shared" ref="I9:I11" si="0">C9-D9</f>
        <v>-27</v>
      </c>
      <c r="K9" s="37"/>
    </row>
    <row r="10" spans="1:11" x14ac:dyDescent="0.25">
      <c r="A10" s="38" t="s">
        <v>19</v>
      </c>
      <c r="B10" s="39"/>
      <c r="C10" s="34">
        <v>849</v>
      </c>
      <c r="D10" s="40">
        <v>153</v>
      </c>
      <c r="E10" s="40"/>
      <c r="F10" s="41"/>
      <c r="G10" s="40"/>
      <c r="H10" s="40"/>
      <c r="I10" s="36">
        <f t="shared" si="0"/>
        <v>696</v>
      </c>
      <c r="K10" s="37"/>
    </row>
    <row r="11" spans="1:11" x14ac:dyDescent="0.25">
      <c r="A11" s="38" t="s">
        <v>20</v>
      </c>
      <c r="B11" s="39"/>
      <c r="C11" s="34">
        <v>849</v>
      </c>
      <c r="D11" s="40">
        <v>911</v>
      </c>
      <c r="E11" s="40"/>
      <c r="F11" s="41"/>
      <c r="G11" s="40"/>
      <c r="H11" s="40"/>
      <c r="I11" s="36">
        <f t="shared" si="0"/>
        <v>-62</v>
      </c>
      <c r="K11" s="37"/>
    </row>
    <row r="12" spans="1:11" x14ac:dyDescent="0.25">
      <c r="A12" s="42"/>
      <c r="B12" s="29" t="s">
        <v>21</v>
      </c>
      <c r="C12" s="43">
        <f t="shared" ref="C12:I12" si="1">SUM(C8:C11)</f>
        <v>3126</v>
      </c>
      <c r="D12" s="43">
        <f t="shared" si="1"/>
        <v>2271</v>
      </c>
      <c r="E12" s="43">
        <f t="shared" si="1"/>
        <v>0</v>
      </c>
      <c r="F12" s="43">
        <f t="shared" si="1"/>
        <v>0</v>
      </c>
      <c r="G12" s="43">
        <f t="shared" si="1"/>
        <v>0</v>
      </c>
      <c r="H12" s="43">
        <f t="shared" si="1"/>
        <v>0</v>
      </c>
      <c r="I12" s="43">
        <f t="shared" si="1"/>
        <v>855</v>
      </c>
      <c r="K12" s="44"/>
    </row>
    <row r="13" spans="1:11" ht="17.25" thickBot="1" x14ac:dyDescent="0.3">
      <c r="A13" s="42"/>
      <c r="B13" s="42"/>
      <c r="C13" s="29"/>
      <c r="D13" s="29"/>
      <c r="E13" s="29"/>
      <c r="F13" s="45"/>
      <c r="G13" s="29"/>
      <c r="H13" s="29"/>
      <c r="I13" s="29"/>
    </row>
    <row r="14" spans="1:11" ht="32.1" customHeight="1" thickBot="1" x14ac:dyDescent="0.3">
      <c r="A14" s="96" t="s">
        <v>22</v>
      </c>
      <c r="B14" s="97"/>
      <c r="C14" s="30" t="s">
        <v>10</v>
      </c>
      <c r="D14" s="30" t="s">
        <v>11</v>
      </c>
      <c r="E14" s="46" t="s">
        <v>12</v>
      </c>
      <c r="F14" s="46" t="s">
        <v>13</v>
      </c>
      <c r="G14" s="46" t="s">
        <v>14</v>
      </c>
      <c r="H14" s="46" t="s">
        <v>15</v>
      </c>
      <c r="I14" s="31" t="s">
        <v>16</v>
      </c>
    </row>
    <row r="15" spans="1:11" x14ac:dyDescent="0.25">
      <c r="A15" s="47" t="s">
        <v>17</v>
      </c>
      <c r="B15" s="33"/>
      <c r="C15" s="34"/>
      <c r="D15" s="34"/>
      <c r="E15" s="34"/>
      <c r="F15" s="35"/>
      <c r="G15" s="34"/>
      <c r="H15" s="34"/>
      <c r="I15" s="36">
        <f>C15-D15</f>
        <v>0</v>
      </c>
    </row>
    <row r="16" spans="1:11" x14ac:dyDescent="0.25">
      <c r="A16" s="48" t="s">
        <v>18</v>
      </c>
      <c r="B16" s="39"/>
      <c r="C16" s="34"/>
      <c r="D16" s="40"/>
      <c r="E16" s="40"/>
      <c r="F16" s="41"/>
      <c r="G16" s="40"/>
      <c r="H16" s="40"/>
      <c r="I16" s="36">
        <f>C16-D16+E16+F16+G16+H16</f>
        <v>0</v>
      </c>
    </row>
    <row r="17" spans="1:10" x14ac:dyDescent="0.25">
      <c r="A17" s="48" t="s">
        <v>19</v>
      </c>
      <c r="B17" s="39"/>
      <c r="C17" s="34"/>
      <c r="D17" s="40"/>
      <c r="E17" s="40"/>
      <c r="F17" s="41"/>
      <c r="G17" s="40"/>
      <c r="H17" s="40"/>
      <c r="I17" s="36">
        <f>C17-D17+E17+F17+G17+H17</f>
        <v>0</v>
      </c>
    </row>
    <row r="18" spans="1:10" ht="19.5" customHeight="1" x14ac:dyDescent="0.25">
      <c r="A18" s="48" t="s">
        <v>20</v>
      </c>
      <c r="B18" s="39"/>
      <c r="C18" s="34">
        <v>3399</v>
      </c>
      <c r="D18" s="40">
        <v>1923.01</v>
      </c>
      <c r="E18" s="40"/>
      <c r="F18" s="41"/>
      <c r="G18" s="40"/>
      <c r="H18" s="40"/>
      <c r="I18" s="36">
        <f>C18-D18+E18+F18+G18+H18</f>
        <v>1475.99</v>
      </c>
    </row>
    <row r="19" spans="1:10" ht="19.5" customHeight="1" x14ac:dyDescent="0.25">
      <c r="A19" s="42"/>
      <c r="B19" s="29" t="s">
        <v>21</v>
      </c>
      <c r="C19" s="49">
        <f t="shared" ref="C19:I19" si="2">SUM(C15:C18)</f>
        <v>3399</v>
      </c>
      <c r="D19" s="49">
        <f t="shared" si="2"/>
        <v>1923.01</v>
      </c>
      <c r="E19" s="49">
        <f t="shared" si="2"/>
        <v>0</v>
      </c>
      <c r="F19" s="49">
        <f t="shared" si="2"/>
        <v>0</v>
      </c>
      <c r="G19" s="49">
        <f t="shared" si="2"/>
        <v>0</v>
      </c>
      <c r="H19" s="49">
        <f t="shared" si="2"/>
        <v>0</v>
      </c>
      <c r="I19" s="49">
        <f t="shared" si="2"/>
        <v>1475.99</v>
      </c>
    </row>
    <row r="20" spans="1:10" ht="19.5" customHeight="1" x14ac:dyDescent="0.25">
      <c r="A20" s="50"/>
      <c r="B20" s="51"/>
      <c r="C20" s="51"/>
      <c r="D20" s="51"/>
      <c r="E20" s="51"/>
      <c r="F20" s="52"/>
      <c r="G20" s="52"/>
      <c r="H20" s="52"/>
    </row>
    <row r="21" spans="1:10" ht="29.25" customHeight="1" x14ac:dyDescent="0.25">
      <c r="A21" s="98" t="s">
        <v>23</v>
      </c>
      <c r="B21" s="99"/>
      <c r="C21" s="54">
        <f t="shared" ref="C21:I21" si="3">+C12-C19</f>
        <v>-273</v>
      </c>
      <c r="D21" s="54">
        <f t="shared" si="3"/>
        <v>347.99</v>
      </c>
      <c r="E21" s="54">
        <f t="shared" si="3"/>
        <v>0</v>
      </c>
      <c r="F21" s="54">
        <f t="shared" si="3"/>
        <v>0</v>
      </c>
      <c r="G21" s="54">
        <f t="shared" si="3"/>
        <v>0</v>
      </c>
      <c r="H21" s="54">
        <f t="shared" si="3"/>
        <v>0</v>
      </c>
      <c r="I21" s="55">
        <f t="shared" si="3"/>
        <v>-620.99</v>
      </c>
    </row>
    <row r="22" spans="1:10" ht="19.5" customHeight="1" x14ac:dyDescent="0.25">
      <c r="A22" s="56"/>
      <c r="B22" s="51"/>
      <c r="C22" s="51"/>
      <c r="D22" s="51"/>
      <c r="E22" s="51"/>
      <c r="F22" s="52"/>
      <c r="G22" s="52"/>
      <c r="H22" s="52"/>
    </row>
    <row r="23" spans="1:10" x14ac:dyDescent="0.25">
      <c r="A23" s="7" t="s">
        <v>24</v>
      </c>
      <c r="B23" s="57"/>
      <c r="G23" s="57"/>
    </row>
    <row r="24" spans="1:10" x14ac:dyDescent="0.25">
      <c r="A24" s="7"/>
      <c r="B24" s="57"/>
      <c r="C24" s="100" t="s">
        <v>25</v>
      </c>
      <c r="D24" s="100"/>
      <c r="E24" s="100" t="s">
        <v>26</v>
      </c>
      <c r="F24" s="100"/>
      <c r="G24" s="93" t="s">
        <v>27</v>
      </c>
      <c r="H24" s="93"/>
    </row>
    <row r="25" spans="1:10" x14ac:dyDescent="0.25">
      <c r="A25" s="26" t="s">
        <v>4</v>
      </c>
      <c r="B25" s="7" t="s">
        <v>28</v>
      </c>
      <c r="C25" s="7" t="s">
        <v>10</v>
      </c>
      <c r="D25" s="7" t="s">
        <v>11</v>
      </c>
      <c r="E25" s="7" t="s">
        <v>10</v>
      </c>
      <c r="F25" s="7" t="s">
        <v>11</v>
      </c>
      <c r="G25" s="7" t="s">
        <v>10</v>
      </c>
      <c r="H25" s="7" t="s">
        <v>11</v>
      </c>
    </row>
    <row r="26" spans="1:10" x14ac:dyDescent="0.25">
      <c r="A26" s="58"/>
      <c r="C26" s="59"/>
      <c r="D26" s="59"/>
      <c r="E26" s="59"/>
      <c r="F26" s="59"/>
      <c r="G26" s="59"/>
      <c r="H26" s="59">
        <f>D26-F26</f>
        <v>0</v>
      </c>
    </row>
    <row r="27" spans="1:10" x14ac:dyDescent="0.25">
      <c r="A27" s="58">
        <v>43350</v>
      </c>
      <c r="B27" s="7" t="s">
        <v>29</v>
      </c>
      <c r="C27" s="59"/>
      <c r="D27" s="59">
        <v>278</v>
      </c>
      <c r="E27" s="59"/>
      <c r="F27" s="59">
        <v>73.5</v>
      </c>
      <c r="G27" s="59"/>
      <c r="H27" s="59">
        <f>D27-F27</f>
        <v>204.5</v>
      </c>
      <c r="J27" s="81"/>
    </row>
    <row r="28" spans="1:10" x14ac:dyDescent="0.25">
      <c r="A28" s="58">
        <v>43475</v>
      </c>
      <c r="B28" s="7" t="s">
        <v>29</v>
      </c>
      <c r="C28" s="59"/>
      <c r="D28" s="59">
        <v>93</v>
      </c>
      <c r="E28" s="59"/>
      <c r="F28" s="59">
        <v>24.41</v>
      </c>
      <c r="G28" s="59"/>
      <c r="H28" s="59">
        <f t="shared" ref="H28:H29" si="4">D28-F28</f>
        <v>68.59</v>
      </c>
    </row>
    <row r="29" spans="1:10" x14ac:dyDescent="0.25">
      <c r="A29" s="58">
        <v>43570</v>
      </c>
      <c r="B29" s="7" t="s">
        <v>29</v>
      </c>
      <c r="C29" s="59"/>
      <c r="D29" s="59">
        <v>93</v>
      </c>
      <c r="E29" s="59"/>
      <c r="F29" s="59">
        <v>24.41</v>
      </c>
      <c r="G29" s="59"/>
      <c r="H29" s="59">
        <f t="shared" si="4"/>
        <v>68.59</v>
      </c>
    </row>
    <row r="30" spans="1:10" x14ac:dyDescent="0.25">
      <c r="A30" s="58"/>
      <c r="B30" s="60" t="s">
        <v>35</v>
      </c>
      <c r="C30" s="59"/>
      <c r="D30" s="59"/>
      <c r="E30" s="59"/>
      <c r="F30" s="59"/>
      <c r="G30" s="59"/>
      <c r="H30" s="59"/>
    </row>
    <row r="31" spans="1:10" x14ac:dyDescent="0.25">
      <c r="A31" s="58"/>
      <c r="B31" s="60"/>
      <c r="C31" s="59"/>
      <c r="D31" s="59"/>
      <c r="E31" s="59"/>
      <c r="F31" s="59"/>
      <c r="G31" s="59"/>
      <c r="H31" s="59"/>
      <c r="I31" s="80"/>
    </row>
    <row r="32" spans="1:10" x14ac:dyDescent="0.25">
      <c r="A32" s="58" t="s">
        <v>46</v>
      </c>
      <c r="B32" s="7" t="s">
        <v>36</v>
      </c>
      <c r="C32" s="59"/>
      <c r="D32" s="59">
        <f>14.97*2</f>
        <v>29.94</v>
      </c>
      <c r="E32" s="59"/>
      <c r="F32" s="59">
        <v>22.46</v>
      </c>
      <c r="G32" s="59"/>
      <c r="H32" s="59">
        <f>D32-F32</f>
        <v>7.48</v>
      </c>
    </row>
    <row r="33" spans="1:8" x14ac:dyDescent="0.25">
      <c r="A33" s="58"/>
      <c r="B33" s="60"/>
      <c r="C33" s="59"/>
      <c r="D33" s="59"/>
      <c r="E33" s="59"/>
      <c r="F33" s="59"/>
      <c r="G33" s="59"/>
      <c r="H33" s="59"/>
    </row>
    <row r="34" spans="1:8" x14ac:dyDescent="0.25">
      <c r="A34" s="58"/>
      <c r="B34" s="60"/>
      <c r="C34" s="59"/>
      <c r="D34" s="59"/>
      <c r="E34" s="59"/>
      <c r="F34" s="59"/>
      <c r="G34" s="59"/>
      <c r="H34" s="59"/>
    </row>
    <row r="35" spans="1:8" x14ac:dyDescent="0.25">
      <c r="B35" s="7" t="s">
        <v>37</v>
      </c>
      <c r="C35" s="59"/>
      <c r="D35" s="59"/>
      <c r="E35" s="59"/>
      <c r="F35" s="59"/>
      <c r="G35" s="59"/>
      <c r="H35" s="59"/>
    </row>
    <row r="36" spans="1:8" x14ac:dyDescent="0.25">
      <c r="A36" s="58"/>
      <c r="C36" s="59"/>
      <c r="D36" s="59"/>
      <c r="E36" s="59"/>
      <c r="F36" s="59"/>
      <c r="G36" s="59"/>
      <c r="H36" s="59"/>
    </row>
    <row r="37" spans="1:8" x14ac:dyDescent="0.25">
      <c r="B37" s="75" t="s">
        <v>44</v>
      </c>
      <c r="C37" s="59"/>
      <c r="D37" s="59"/>
      <c r="E37" s="59">
        <v>283.3</v>
      </c>
      <c r="F37" s="59"/>
      <c r="G37" s="59"/>
      <c r="H37" s="59">
        <f>E37</f>
        <v>283.3</v>
      </c>
    </row>
    <row r="38" spans="1:8" x14ac:dyDescent="0.25">
      <c r="B38" s="60" t="s">
        <v>45</v>
      </c>
      <c r="C38" s="59"/>
      <c r="D38" s="59"/>
      <c r="E38" s="59"/>
      <c r="F38" s="59"/>
      <c r="G38" s="59"/>
      <c r="H38" s="59"/>
    </row>
    <row r="39" spans="1:8" x14ac:dyDescent="0.25">
      <c r="A39" s="58"/>
      <c r="C39" s="59"/>
      <c r="D39" s="59"/>
      <c r="E39" s="59"/>
      <c r="F39" s="59"/>
      <c r="G39" s="59"/>
      <c r="H39" s="59"/>
    </row>
    <row r="40" spans="1:8" x14ac:dyDescent="0.25">
      <c r="B40" s="60"/>
      <c r="C40" s="59"/>
      <c r="D40" s="59"/>
      <c r="E40" s="59"/>
      <c r="F40" s="59"/>
      <c r="G40" s="59"/>
      <c r="H40" s="59"/>
    </row>
    <row r="41" spans="1:8" x14ac:dyDescent="0.25">
      <c r="B41" s="60"/>
      <c r="C41" s="59"/>
      <c r="D41" s="59"/>
      <c r="E41" s="59"/>
      <c r="F41" s="59"/>
      <c r="G41" s="59"/>
      <c r="H41" s="59"/>
    </row>
    <row r="42" spans="1:8" x14ac:dyDescent="0.25">
      <c r="A42" s="58"/>
      <c r="C42" s="59"/>
      <c r="D42" s="59"/>
      <c r="E42" s="59"/>
      <c r="F42" s="59"/>
      <c r="G42" s="59"/>
      <c r="H42" s="59"/>
    </row>
    <row r="43" spans="1:8" x14ac:dyDescent="0.25">
      <c r="B43" s="60"/>
      <c r="C43" s="59"/>
      <c r="D43" s="59"/>
      <c r="E43" s="59"/>
      <c r="F43" s="59"/>
      <c r="G43" s="59"/>
      <c r="H43" s="59"/>
    </row>
    <row r="44" spans="1:8" x14ac:dyDescent="0.25">
      <c r="C44" s="59"/>
      <c r="D44" s="59"/>
      <c r="E44" s="59"/>
      <c r="F44" s="59"/>
      <c r="G44" s="59"/>
      <c r="H44" s="59"/>
    </row>
    <row r="45" spans="1:8" x14ac:dyDescent="0.25">
      <c r="B45" s="61" t="s">
        <v>30</v>
      </c>
      <c r="C45" s="62"/>
      <c r="D45" s="62"/>
      <c r="E45" s="62"/>
      <c r="F45" s="62"/>
      <c r="G45" s="62"/>
      <c r="H45" s="62">
        <f>SUM(G26:H44)</f>
        <v>632.46</v>
      </c>
    </row>
    <row r="46" spans="1:8" x14ac:dyDescent="0.25">
      <c r="H46" s="7">
        <f t="shared" ref="H46" si="5">D46-F46</f>
        <v>0</v>
      </c>
    </row>
    <row r="47" spans="1:8" ht="17.25" thickBot="1" x14ac:dyDescent="0.3">
      <c r="G47" s="7" t="s">
        <v>31</v>
      </c>
      <c r="H47" s="63">
        <f>I21+H45</f>
        <v>11.470000000000027</v>
      </c>
    </row>
    <row r="48" spans="1:8" x14ac:dyDescent="0.25">
      <c r="B48" s="64" t="s">
        <v>40</v>
      </c>
      <c r="C48" s="65">
        <f>I12</f>
        <v>855</v>
      </c>
      <c r="D48" s="66"/>
    </row>
    <row r="49" spans="2:4" x14ac:dyDescent="0.25">
      <c r="B49" s="67" t="s">
        <v>41</v>
      </c>
      <c r="C49" s="79">
        <f>I19</f>
        <v>1475.99</v>
      </c>
      <c r="D49" s="68"/>
    </row>
    <row r="50" spans="2:4" ht="17.25" x14ac:dyDescent="0.3">
      <c r="B50" s="69"/>
      <c r="C50" s="70">
        <f>C48-C49</f>
        <v>-620.99</v>
      </c>
      <c r="D50" s="68"/>
    </row>
    <row r="51" spans="2:4" x14ac:dyDescent="0.25">
      <c r="B51" s="76" t="s">
        <v>42</v>
      </c>
      <c r="C51" s="77">
        <v>-12.87</v>
      </c>
      <c r="D51" s="68"/>
    </row>
    <row r="52" spans="2:4" ht="17.25" x14ac:dyDescent="0.3">
      <c r="B52" s="69" t="s">
        <v>43</v>
      </c>
      <c r="C52" s="78">
        <f>SUM(C50:C51)</f>
        <v>-633.86</v>
      </c>
      <c r="D52" s="68"/>
    </row>
    <row r="53" spans="2:4" x14ac:dyDescent="0.25">
      <c r="B53" s="67" t="s">
        <v>38</v>
      </c>
      <c r="C53" s="71">
        <v>-634.46</v>
      </c>
      <c r="D53" s="68"/>
    </row>
    <row r="54" spans="2:4" ht="17.25" thickBot="1" x14ac:dyDescent="0.3">
      <c r="B54" s="72" t="s">
        <v>32</v>
      </c>
      <c r="C54" s="73">
        <f>C52-C53</f>
        <v>0.60000000000002274</v>
      </c>
      <c r="D54" s="74" t="s">
        <v>33</v>
      </c>
    </row>
    <row r="56" spans="2:4" x14ac:dyDescent="0.25">
      <c r="C56" s="63">
        <f>C53+H37</f>
        <v>-351.16</v>
      </c>
    </row>
    <row r="58" spans="2:4" x14ac:dyDescent="0.25">
      <c r="C58" s="63">
        <f>C56*11</f>
        <v>-3862.76</v>
      </c>
    </row>
  </sheetData>
  <mergeCells count="6">
    <mergeCell ref="G24:H24"/>
    <mergeCell ref="A7:B7"/>
    <mergeCell ref="A14:B14"/>
    <mergeCell ref="A21:B21"/>
    <mergeCell ref="C24:D24"/>
    <mergeCell ref="E24:F24"/>
  </mergeCells>
  <hyperlinks>
    <hyperlink ref="A2" location="Index!A1" display="Index!A1" xr:uid="{FCF8407C-AFE3-4CCC-B411-B1FB1852E309}"/>
  </hyperlink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2018-08-21T00:08:10Z</dcterms:created>
  <dcterms:modified xsi:type="dcterms:W3CDTF">2021-11-03T05:52:03Z</dcterms:modified>
</cp:coreProperties>
</file>