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CHIVED\S &amp; M Pellegrino SMSF\2020\"/>
    </mc:Choice>
  </mc:AlternateContent>
  <xr:revisionPtr revIDLastSave="0" documentId="13_ncr:1_{47EC1736-3C33-426F-8230-64E6CDE4F76F}" xr6:coauthVersionLast="45" xr6:coauthVersionMax="45" xr10:uidLastSave="{00000000-0000-0000-0000-000000000000}"/>
  <bookViews>
    <workbookView xWindow="25080" yWindow="-120" windowWidth="25440" windowHeight="15390" activeTab="1" xr2:uid="{9DE7C75F-602A-4720-B278-DDB230B026B8}"/>
  </bookViews>
  <sheets>
    <sheet name="cba" sheetId="1" r:id="rId1"/>
    <sheet name="anz" sheetId="2" r:id="rId2"/>
    <sheet name="ANZ 2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2" l="1"/>
  <c r="K36" i="2"/>
  <c r="K7" i="2"/>
  <c r="H53" i="2" l="1"/>
  <c r="C53" i="2"/>
  <c r="C51" i="2"/>
  <c r="L44" i="2"/>
  <c r="L45" i="2"/>
  <c r="L37" i="2"/>
  <c r="P23" i="3"/>
  <c r="L23" i="3"/>
  <c r="K23" i="3"/>
  <c r="J23" i="3"/>
  <c r="I23" i="3"/>
  <c r="I25" i="3"/>
  <c r="I21" i="3"/>
  <c r="I20" i="3"/>
  <c r="F3" i="3"/>
  <c r="E3" i="3"/>
  <c r="I22" i="3"/>
  <c r="J22" i="3"/>
  <c r="K22" i="3"/>
  <c r="L22" i="3"/>
  <c r="M22" i="3"/>
  <c r="N22" i="3"/>
  <c r="O22" i="3"/>
  <c r="P22" i="3"/>
  <c r="Q22" i="3"/>
  <c r="H22" i="3"/>
  <c r="X21" i="3"/>
  <c r="K18" i="3"/>
  <c r="I19" i="3"/>
  <c r="L17" i="3"/>
  <c r="J16" i="3"/>
  <c r="I15" i="3"/>
  <c r="I14" i="3"/>
  <c r="X13" i="3"/>
  <c r="I13" i="3"/>
  <c r="I12" i="3"/>
  <c r="I10" i="3"/>
  <c r="I11" i="3"/>
  <c r="I9" i="3"/>
  <c r="I8" i="3"/>
  <c r="I6" i="3"/>
  <c r="P4" i="3"/>
  <c r="C4" i="3"/>
  <c r="F4" i="3" s="1"/>
  <c r="C5" i="3" s="1"/>
  <c r="F5" i="3" s="1"/>
  <c r="C6" i="3" s="1"/>
  <c r="F6" i="3" s="1"/>
  <c r="C7" i="3" s="1"/>
  <c r="F7" i="3" s="1"/>
  <c r="C8" i="3" s="1"/>
  <c r="F8" i="3" s="1"/>
  <c r="C9" i="3" s="1"/>
  <c r="F9" i="3" s="1"/>
  <c r="C10" i="3" s="1"/>
  <c r="F10" i="3" s="1"/>
  <c r="C11" i="3" s="1"/>
  <c r="F11" i="3" s="1"/>
  <c r="C12" i="3" s="1"/>
  <c r="F12" i="3" s="1"/>
  <c r="C13" i="3" s="1"/>
  <c r="F13" i="3" s="1"/>
  <c r="C14" i="3" s="1"/>
  <c r="F14" i="3" s="1"/>
  <c r="C15" i="3" s="1"/>
  <c r="F15" i="3" s="1"/>
  <c r="C16" i="3" s="1"/>
  <c r="F16" i="3" s="1"/>
  <c r="C17" i="3" s="1"/>
  <c r="F17" i="3" s="1"/>
  <c r="C18" i="3" s="1"/>
  <c r="F18" i="3" s="1"/>
  <c r="C19" i="3" s="1"/>
  <c r="F19" i="3" s="1"/>
  <c r="C20" i="3" s="1"/>
  <c r="F20" i="3" s="1"/>
  <c r="C21" i="3" s="1"/>
  <c r="F21" i="3" s="1"/>
  <c r="J60" i="2" l="1"/>
  <c r="O58" i="2"/>
  <c r="N58" i="2"/>
  <c r="I48" i="2"/>
  <c r="I47" i="2"/>
  <c r="N42" i="2"/>
  <c r="F30" i="2"/>
  <c r="C31" i="2"/>
  <c r="F31" i="2"/>
  <c r="C32" i="2"/>
  <c r="F32" i="2"/>
  <c r="C33" i="2"/>
  <c r="F33" i="2"/>
  <c r="C34" i="2"/>
  <c r="F34" i="2"/>
  <c r="C35" i="2"/>
  <c r="F35" i="2"/>
  <c r="C36" i="2"/>
  <c r="F36" i="2"/>
  <c r="C37" i="2"/>
  <c r="F37" i="2"/>
  <c r="C38" i="2"/>
  <c r="F38" i="2"/>
  <c r="C39" i="2"/>
  <c r="F39" i="2"/>
  <c r="C40" i="2"/>
  <c r="F40" i="2"/>
  <c r="C41" i="2"/>
  <c r="F41" i="2"/>
  <c r="C42" i="2"/>
  <c r="F42" i="2"/>
  <c r="C43" i="2"/>
  <c r="F43" i="2"/>
  <c r="C44" i="2"/>
  <c r="F44" i="2"/>
  <c r="C45" i="2"/>
  <c r="F45" i="2"/>
  <c r="C46" i="2"/>
  <c r="F46" i="2"/>
  <c r="C47" i="2"/>
  <c r="F47" i="2"/>
  <c r="C48" i="2"/>
  <c r="F48" i="2"/>
  <c r="I29" i="2"/>
  <c r="F6" i="2"/>
  <c r="C7" i="2"/>
  <c r="F7" i="2"/>
  <c r="C8" i="2"/>
  <c r="F8" i="2"/>
  <c r="C9" i="2"/>
  <c r="F9" i="2"/>
  <c r="C10" i="2"/>
  <c r="F10" i="2"/>
  <c r="C11" i="2"/>
  <c r="F11" i="2"/>
  <c r="C12" i="2"/>
  <c r="F12" i="2"/>
  <c r="C13" i="2"/>
  <c r="F13" i="2"/>
  <c r="C14" i="2"/>
  <c r="F14" i="2"/>
  <c r="C15" i="2"/>
  <c r="F15" i="2"/>
  <c r="C16" i="2"/>
  <c r="F16" i="2"/>
  <c r="C17" i="2" s="1"/>
  <c r="F17" i="2" s="1"/>
  <c r="C18" i="2" s="1"/>
  <c r="F18" i="2" s="1"/>
  <c r="C19" i="2" s="1"/>
  <c r="F19" i="2" s="1"/>
  <c r="C20" i="2" s="1"/>
  <c r="F20" i="2" s="1"/>
  <c r="C21" i="2" s="1"/>
  <c r="F21" i="2" s="1"/>
  <c r="C22" i="2" s="1"/>
  <c r="F22" i="2" s="1"/>
  <c r="C23" i="2" s="1"/>
  <c r="F23" i="2" s="1"/>
  <c r="C24" i="2" s="1"/>
  <c r="F24" i="2" s="1"/>
  <c r="C25" i="2" s="1"/>
  <c r="F25" i="2" s="1"/>
  <c r="C26" i="2" s="1"/>
  <c r="F26" i="2" s="1"/>
  <c r="C27" i="2" s="1"/>
  <c r="F27" i="2" s="1"/>
  <c r="C28" i="2" s="1"/>
  <c r="F28" i="2" s="1"/>
  <c r="C29" i="2" s="1"/>
  <c r="F29" i="2" s="1"/>
  <c r="K28" i="2"/>
  <c r="L28" i="2"/>
  <c r="K27" i="2"/>
  <c r="L27" i="2"/>
  <c r="I26" i="2"/>
  <c r="I46" i="2"/>
  <c r="K45" i="2"/>
  <c r="J45" i="2"/>
  <c r="K44" i="2"/>
  <c r="J44" i="2"/>
  <c r="K43" i="2"/>
  <c r="L43" i="2"/>
  <c r="M41" i="2"/>
  <c r="I40" i="2"/>
  <c r="L39" i="2"/>
  <c r="K37" i="2"/>
  <c r="J37" i="2"/>
  <c r="L38" i="2"/>
  <c r="L36" i="2"/>
  <c r="K35" i="2"/>
  <c r="L35" i="2"/>
  <c r="K34" i="2"/>
  <c r="L34" i="2"/>
  <c r="O33" i="2"/>
  <c r="P32" i="2"/>
  <c r="W25" i="2"/>
  <c r="K25" i="2"/>
  <c r="L25" i="2"/>
  <c r="K19" i="2"/>
  <c r="L19" i="2"/>
  <c r="K24" i="2"/>
  <c r="L24" i="2"/>
  <c r="I23" i="2"/>
  <c r="I21" i="2"/>
  <c r="J20" i="2"/>
  <c r="K18" i="2"/>
  <c r="L18" i="2"/>
  <c r="J18" i="2"/>
  <c r="J16" i="2"/>
  <c r="K16" i="2" s="1"/>
  <c r="K17" i="2"/>
  <c r="L17" i="2"/>
  <c r="I15" i="2"/>
  <c r="I51" i="2" s="1"/>
  <c r="K14" i="2"/>
  <c r="L14" i="2"/>
  <c r="L13" i="2"/>
  <c r="K12" i="2"/>
  <c r="L12" i="2"/>
  <c r="K11" i="2"/>
  <c r="L11" i="2"/>
  <c r="I9" i="2"/>
  <c r="I8" i="2"/>
  <c r="L7" i="2"/>
  <c r="H51" i="2"/>
  <c r="P51" i="2"/>
  <c r="M51" i="2"/>
  <c r="O51" i="2"/>
  <c r="S51" i="2"/>
  <c r="R51" i="2"/>
  <c r="Q51" i="2"/>
  <c r="N51" i="2"/>
  <c r="Q32" i="1"/>
  <c r="P32" i="1"/>
  <c r="O32" i="1"/>
  <c r="N32" i="1"/>
  <c r="M32" i="1"/>
  <c r="L32" i="1"/>
  <c r="K32" i="1"/>
  <c r="J32" i="1"/>
  <c r="I32" i="1"/>
  <c r="H32" i="1"/>
  <c r="G32" i="1"/>
  <c r="F32" i="1"/>
  <c r="K51" i="2" l="1"/>
  <c r="L16" i="2"/>
  <c r="L51" i="2" s="1"/>
  <c r="G53" i="2"/>
  <c r="G56" i="2" s="1"/>
  <c r="J51" i="2"/>
</calcChain>
</file>

<file path=xl/sharedStrings.xml><?xml version="1.0" encoding="utf-8"?>
<sst xmlns="http://schemas.openxmlformats.org/spreadsheetml/2006/main" count="165" uniqueCount="93">
  <si>
    <t>S &amp; M Pellegrino Superannuation Fund - 2019</t>
  </si>
  <si>
    <t>Date</t>
  </si>
  <si>
    <t>Opening</t>
  </si>
  <si>
    <t>Dr</t>
  </si>
  <si>
    <t>Cr</t>
  </si>
  <si>
    <t>Closing</t>
  </si>
  <si>
    <t>Personal Contributions</t>
  </si>
  <si>
    <t>Interest income</t>
  </si>
  <si>
    <t>Unfranked Dividends</t>
  </si>
  <si>
    <t>Franked Dividends</t>
  </si>
  <si>
    <t>Franking credits</t>
  </si>
  <si>
    <t>Bank fees</t>
  </si>
  <si>
    <t xml:space="preserve">Misc. </t>
  </si>
  <si>
    <t>Accounting</t>
  </si>
  <si>
    <t>17 TAXES</t>
  </si>
  <si>
    <t>2018 PAYG</t>
  </si>
  <si>
    <t>Shares purchase</t>
  </si>
  <si>
    <t>Shares disposal</t>
  </si>
  <si>
    <t>Notes</t>
  </si>
  <si>
    <t xml:space="preserve"> </t>
  </si>
  <si>
    <t>ANZ: 012305 412824161</t>
  </si>
  <si>
    <t>ATO Refund</t>
  </si>
  <si>
    <t>Interest</t>
  </si>
  <si>
    <t>BHP div</t>
  </si>
  <si>
    <t>TLS div</t>
  </si>
  <si>
    <t>CBA div</t>
  </si>
  <si>
    <t>BXB div</t>
  </si>
  <si>
    <t>WOW div</t>
  </si>
  <si>
    <t>Balance check</t>
  </si>
  <si>
    <t>Nab div</t>
  </si>
  <si>
    <t>Agl div</t>
  </si>
  <si>
    <t>QBE (60%)</t>
  </si>
  <si>
    <t>Wes farmer</t>
  </si>
  <si>
    <t>Franking percentage</t>
  </si>
  <si>
    <t>Share code</t>
  </si>
  <si>
    <t>NAB</t>
  </si>
  <si>
    <t>AGL</t>
  </si>
  <si>
    <t>QBE</t>
  </si>
  <si>
    <t>TLS</t>
  </si>
  <si>
    <t>CBA</t>
  </si>
  <si>
    <t>WOW</t>
  </si>
  <si>
    <t>WES</t>
  </si>
  <si>
    <t>BXB</t>
  </si>
  <si>
    <t>VRL</t>
  </si>
  <si>
    <t>Village road show div</t>
  </si>
  <si>
    <t>Brambles div</t>
  </si>
  <si>
    <t>WBC</t>
  </si>
  <si>
    <t>NAB DIV</t>
  </si>
  <si>
    <t>WBC DIV</t>
  </si>
  <si>
    <t>S &amp; M Pellegrino Superannuation Fund - 2020</t>
  </si>
  <si>
    <t>2019 ato refund</t>
  </si>
  <si>
    <t>Accounting fees</t>
  </si>
  <si>
    <t>BHP</t>
  </si>
  <si>
    <t>STO</t>
  </si>
  <si>
    <t>STO Div</t>
  </si>
  <si>
    <t>Tls div</t>
  </si>
  <si>
    <t>WES div</t>
  </si>
  <si>
    <t>CBA DIV</t>
  </si>
  <si>
    <t>Bank fee</t>
  </si>
  <si>
    <t>Transferred to 436 (cash investment account</t>
  </si>
  <si>
    <t>WOW DIV</t>
  </si>
  <si>
    <t>QBE DIV</t>
  </si>
  <si>
    <t>STO DIV</t>
  </si>
  <si>
    <t>Transfer out</t>
  </si>
  <si>
    <t>ANZ: 412824161 Business Premium Saver statement</t>
  </si>
  <si>
    <t>URB Reinvestment</t>
  </si>
  <si>
    <t>Dividen rate</t>
  </si>
  <si>
    <t>Franked Div</t>
  </si>
  <si>
    <t>FR CRED</t>
  </si>
  <si>
    <t>Cash balance carry forward</t>
  </si>
  <si>
    <t>Holding balance shares</t>
  </si>
  <si>
    <t xml:space="preserve">total amount available </t>
  </si>
  <si>
    <t>numbers of shares allocated</t>
  </si>
  <si>
    <t>Share no</t>
  </si>
  <si>
    <t>ANZ Reinvestment</t>
  </si>
  <si>
    <t>new shares added</t>
  </si>
  <si>
    <t>Account</t>
  </si>
  <si>
    <t>4134-05436</t>
  </si>
  <si>
    <t>ANZ</t>
  </si>
  <si>
    <t>4128-24161</t>
  </si>
  <si>
    <t>Non-concession contribution</t>
  </si>
  <si>
    <t>Invesment expense</t>
  </si>
  <si>
    <t>invesment expense refund</t>
  </si>
  <si>
    <t>Share purchase</t>
  </si>
  <si>
    <t>ccp shares</t>
  </si>
  <si>
    <t>MQG</t>
  </si>
  <si>
    <t>1200 CCP shares</t>
  </si>
  <si>
    <t>Transfer from ANZ 161 account</t>
  </si>
  <si>
    <t>Transfer in</t>
  </si>
  <si>
    <t>2000 MQG shares</t>
  </si>
  <si>
    <t>CHECK</t>
  </si>
  <si>
    <t>cba</t>
  </si>
  <si>
    <t>New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</si>
</sst>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5" fillId="0" borderId="0" xfId="0" applyFont="1"/>
    <xf numFmtId="14" fontId="3" fillId="0" borderId="0" xfId="0" applyNumberFormat="1" applyFont="1"/>
    <xf numFmtId="2" fontId="0" fillId="0" borderId="0" xfId="0" applyNumberFormat="1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2" fontId="3" fillId="0" borderId="0" xfId="0" applyNumberFormat="1" applyFont="1"/>
    <xf numFmtId="2" fontId="6" fillId="0" borderId="0" xfId="0" applyNumberFormat="1" applyFont="1"/>
    <xf numFmtId="2" fontId="3" fillId="0" borderId="2" xfId="0" applyNumberFormat="1" applyFont="1" applyBorder="1"/>
    <xf numFmtId="0" fontId="2" fillId="0" borderId="0" xfId="0" applyFont="1"/>
    <xf numFmtId="0" fontId="3" fillId="0" borderId="0" xfId="0" applyFont="1"/>
    <xf numFmtId="0" fontId="7" fillId="0" borderId="0" xfId="0" applyFont="1"/>
    <xf numFmtId="8" fontId="8" fillId="0" borderId="0" xfId="0" applyNumberFormat="1" applyFont="1"/>
    <xf numFmtId="0" fontId="9" fillId="0" borderId="0" xfId="0" applyFont="1"/>
    <xf numFmtId="8" fontId="0" fillId="0" borderId="0" xfId="0" applyNumberFormat="1"/>
    <xf numFmtId="8" fontId="9" fillId="0" borderId="0" xfId="0" applyNumberFormat="1" applyFont="1"/>
    <xf numFmtId="43" fontId="0" fillId="0" borderId="0" xfId="1" applyFont="1"/>
    <xf numFmtId="43" fontId="5" fillId="0" borderId="0" xfId="1" applyFont="1"/>
    <xf numFmtId="43" fontId="3" fillId="0" borderId="0" xfId="1" applyFont="1"/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center" wrapText="1"/>
    </xf>
    <xf numFmtId="43" fontId="0" fillId="0" borderId="1" xfId="1" applyFont="1" applyBorder="1" applyAlignment="1">
      <alignment horizontal="center"/>
    </xf>
    <xf numFmtId="43" fontId="0" fillId="2" borderId="0" xfId="1" applyFont="1" applyFill="1"/>
    <xf numFmtId="43" fontId="6" fillId="0" borderId="0" xfId="1" applyFont="1"/>
    <xf numFmtId="43" fontId="0" fillId="3" borderId="0" xfId="1" applyFont="1" applyFill="1" applyBorder="1"/>
    <xf numFmtId="43" fontId="0" fillId="3" borderId="3" xfId="1" applyFont="1" applyFill="1" applyBorder="1"/>
    <xf numFmtId="43" fontId="0" fillId="4" borderId="0" xfId="1" applyFont="1" applyFill="1"/>
    <xf numFmtId="43" fontId="3" fillId="4" borderId="0" xfId="1" applyFont="1" applyFill="1"/>
    <xf numFmtId="43" fontId="3" fillId="0" borderId="2" xfId="1" applyFont="1" applyBorder="1"/>
    <xf numFmtId="4" fontId="0" fillId="0" borderId="0" xfId="0" applyNumberFormat="1"/>
    <xf numFmtId="4" fontId="11" fillId="0" borderId="0" xfId="0" applyNumberFormat="1" applyFont="1"/>
    <xf numFmtId="2" fontId="12" fillId="0" borderId="0" xfId="0" applyNumberFormat="1" applyFont="1"/>
    <xf numFmtId="2" fontId="13" fillId="0" borderId="0" xfId="0" applyNumberFormat="1" applyFont="1"/>
    <xf numFmtId="2" fontId="3" fillId="0" borderId="4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4" fontId="3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/>
    <xf numFmtId="44" fontId="0" fillId="0" borderId="0" xfId="2" applyFont="1"/>
    <xf numFmtId="44" fontId="0" fillId="0" borderId="0" xfId="2" applyFont="1" applyBorder="1" applyAlignment="1">
      <alignment horizontal="center" wrapText="1"/>
    </xf>
    <xf numFmtId="44" fontId="0" fillId="0" borderId="1" xfId="2" applyFont="1" applyBorder="1"/>
    <xf numFmtId="44" fontId="0" fillId="0" borderId="1" xfId="2" applyFont="1" applyBorder="1" applyAlignment="1">
      <alignment wrapText="1"/>
    </xf>
    <xf numFmtId="44" fontId="0" fillId="0" borderId="1" xfId="2" applyFont="1" applyBorder="1" applyAlignment="1">
      <alignment horizontal="center" wrapText="1"/>
    </xf>
    <xf numFmtId="44" fontId="0" fillId="0" borderId="1" xfId="2" applyFont="1" applyBorder="1" applyAlignment="1">
      <alignment horizontal="center"/>
    </xf>
    <xf numFmtId="14" fontId="0" fillId="0" borderId="0" xfId="2" applyNumberFormat="1" applyFont="1"/>
    <xf numFmtId="14" fontId="0" fillId="0" borderId="1" xfId="2" applyNumberFormat="1" applyFont="1" applyBorder="1"/>
    <xf numFmtId="44" fontId="3" fillId="0" borderId="0" xfId="2" applyFont="1"/>
    <xf numFmtId="14" fontId="4" fillId="0" borderId="0" xfId="1" applyNumberFormat="1" applyFont="1"/>
    <xf numFmtId="14" fontId="0" fillId="0" borderId="0" xfId="1" applyNumberFormat="1" applyFont="1"/>
    <xf numFmtId="14" fontId="3" fillId="0" borderId="0" xfId="1" applyNumberFormat="1" applyFont="1"/>
    <xf numFmtId="14" fontId="0" fillId="0" borderId="1" xfId="1" applyNumberFormat="1" applyFont="1" applyBorder="1"/>
    <xf numFmtId="14" fontId="0" fillId="4" borderId="0" xfId="1" applyNumberFormat="1" applyFont="1" applyFill="1"/>
    <xf numFmtId="14" fontId="10" fillId="0" borderId="0" xfId="0" applyNumberFormat="1" applyFont="1"/>
    <xf numFmtId="44" fontId="0" fillId="2" borderId="0" xfId="2" applyFont="1" applyFill="1"/>
    <xf numFmtId="43" fontId="3" fillId="2" borderId="2" xfId="1" applyFont="1" applyFill="1" applyBorder="1"/>
    <xf numFmtId="43" fontId="3" fillId="2" borderId="0" xfId="1" applyFont="1" applyFill="1"/>
    <xf numFmtId="43" fontId="0" fillId="3" borderId="0" xfId="1" applyFont="1" applyFill="1"/>
    <xf numFmtId="2" fontId="3" fillId="2" borderId="5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44" fontId="0" fillId="0" borderId="0" xfId="2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D6B6D-A084-45BB-A27D-C0CA9F28040D}">
  <dimension ref="A1:S54"/>
  <sheetViews>
    <sheetView workbookViewId="0">
      <selection activeCell="C5" sqref="C5"/>
    </sheetView>
  </sheetViews>
  <sheetFormatPr defaultRowHeight="15" x14ac:dyDescent="0.25"/>
  <cols>
    <col min="1" max="1" width="11" customWidth="1"/>
    <col min="2" max="2" width="10.28515625" customWidth="1"/>
    <col min="3" max="3" width="10.7109375" bestFit="1" customWidth="1"/>
    <col min="4" max="4" width="10.28515625" customWidth="1"/>
    <col min="5" max="5" width="10.7109375" customWidth="1"/>
    <col min="6" max="6" width="12.85546875" customWidth="1"/>
    <col min="7" max="7" width="7.7109375" customWidth="1"/>
    <col min="8" max="8" width="10.7109375" customWidth="1"/>
    <col min="9" max="9" width="10.28515625" customWidth="1"/>
    <col min="10" max="10" width="8.85546875" customWidth="1"/>
    <col min="12" max="12" width="10.28515625" bestFit="1" customWidth="1"/>
    <col min="13" max="13" width="10.85546875" customWidth="1"/>
    <col min="14" max="14" width="11.140625" customWidth="1"/>
    <col min="15" max="15" width="11" customWidth="1"/>
    <col min="16" max="16" width="10.85546875" customWidth="1"/>
    <col min="17" max="17" width="11.7109375" customWidth="1"/>
    <col min="18" max="18" width="27.7109375" customWidth="1"/>
  </cols>
  <sheetData>
    <row r="1" spans="1:19" ht="23.25" x14ac:dyDescent="0.35">
      <c r="A1" s="1" t="s">
        <v>0</v>
      </c>
      <c r="B1" s="2"/>
      <c r="C1" s="2"/>
      <c r="D1" s="2"/>
      <c r="E1" s="2"/>
      <c r="F1" s="2"/>
    </row>
    <row r="3" spans="1:19" x14ac:dyDescent="0.25">
      <c r="A3" s="3" t="s">
        <v>64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9" ht="45" customHeight="1" x14ac:dyDescent="0.2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10" t="s">
        <v>13</v>
      </c>
      <c r="N4" s="10" t="s">
        <v>14</v>
      </c>
      <c r="O4" s="10" t="s">
        <v>15</v>
      </c>
      <c r="P4" s="9" t="s">
        <v>16</v>
      </c>
      <c r="Q4" s="9" t="s">
        <v>17</v>
      </c>
      <c r="R4" s="6" t="s">
        <v>18</v>
      </c>
      <c r="S4" s="6"/>
    </row>
    <row r="5" spans="1:19" x14ac:dyDescent="0.25">
      <c r="A5" s="11">
        <v>44013</v>
      </c>
      <c r="B5" s="4">
        <v>24730.45</v>
      </c>
      <c r="C5" s="4"/>
      <c r="D5" s="4"/>
      <c r="E5" s="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9" x14ac:dyDescent="0.25">
      <c r="A6" s="11"/>
      <c r="B6" s="4"/>
      <c r="C6" s="4"/>
      <c r="D6" s="4"/>
      <c r="E6" s="4"/>
      <c r="F6" s="12"/>
      <c r="G6" s="12"/>
      <c r="H6" s="12"/>
      <c r="I6" s="12"/>
      <c r="J6" s="12"/>
      <c r="K6" s="4"/>
      <c r="L6" s="12"/>
      <c r="M6" s="12"/>
      <c r="N6" s="12"/>
      <c r="O6" s="12"/>
      <c r="P6" s="12"/>
      <c r="Q6" s="12"/>
    </row>
    <row r="7" spans="1:19" x14ac:dyDescent="0.25">
      <c r="A7" s="11"/>
      <c r="B7" s="4"/>
      <c r="C7" s="4"/>
      <c r="D7" s="4"/>
      <c r="E7" s="4"/>
      <c r="F7" s="12"/>
      <c r="G7" s="4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9" x14ac:dyDescent="0.25">
      <c r="A8" s="11"/>
      <c r="B8" s="4"/>
      <c r="C8" s="4"/>
      <c r="D8" s="4"/>
      <c r="E8" s="4"/>
      <c r="F8" s="4"/>
      <c r="G8" s="4"/>
      <c r="H8" s="4"/>
      <c r="I8" s="4"/>
      <c r="J8" s="12"/>
      <c r="K8" s="4"/>
      <c r="L8" s="12"/>
      <c r="M8" s="12"/>
      <c r="N8" s="12"/>
      <c r="O8" s="12"/>
      <c r="P8" s="12"/>
      <c r="Q8" s="12"/>
    </row>
    <row r="9" spans="1:19" x14ac:dyDescent="0.25">
      <c r="A9" s="11"/>
      <c r="B9" s="4"/>
      <c r="C9" s="4"/>
      <c r="D9" s="4"/>
      <c r="E9" s="4"/>
      <c r="F9" s="4"/>
      <c r="G9" s="4"/>
      <c r="H9" s="4"/>
      <c r="I9" s="4"/>
      <c r="J9" s="12"/>
      <c r="K9" s="4"/>
      <c r="L9" s="12"/>
      <c r="M9" s="12"/>
      <c r="N9" s="12"/>
      <c r="O9" s="12"/>
      <c r="P9" s="12"/>
      <c r="Q9" s="12"/>
    </row>
    <row r="10" spans="1:19" x14ac:dyDescent="0.25">
      <c r="A10" s="11"/>
      <c r="B10" s="4"/>
      <c r="C10" s="13"/>
      <c r="D10" s="4"/>
      <c r="E10" s="4"/>
      <c r="F10" s="4"/>
      <c r="G10" s="4"/>
      <c r="H10" s="4"/>
      <c r="I10" s="4"/>
      <c r="J10" s="4"/>
      <c r="K10" s="4"/>
      <c r="L10" s="4"/>
      <c r="M10" s="12"/>
      <c r="N10" s="12"/>
      <c r="O10" s="12"/>
      <c r="P10" s="12"/>
      <c r="Q10" s="12"/>
    </row>
    <row r="11" spans="1:19" x14ac:dyDescent="0.25">
      <c r="A11" s="11"/>
      <c r="B11" s="4"/>
      <c r="C11" s="13"/>
      <c r="D11" s="4"/>
      <c r="E11" s="4"/>
      <c r="F11" s="4"/>
      <c r="G11" s="4"/>
      <c r="H11" s="4"/>
      <c r="I11" s="4"/>
      <c r="J11" s="4"/>
      <c r="K11" s="4"/>
      <c r="L11" s="4"/>
      <c r="M11" s="12"/>
      <c r="N11" s="12"/>
      <c r="O11" s="12"/>
      <c r="P11" s="12"/>
      <c r="Q11" s="12"/>
    </row>
    <row r="12" spans="1:19" x14ac:dyDescent="0.25">
      <c r="A12" s="11"/>
      <c r="B12" s="4"/>
      <c r="C12" s="4"/>
      <c r="D12" s="4"/>
      <c r="E12" s="4"/>
      <c r="F12" s="4"/>
      <c r="G12" s="12"/>
      <c r="H12" s="12"/>
      <c r="I12" s="4"/>
      <c r="J12" s="4"/>
      <c r="K12" s="12"/>
      <c r="L12" s="12"/>
      <c r="M12" s="12"/>
      <c r="N12" s="12"/>
      <c r="O12" s="12"/>
      <c r="P12" s="12"/>
      <c r="Q12" s="12"/>
    </row>
    <row r="13" spans="1:19" x14ac:dyDescent="0.25">
      <c r="A13" s="11"/>
      <c r="B13" s="4"/>
      <c r="C13" s="4"/>
      <c r="D13" s="4"/>
      <c r="E13" s="4"/>
      <c r="F13" s="4"/>
      <c r="G13" s="12"/>
      <c r="H13" s="12"/>
      <c r="I13" s="4"/>
      <c r="J13" s="4"/>
      <c r="K13" s="4"/>
      <c r="L13" s="4"/>
      <c r="M13" s="12"/>
      <c r="N13" s="12"/>
      <c r="O13" s="12"/>
      <c r="P13" s="12"/>
      <c r="Q13" s="12"/>
    </row>
    <row r="14" spans="1:19" x14ac:dyDescent="0.25">
      <c r="A14" s="11"/>
      <c r="B14" s="4"/>
      <c r="C14" s="4"/>
      <c r="D14" s="4"/>
      <c r="E14" s="4"/>
      <c r="F14" s="4"/>
      <c r="G14" s="12"/>
      <c r="H14" s="12"/>
      <c r="I14" s="13"/>
      <c r="J14" s="4"/>
      <c r="K14" s="12"/>
      <c r="L14" s="12"/>
      <c r="M14" s="12"/>
      <c r="N14" s="12"/>
      <c r="O14" s="12"/>
      <c r="P14" s="12"/>
      <c r="Q14" s="12"/>
    </row>
    <row r="15" spans="1:19" x14ac:dyDescent="0.25">
      <c r="A15" s="11"/>
      <c r="B15" s="4"/>
      <c r="C15" s="4"/>
      <c r="D15" s="4"/>
      <c r="E15" s="4"/>
      <c r="F15" s="4"/>
      <c r="G15" s="12"/>
      <c r="H15" s="12"/>
      <c r="I15" s="4"/>
      <c r="J15" s="4"/>
      <c r="K15" s="12"/>
      <c r="L15" s="12"/>
      <c r="M15" s="12"/>
      <c r="N15" s="12"/>
      <c r="O15" s="12"/>
      <c r="P15" s="12"/>
      <c r="Q15" s="12"/>
    </row>
    <row r="16" spans="1:19" x14ac:dyDescent="0.25">
      <c r="A16" s="11"/>
      <c r="B16" s="4"/>
      <c r="C16" s="4"/>
      <c r="D16" s="4"/>
      <c r="E16" s="4"/>
      <c r="F16" s="4"/>
      <c r="G16" s="12"/>
      <c r="H16" s="12"/>
      <c r="I16" s="4"/>
      <c r="J16" s="4"/>
      <c r="K16" s="12"/>
      <c r="L16" s="12"/>
      <c r="M16" s="12"/>
      <c r="N16" s="12"/>
      <c r="O16" s="12"/>
      <c r="P16" s="12"/>
      <c r="Q16" s="12"/>
    </row>
    <row r="17" spans="1:17" x14ac:dyDescent="0.25">
      <c r="A17" s="11"/>
      <c r="B17" s="4"/>
      <c r="C17" s="4"/>
      <c r="D17" s="4"/>
      <c r="E17" s="4"/>
      <c r="F17" s="12"/>
      <c r="G17" s="4"/>
      <c r="H17" s="4"/>
      <c r="I17" s="4"/>
      <c r="J17" s="4"/>
      <c r="K17" s="12"/>
      <c r="L17" s="12"/>
      <c r="M17" s="12"/>
      <c r="N17" s="12"/>
      <c r="O17" s="4"/>
      <c r="P17" s="12"/>
      <c r="Q17" s="12"/>
    </row>
    <row r="18" spans="1:17" x14ac:dyDescent="0.25">
      <c r="A18" s="1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1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1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1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1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1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1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1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5.75" thickBot="1" x14ac:dyDescent="0.3">
      <c r="A32" s="3"/>
      <c r="B32" s="4"/>
      <c r="C32" s="4"/>
      <c r="D32" s="4"/>
      <c r="E32" s="12"/>
      <c r="F32" s="14">
        <f t="shared" ref="F32:Q32" si="0">SUM(F5:F31)</f>
        <v>0</v>
      </c>
      <c r="G32" s="14">
        <f t="shared" si="0"/>
        <v>0</v>
      </c>
      <c r="H32" s="14">
        <f t="shared" si="0"/>
        <v>0</v>
      </c>
      <c r="I32" s="14">
        <f t="shared" si="0"/>
        <v>0</v>
      </c>
      <c r="J32" s="14">
        <f t="shared" si="0"/>
        <v>0</v>
      </c>
      <c r="K32" s="14">
        <f t="shared" si="0"/>
        <v>0</v>
      </c>
      <c r="L32" s="14">
        <f t="shared" si="0"/>
        <v>0</v>
      </c>
      <c r="M32" s="14">
        <f t="shared" si="0"/>
        <v>0</v>
      </c>
      <c r="N32" s="14">
        <f t="shared" si="0"/>
        <v>0</v>
      </c>
      <c r="O32" s="14">
        <f t="shared" si="0"/>
        <v>0</v>
      </c>
      <c r="P32" s="14">
        <f t="shared" si="0"/>
        <v>0</v>
      </c>
      <c r="Q32" s="14">
        <f t="shared" si="0"/>
        <v>0</v>
      </c>
    </row>
    <row r="33" spans="1:17" ht="15.75" thickTop="1" x14ac:dyDescent="0.25">
      <c r="A33" s="11"/>
      <c r="B33" s="4"/>
      <c r="C33" s="4"/>
      <c r="D33" s="4"/>
      <c r="E33" s="4"/>
      <c r="F33" s="12"/>
      <c r="G33" s="4"/>
      <c r="H33" s="4"/>
      <c r="I33" s="4"/>
      <c r="J33" s="4"/>
      <c r="K33" s="4"/>
      <c r="L33" s="4"/>
      <c r="M33" s="12"/>
      <c r="N33" s="12"/>
      <c r="O33" s="12"/>
      <c r="P33" s="12"/>
      <c r="Q33" s="12"/>
    </row>
    <row r="34" spans="1:17" x14ac:dyDescent="0.25">
      <c r="E34" s="4"/>
    </row>
    <row r="37" spans="1:17" x14ac:dyDescent="0.25">
      <c r="L37" t="s">
        <v>19</v>
      </c>
    </row>
    <row r="39" spans="1:17" x14ac:dyDescent="0.25">
      <c r="C39" s="11"/>
      <c r="F39" s="11"/>
      <c r="G39" s="15"/>
    </row>
    <row r="40" spans="1:17" x14ac:dyDescent="0.25">
      <c r="C40" s="11"/>
      <c r="F40" s="11"/>
    </row>
    <row r="41" spans="1:17" x14ac:dyDescent="0.25">
      <c r="A41" s="16"/>
      <c r="B41" s="16"/>
      <c r="E41" s="16"/>
    </row>
    <row r="43" spans="1:17" x14ac:dyDescent="0.25">
      <c r="C43" s="11"/>
    </row>
    <row r="44" spans="1:17" x14ac:dyDescent="0.25">
      <c r="A44" s="17"/>
      <c r="B44" s="17"/>
      <c r="F44" s="11"/>
      <c r="K44" s="16"/>
      <c r="L44" s="16"/>
      <c r="M44" s="16"/>
      <c r="N44" s="16"/>
      <c r="O44" s="18"/>
    </row>
    <row r="45" spans="1:17" x14ac:dyDescent="0.25">
      <c r="D45" s="17"/>
      <c r="E45" s="17"/>
      <c r="F45" s="11"/>
      <c r="M45" s="16"/>
      <c r="N45" s="16"/>
      <c r="O45" s="16"/>
      <c r="P45" s="16"/>
    </row>
    <row r="51" spans="1:5" x14ac:dyDescent="0.25">
      <c r="A51" s="19"/>
      <c r="B51" s="19"/>
      <c r="E51" s="20"/>
    </row>
    <row r="52" spans="1:5" x14ac:dyDescent="0.25">
      <c r="D52" s="19"/>
      <c r="E52" s="21"/>
    </row>
    <row r="54" spans="1:5" x14ac:dyDescent="0.25">
      <c r="A54" s="19"/>
      <c r="B54" s="19"/>
      <c r="C54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4A4B-2493-44D0-BE06-6E6AE40F9D5B}">
  <dimension ref="A1:W60"/>
  <sheetViews>
    <sheetView tabSelected="1" topLeftCell="A4" zoomScaleNormal="100" workbookViewId="0">
      <pane ySplit="2" topLeftCell="A24" activePane="bottomLeft" state="frozen"/>
      <selection activeCell="A4" sqref="A4"/>
      <selection pane="bottomLeft" activeCell="K7" sqref="K7"/>
    </sheetView>
  </sheetViews>
  <sheetFormatPr defaultRowHeight="15" x14ac:dyDescent="0.25"/>
  <cols>
    <col min="1" max="1" width="10.7109375" style="22" bestFit="1" customWidth="1"/>
    <col min="2" max="2" width="19.42578125" style="55" customWidth="1"/>
    <col min="3" max="4" width="11.5703125" style="22" bestFit="1" customWidth="1"/>
    <col min="5" max="5" width="10.5703125" style="22" bestFit="1" customWidth="1"/>
    <col min="6" max="6" width="14.85546875" style="22" bestFit="1" customWidth="1"/>
    <col min="7" max="7" width="12.28515625" style="22" customWidth="1"/>
    <col min="8" max="8" width="13.28515625" style="22" bestFit="1" customWidth="1"/>
    <col min="9" max="9" width="9.28515625" style="22" bestFit="1" customWidth="1"/>
    <col min="10" max="10" width="11.5703125" style="22" bestFit="1" customWidth="1"/>
    <col min="11" max="11" width="11.5703125" style="22" customWidth="1"/>
    <col min="12" max="12" width="11.28515625" style="22" bestFit="1" customWidth="1"/>
    <col min="13" max="13" width="9.28515625" style="22" bestFit="1" customWidth="1"/>
    <col min="14" max="14" width="12.42578125" style="22" bestFit="1" customWidth="1"/>
    <col min="15" max="15" width="11" style="22" bestFit="1" customWidth="1"/>
    <col min="16" max="16" width="11.7109375" style="22" bestFit="1" customWidth="1"/>
    <col min="17" max="17" width="11.5703125" style="22" hidden="1" customWidth="1"/>
    <col min="18" max="18" width="17.28515625" style="22" hidden="1" customWidth="1"/>
    <col min="19" max="19" width="8.42578125" style="22" hidden="1" customWidth="1"/>
    <col min="20" max="20" width="40.85546875" style="22" bestFit="1" customWidth="1"/>
    <col min="21" max="22" width="9.140625" style="22"/>
    <col min="23" max="23" width="9.28515625" style="22" bestFit="1" customWidth="1"/>
    <col min="24" max="16384" width="9.140625" style="22"/>
  </cols>
  <sheetData>
    <row r="1" spans="1:21" ht="23.25" hidden="1" x14ac:dyDescent="0.35">
      <c r="B1" s="54" t="s">
        <v>49</v>
      </c>
      <c r="C1" s="23"/>
      <c r="D1" s="23"/>
      <c r="E1" s="23"/>
      <c r="F1" s="23"/>
      <c r="G1" s="23"/>
      <c r="H1" s="23"/>
    </row>
    <row r="2" spans="1:21" hidden="1" x14ac:dyDescent="0.25"/>
    <row r="3" spans="1:21" hidden="1" x14ac:dyDescent="0.25">
      <c r="B3" s="56" t="s">
        <v>20</v>
      </c>
    </row>
    <row r="4" spans="1:21" x14ac:dyDescent="0.25">
      <c r="A4" s="22" t="s">
        <v>76</v>
      </c>
      <c r="B4" s="56" t="s">
        <v>79</v>
      </c>
    </row>
    <row r="5" spans="1:21" ht="36" customHeight="1" x14ac:dyDescent="0.25">
      <c r="A5" s="22" t="s">
        <v>34</v>
      </c>
      <c r="B5" s="57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33</v>
      </c>
      <c r="H5" s="26" t="s">
        <v>6</v>
      </c>
      <c r="I5" s="27" t="s">
        <v>7</v>
      </c>
      <c r="J5" s="27" t="s">
        <v>8</v>
      </c>
      <c r="K5" s="27" t="s">
        <v>9</v>
      </c>
      <c r="L5" s="27" t="s">
        <v>10</v>
      </c>
      <c r="M5" s="27" t="s">
        <v>11</v>
      </c>
      <c r="N5" s="27" t="s">
        <v>63</v>
      </c>
      <c r="O5" s="28" t="s">
        <v>13</v>
      </c>
      <c r="P5" s="28" t="s">
        <v>21</v>
      </c>
      <c r="Q5" s="28" t="s">
        <v>15</v>
      </c>
      <c r="R5" s="27" t="s">
        <v>16</v>
      </c>
      <c r="S5" s="27" t="s">
        <v>17</v>
      </c>
      <c r="T5" s="25" t="s">
        <v>18</v>
      </c>
      <c r="U5" s="25"/>
    </row>
    <row r="6" spans="1:21" x14ac:dyDescent="0.25">
      <c r="B6" s="55">
        <v>43647</v>
      </c>
      <c r="C6" s="22">
        <v>376270.87</v>
      </c>
      <c r="F6" s="22">
        <f>C6</f>
        <v>376270.87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21" x14ac:dyDescent="0.25">
      <c r="A7" s="22" t="s">
        <v>35</v>
      </c>
      <c r="B7" s="55">
        <v>43649</v>
      </c>
      <c r="C7" s="22">
        <f>F6</f>
        <v>376270.87</v>
      </c>
      <c r="E7" s="29">
        <v>2978.04</v>
      </c>
      <c r="F7" s="22">
        <f>C7-D7+E7</f>
        <v>379248.91</v>
      </c>
      <c r="H7" s="24"/>
      <c r="J7" s="24"/>
      <c r="K7" s="29">
        <f>E7</f>
        <v>2978.04</v>
      </c>
      <c r="L7" s="62">
        <f>K7/0.7*0.3</f>
        <v>1276.3028571428572</v>
      </c>
      <c r="N7" s="24"/>
      <c r="O7" s="24"/>
      <c r="P7" s="24"/>
      <c r="Q7" s="24"/>
      <c r="R7" s="24"/>
      <c r="S7" s="24"/>
      <c r="T7" s="22" t="s">
        <v>29</v>
      </c>
    </row>
    <row r="8" spans="1:21" x14ac:dyDescent="0.25">
      <c r="B8" s="55">
        <v>43677</v>
      </c>
      <c r="C8" s="22">
        <f t="shared" ref="C8:C25" si="0">F7</f>
        <v>379248.91</v>
      </c>
      <c r="E8" s="22">
        <v>51.37</v>
      </c>
      <c r="F8" s="22">
        <f t="shared" ref="F8:F26" si="1">C8-D8+E8</f>
        <v>379300.27999999997</v>
      </c>
      <c r="H8" s="24"/>
      <c r="I8" s="22">
        <f>E8</f>
        <v>51.37</v>
      </c>
      <c r="J8" s="24"/>
      <c r="L8" s="24"/>
      <c r="M8" s="24"/>
      <c r="N8" s="24"/>
      <c r="O8" s="24"/>
      <c r="P8" s="24"/>
      <c r="Q8" s="24"/>
      <c r="R8" s="24"/>
      <c r="S8" s="24"/>
      <c r="T8" s="22" t="s">
        <v>22</v>
      </c>
    </row>
    <row r="9" spans="1:21" x14ac:dyDescent="0.25">
      <c r="B9" s="55">
        <v>43707</v>
      </c>
      <c r="C9" s="22">
        <f t="shared" si="0"/>
        <v>379300.27999999997</v>
      </c>
      <c r="E9" s="63">
        <v>37.409999999999997</v>
      </c>
      <c r="F9" s="22">
        <f t="shared" si="1"/>
        <v>379337.68999999994</v>
      </c>
      <c r="I9" s="22">
        <f>E9</f>
        <v>37.409999999999997</v>
      </c>
      <c r="K9" s="63"/>
      <c r="L9" s="24"/>
      <c r="N9" s="24"/>
      <c r="O9" s="24"/>
      <c r="P9" s="24"/>
      <c r="Q9" s="24"/>
      <c r="R9" s="24"/>
      <c r="S9" s="24"/>
      <c r="T9" s="22" t="s">
        <v>22</v>
      </c>
    </row>
    <row r="10" spans="1:21" x14ac:dyDescent="0.25">
      <c r="A10" s="22" t="s">
        <v>36</v>
      </c>
      <c r="B10" s="55">
        <v>43728</v>
      </c>
      <c r="C10" s="22">
        <f t="shared" si="0"/>
        <v>379337.68999999994</v>
      </c>
      <c r="E10" s="29">
        <v>4997.12</v>
      </c>
      <c r="F10" s="22">
        <f t="shared" si="1"/>
        <v>384334.80999999994</v>
      </c>
      <c r="G10" s="22">
        <v>0.8</v>
      </c>
      <c r="J10" s="29">
        <v>999.42</v>
      </c>
      <c r="K10" s="29">
        <v>3997.7</v>
      </c>
      <c r="L10" s="29">
        <v>1713.3</v>
      </c>
      <c r="O10" s="24"/>
      <c r="P10" s="24"/>
      <c r="Q10" s="24"/>
      <c r="R10" s="24"/>
      <c r="T10" s="22" t="s">
        <v>30</v>
      </c>
    </row>
    <row r="11" spans="1:21" x14ac:dyDescent="0.25">
      <c r="A11" s="22" t="s">
        <v>52</v>
      </c>
      <c r="B11" s="55">
        <v>43733</v>
      </c>
      <c r="C11" s="22">
        <f t="shared" si="0"/>
        <v>384334.80999999994</v>
      </c>
      <c r="E11" s="29">
        <v>6478.78</v>
      </c>
      <c r="F11" s="22">
        <f t="shared" si="1"/>
        <v>390813.58999999997</v>
      </c>
      <c r="K11" s="29">
        <f>E11</f>
        <v>6478.78</v>
      </c>
      <c r="L11" s="29">
        <f>K11/0.7*0.3</f>
        <v>2776.62</v>
      </c>
      <c r="O11" s="24"/>
      <c r="P11" s="24"/>
      <c r="Q11" s="24"/>
      <c r="R11" s="24"/>
      <c r="S11" s="24"/>
      <c r="T11" s="22" t="s">
        <v>23</v>
      </c>
    </row>
    <row r="12" spans="1:21" ht="15.75" customHeight="1" x14ac:dyDescent="0.25">
      <c r="A12" s="22" t="s">
        <v>38</v>
      </c>
      <c r="B12" s="55">
        <v>43734</v>
      </c>
      <c r="C12" s="22">
        <f t="shared" si="0"/>
        <v>390813.58999999997</v>
      </c>
      <c r="D12" s="30"/>
      <c r="E12" s="29">
        <v>1849.6</v>
      </c>
      <c r="F12" s="22">
        <f t="shared" si="1"/>
        <v>392663.18999999994</v>
      </c>
      <c r="K12" s="29">
        <f>E12</f>
        <v>1849.6</v>
      </c>
      <c r="L12" s="29">
        <f>K12/0.7*0.3</f>
        <v>792.6857142857142</v>
      </c>
      <c r="O12" s="24"/>
      <c r="P12" s="24"/>
      <c r="Q12" s="24"/>
      <c r="R12" s="24"/>
      <c r="S12" s="24"/>
      <c r="T12" s="22" t="s">
        <v>24</v>
      </c>
    </row>
    <row r="13" spans="1:21" x14ac:dyDescent="0.25">
      <c r="A13" s="22" t="s">
        <v>39</v>
      </c>
      <c r="B13" s="55">
        <v>43734</v>
      </c>
      <c r="C13" s="22">
        <f t="shared" si="0"/>
        <v>392663.18999999994</v>
      </c>
      <c r="D13" s="30"/>
      <c r="E13" s="29">
        <v>10431.959999999999</v>
      </c>
      <c r="F13" s="22">
        <f t="shared" si="1"/>
        <v>403095.14999999997</v>
      </c>
      <c r="K13" s="29">
        <v>10431.959999999999</v>
      </c>
      <c r="L13" s="29">
        <f>K13/0.7*0.3</f>
        <v>4470.8399999999992</v>
      </c>
      <c r="O13" s="24"/>
      <c r="P13" s="24"/>
      <c r="Q13" s="24"/>
      <c r="R13" s="24"/>
      <c r="S13" s="24"/>
      <c r="T13" s="22" t="s">
        <v>25</v>
      </c>
    </row>
    <row r="14" spans="1:21" x14ac:dyDescent="0.25">
      <c r="A14" s="22" t="s">
        <v>40</v>
      </c>
      <c r="B14" s="55">
        <v>43738</v>
      </c>
      <c r="C14" s="22">
        <f t="shared" si="0"/>
        <v>403095.14999999997</v>
      </c>
      <c r="E14" s="29">
        <v>570</v>
      </c>
      <c r="F14" s="22">
        <f t="shared" si="1"/>
        <v>403665.14999999997</v>
      </c>
      <c r="J14" s="24"/>
      <c r="K14" s="29">
        <f>E14</f>
        <v>570</v>
      </c>
      <c r="L14" s="29">
        <f>K14/0.7*0.3</f>
        <v>244.28571428571428</v>
      </c>
      <c r="M14" s="24"/>
      <c r="N14" s="24"/>
      <c r="O14" s="24"/>
      <c r="P14" s="24"/>
      <c r="Q14" s="24"/>
      <c r="R14" s="24"/>
      <c r="S14" s="24"/>
      <c r="T14" s="22" t="s">
        <v>27</v>
      </c>
    </row>
    <row r="15" spans="1:21" x14ac:dyDescent="0.25">
      <c r="B15" s="55">
        <v>43738</v>
      </c>
      <c r="C15" s="22">
        <f t="shared" si="0"/>
        <v>403665.14999999997</v>
      </c>
      <c r="E15" s="22">
        <v>32.58</v>
      </c>
      <c r="F15" s="22">
        <f t="shared" si="1"/>
        <v>403697.73</v>
      </c>
      <c r="I15" s="22">
        <f>E15</f>
        <v>32.58</v>
      </c>
      <c r="T15" s="22" t="s">
        <v>22</v>
      </c>
    </row>
    <row r="16" spans="1:21" s="32" customFormat="1" x14ac:dyDescent="0.25">
      <c r="A16" s="22" t="s">
        <v>37</v>
      </c>
      <c r="B16" s="55">
        <v>43742</v>
      </c>
      <c r="C16" s="22">
        <f t="shared" si="0"/>
        <v>403697.73</v>
      </c>
      <c r="D16" s="22"/>
      <c r="E16" s="29">
        <v>1430.5</v>
      </c>
      <c r="F16" s="22">
        <f t="shared" si="1"/>
        <v>405128.23</v>
      </c>
      <c r="G16" s="22">
        <v>0.6</v>
      </c>
      <c r="H16" s="22"/>
      <c r="I16" s="22"/>
      <c r="J16" s="29">
        <f>E16*(1-G16)</f>
        <v>572.20000000000005</v>
      </c>
      <c r="K16" s="29">
        <f>E16-J16</f>
        <v>858.3</v>
      </c>
      <c r="L16" s="29">
        <f>+K16/0.7*0.3</f>
        <v>367.8428571428571</v>
      </c>
      <c r="M16" s="22"/>
      <c r="N16" s="22"/>
      <c r="O16" s="22"/>
      <c r="P16" s="22"/>
      <c r="Q16" s="22"/>
      <c r="R16" s="22"/>
      <c r="S16" s="22"/>
      <c r="T16" s="22" t="s">
        <v>31</v>
      </c>
      <c r="U16" s="31"/>
    </row>
    <row r="17" spans="1:23" ht="15.75" customHeight="1" x14ac:dyDescent="0.25">
      <c r="A17" s="22" t="s">
        <v>41</v>
      </c>
      <c r="B17" s="55">
        <v>43747</v>
      </c>
      <c r="C17" s="22">
        <f t="shared" si="0"/>
        <v>405128.23</v>
      </c>
      <c r="E17" s="29">
        <v>1560</v>
      </c>
      <c r="F17" s="22">
        <f t="shared" si="1"/>
        <v>406688.23</v>
      </c>
      <c r="K17" s="29">
        <f>E17</f>
        <v>1560</v>
      </c>
      <c r="L17" s="29">
        <f>K17/0.7*0.3</f>
        <v>668.57142857142867</v>
      </c>
      <c r="T17" s="22" t="s">
        <v>32</v>
      </c>
    </row>
    <row r="18" spans="1:23" x14ac:dyDescent="0.25">
      <c r="A18" s="22" t="s">
        <v>42</v>
      </c>
      <c r="B18" s="55">
        <v>43748</v>
      </c>
      <c r="C18" s="22">
        <f t="shared" si="0"/>
        <v>406688.23</v>
      </c>
      <c r="E18" s="29">
        <v>761.25</v>
      </c>
      <c r="F18" s="22">
        <f t="shared" si="1"/>
        <v>407449.48</v>
      </c>
      <c r="G18" s="22">
        <v>0.3</v>
      </c>
      <c r="I18" s="24"/>
      <c r="J18" s="62">
        <f>E18-K18</f>
        <v>532.875</v>
      </c>
      <c r="K18" s="29">
        <f>E18*G18</f>
        <v>228.375</v>
      </c>
      <c r="L18" s="29">
        <f>K18/0.7*0.3</f>
        <v>97.875</v>
      </c>
      <c r="M18" s="24"/>
      <c r="N18" s="24"/>
      <c r="O18" s="24"/>
      <c r="P18" s="24"/>
      <c r="Q18" s="24"/>
      <c r="R18" s="24"/>
      <c r="S18" s="24"/>
      <c r="T18" s="22" t="s">
        <v>45</v>
      </c>
    </row>
    <row r="19" spans="1:23" x14ac:dyDescent="0.25">
      <c r="A19" s="22" t="s">
        <v>43</v>
      </c>
      <c r="B19" s="55">
        <v>43749</v>
      </c>
      <c r="C19" s="22">
        <f>F18</f>
        <v>407449.48</v>
      </c>
      <c r="E19" s="29">
        <v>150</v>
      </c>
      <c r="F19" s="22">
        <f t="shared" si="1"/>
        <v>407599.48</v>
      </c>
      <c r="J19" s="24"/>
      <c r="K19" s="29">
        <f>E19</f>
        <v>150</v>
      </c>
      <c r="L19" s="29">
        <f>K19/0.7*0.3</f>
        <v>64.285714285714292</v>
      </c>
      <c r="M19" s="24"/>
      <c r="N19" s="24"/>
      <c r="O19" s="24"/>
      <c r="P19" s="24"/>
      <c r="Q19" s="24"/>
      <c r="R19" s="24"/>
      <c r="S19" s="24"/>
      <c r="T19" s="22" t="s">
        <v>44</v>
      </c>
    </row>
    <row r="20" spans="1:23" x14ac:dyDescent="0.25">
      <c r="A20" s="22" t="s">
        <v>42</v>
      </c>
      <c r="B20" s="55">
        <v>43760</v>
      </c>
      <c r="C20" s="22">
        <f t="shared" si="0"/>
        <v>407599.48</v>
      </c>
      <c r="E20" s="29">
        <v>1522.5</v>
      </c>
      <c r="F20" s="22">
        <f t="shared" si="1"/>
        <v>409121.98</v>
      </c>
      <c r="G20" s="22">
        <v>0</v>
      </c>
      <c r="I20" s="24"/>
      <c r="J20" s="62">
        <f>E20</f>
        <v>1522.5</v>
      </c>
      <c r="N20" s="24"/>
      <c r="O20" s="24"/>
      <c r="P20" s="24"/>
      <c r="Q20" s="24"/>
      <c r="R20" s="24"/>
      <c r="S20" s="24"/>
      <c r="T20" s="22" t="s">
        <v>45</v>
      </c>
    </row>
    <row r="21" spans="1:23" x14ac:dyDescent="0.25">
      <c r="B21" s="55">
        <v>43769</v>
      </c>
      <c r="C21" s="22">
        <f t="shared" si="0"/>
        <v>409121.98</v>
      </c>
      <c r="E21" s="22">
        <v>34.57</v>
      </c>
      <c r="F21" s="22">
        <f t="shared" si="1"/>
        <v>409156.55</v>
      </c>
      <c r="I21" s="24">
        <f>E21</f>
        <v>34.57</v>
      </c>
      <c r="J21" s="24"/>
      <c r="M21" s="24"/>
      <c r="N21" s="24"/>
      <c r="O21" s="24"/>
      <c r="P21" s="24"/>
      <c r="Q21" s="24"/>
      <c r="R21" s="24"/>
      <c r="S21" s="24"/>
      <c r="T21" s="22" t="s">
        <v>22</v>
      </c>
    </row>
    <row r="22" spans="1:23" x14ac:dyDescent="0.25">
      <c r="B22" s="55">
        <v>43795</v>
      </c>
      <c r="C22" s="22">
        <f t="shared" si="0"/>
        <v>409156.55</v>
      </c>
      <c r="F22" s="22">
        <f t="shared" si="1"/>
        <v>409156.55</v>
      </c>
      <c r="I22" s="24"/>
      <c r="J22" s="24"/>
      <c r="M22" s="24"/>
      <c r="N22" s="24"/>
      <c r="O22" s="24"/>
      <c r="P22" s="24"/>
      <c r="Q22" s="24"/>
      <c r="R22" s="24"/>
      <c r="S22" s="24"/>
    </row>
    <row r="23" spans="1:23" x14ac:dyDescent="0.25">
      <c r="B23" s="55">
        <v>43798</v>
      </c>
      <c r="C23" s="22">
        <f t="shared" si="0"/>
        <v>409156.55</v>
      </c>
      <c r="E23" s="22">
        <v>32.51</v>
      </c>
      <c r="F23" s="22">
        <f t="shared" si="1"/>
        <v>409189.06</v>
      </c>
      <c r="I23" s="24">
        <f>E23</f>
        <v>32.51</v>
      </c>
      <c r="J23" s="24"/>
      <c r="M23" s="24"/>
      <c r="N23" s="24"/>
      <c r="O23" s="24"/>
      <c r="P23" s="24"/>
      <c r="Q23" s="24"/>
      <c r="R23" s="24"/>
      <c r="S23" s="24"/>
    </row>
    <row r="24" spans="1:23" x14ac:dyDescent="0.25">
      <c r="A24" s="22" t="s">
        <v>35</v>
      </c>
      <c r="B24" s="55">
        <v>43811</v>
      </c>
      <c r="C24" s="22">
        <f t="shared" si="0"/>
        <v>409189.06</v>
      </c>
      <c r="E24" s="29">
        <v>3308.38</v>
      </c>
      <c r="F24" s="22">
        <f t="shared" si="1"/>
        <v>412497.44</v>
      </c>
      <c r="J24" s="24"/>
      <c r="K24" s="29">
        <f>E24</f>
        <v>3308.38</v>
      </c>
      <c r="L24" s="29">
        <f>K24/0.7*0.3</f>
        <v>1417.8771428571431</v>
      </c>
      <c r="M24" s="24"/>
      <c r="N24" s="24"/>
      <c r="O24" s="24"/>
      <c r="P24" s="24"/>
      <c r="Q24" s="24"/>
      <c r="R24" s="24"/>
      <c r="S24" s="24"/>
      <c r="T24" s="22" t="s">
        <v>47</v>
      </c>
    </row>
    <row r="25" spans="1:23" x14ac:dyDescent="0.25">
      <c r="A25" s="22" t="s">
        <v>46</v>
      </c>
      <c r="B25" s="55">
        <v>43819</v>
      </c>
      <c r="C25" s="22">
        <f t="shared" si="0"/>
        <v>412497.44</v>
      </c>
      <c r="E25" s="29">
        <v>5651.2</v>
      </c>
      <c r="F25" s="22">
        <f t="shared" si="1"/>
        <v>418148.64</v>
      </c>
      <c r="J25" s="24"/>
      <c r="K25" s="29">
        <f>E25</f>
        <v>5651.2</v>
      </c>
      <c r="L25" s="29">
        <f>K25/0.7*0.3</f>
        <v>2421.9428571428571</v>
      </c>
      <c r="M25" s="24"/>
      <c r="N25" s="24"/>
      <c r="O25" s="24"/>
      <c r="P25" s="24"/>
      <c r="Q25" s="24"/>
      <c r="R25" s="24"/>
      <c r="S25" s="24"/>
      <c r="T25" s="22" t="s">
        <v>48</v>
      </c>
      <c r="W25" s="22">
        <f>418920.25-418148.64</f>
        <v>771.60999999998603</v>
      </c>
    </row>
    <row r="26" spans="1:23" x14ac:dyDescent="0.25">
      <c r="B26" s="55">
        <v>43830</v>
      </c>
      <c r="C26" s="22">
        <f>F25</f>
        <v>418148.64</v>
      </c>
      <c r="E26" s="22">
        <v>36.22</v>
      </c>
      <c r="F26" s="22">
        <f t="shared" si="1"/>
        <v>418184.86</v>
      </c>
      <c r="I26" s="22">
        <f>E26</f>
        <v>36.22</v>
      </c>
      <c r="J26" s="24"/>
      <c r="M26" s="24"/>
      <c r="N26" s="24"/>
      <c r="O26" s="24"/>
      <c r="P26" s="24"/>
      <c r="Q26" s="24"/>
      <c r="R26" s="24"/>
      <c r="S26" s="24"/>
      <c r="T26" s="22" t="s">
        <v>22</v>
      </c>
    </row>
    <row r="27" spans="1:23" x14ac:dyDescent="0.25">
      <c r="A27" s="22" t="s">
        <v>53</v>
      </c>
      <c r="B27" s="55">
        <v>43845</v>
      </c>
      <c r="C27" s="22">
        <f>F26</f>
        <v>418184.86</v>
      </c>
      <c r="E27" s="29">
        <v>344.8</v>
      </c>
      <c r="F27" s="22">
        <f>C27-D27+E27</f>
        <v>418529.66</v>
      </c>
      <c r="J27" s="24"/>
      <c r="K27" s="29">
        <f>E27</f>
        <v>344.8</v>
      </c>
      <c r="L27" s="29">
        <f t="shared" ref="L27:L28" si="2">K27/0.7*0.3</f>
        <v>147.77142857142857</v>
      </c>
      <c r="M27" s="24"/>
      <c r="N27" s="24"/>
      <c r="O27" s="24"/>
      <c r="P27" s="24"/>
      <c r="Q27" s="24"/>
      <c r="R27" s="24"/>
      <c r="S27" s="24"/>
      <c r="T27" s="22" t="s">
        <v>62</v>
      </c>
    </row>
    <row r="28" spans="1:23" x14ac:dyDescent="0.25">
      <c r="A28" s="22" t="s">
        <v>53</v>
      </c>
      <c r="B28" s="55">
        <v>43845</v>
      </c>
      <c r="C28" s="22">
        <f>F27</f>
        <v>418529.66</v>
      </c>
      <c r="E28" s="29">
        <v>355.04</v>
      </c>
      <c r="F28" s="22">
        <f>C28-D28+E28</f>
        <v>418884.69999999995</v>
      </c>
      <c r="J28" s="24"/>
      <c r="K28" s="29">
        <f>E28</f>
        <v>355.04</v>
      </c>
      <c r="L28" s="29">
        <f t="shared" si="2"/>
        <v>152.16</v>
      </c>
      <c r="M28" s="24"/>
      <c r="N28" s="24"/>
      <c r="O28" s="24"/>
      <c r="P28" s="24"/>
      <c r="Q28" s="24"/>
      <c r="R28" s="24"/>
      <c r="S28" s="24"/>
      <c r="T28" s="22" t="s">
        <v>62</v>
      </c>
    </row>
    <row r="29" spans="1:23" ht="15.75" customHeight="1" x14ac:dyDescent="0.25">
      <c r="B29" s="55">
        <v>43861</v>
      </c>
      <c r="C29" s="22">
        <f>F28</f>
        <v>418884.69999999995</v>
      </c>
      <c r="E29" s="22">
        <v>35.549999999999997</v>
      </c>
      <c r="F29" s="22">
        <f>C29-D29+E29</f>
        <v>418920.24999999994</v>
      </c>
      <c r="I29" s="22">
        <f>E29</f>
        <v>35.549999999999997</v>
      </c>
      <c r="J29" s="24"/>
      <c r="M29" s="24"/>
      <c r="N29" s="24"/>
      <c r="O29" s="24"/>
      <c r="P29" s="24"/>
      <c r="Q29" s="24"/>
      <c r="R29" s="24"/>
      <c r="S29" s="24"/>
    </row>
    <row r="30" spans="1:23" x14ac:dyDescent="0.25">
      <c r="B30" s="55">
        <v>43887</v>
      </c>
      <c r="C30" s="22">
        <v>418920.25</v>
      </c>
      <c r="F30" s="22">
        <f t="shared" ref="F30:F48" si="3">C30-D30+E30</f>
        <v>418920.25</v>
      </c>
      <c r="I30" s="24"/>
      <c r="J30" s="24"/>
      <c r="M30" s="24"/>
      <c r="N30" s="24"/>
      <c r="O30" s="24"/>
      <c r="P30" s="24"/>
      <c r="Q30" s="24"/>
      <c r="R30" s="24"/>
      <c r="S30" s="24"/>
    </row>
    <row r="31" spans="1:23" x14ac:dyDescent="0.25">
      <c r="B31" s="55">
        <v>43889</v>
      </c>
      <c r="C31" s="22">
        <f>F30</f>
        <v>418920.25</v>
      </c>
      <c r="E31" s="22">
        <v>32.130000000000003</v>
      </c>
      <c r="F31" s="22">
        <f t="shared" si="3"/>
        <v>418952.38</v>
      </c>
      <c r="I31" s="22">
        <v>32.130000000000003</v>
      </c>
      <c r="J31" s="24"/>
      <c r="M31" s="24"/>
      <c r="N31" s="24"/>
      <c r="O31" s="24"/>
      <c r="P31" s="24"/>
      <c r="R31" s="24"/>
      <c r="S31" s="24"/>
      <c r="T31" s="22" t="s">
        <v>22</v>
      </c>
    </row>
    <row r="32" spans="1:23" x14ac:dyDescent="0.25">
      <c r="B32" s="55">
        <v>43894</v>
      </c>
      <c r="C32" s="22">
        <f>F31</f>
        <v>418952.38</v>
      </c>
      <c r="E32" s="22">
        <v>2953.11</v>
      </c>
      <c r="F32" s="22">
        <f t="shared" si="3"/>
        <v>421905.49</v>
      </c>
      <c r="I32" s="24"/>
      <c r="J32" s="24"/>
      <c r="M32" s="24"/>
      <c r="N32" s="24"/>
      <c r="O32" s="24"/>
      <c r="P32" s="24">
        <f>E32</f>
        <v>2953.11</v>
      </c>
      <c r="Q32" s="24"/>
      <c r="R32" s="24"/>
      <c r="S32" s="24"/>
      <c r="T32" s="22" t="s">
        <v>50</v>
      </c>
    </row>
    <row r="33" spans="1:20" x14ac:dyDescent="0.25">
      <c r="B33" s="55">
        <v>43900</v>
      </c>
      <c r="C33" s="22">
        <f t="shared" ref="C33:C48" si="4">F32</f>
        <v>421905.49</v>
      </c>
      <c r="D33" s="22">
        <v>1500</v>
      </c>
      <c r="F33" s="22">
        <f t="shared" si="3"/>
        <v>420405.49</v>
      </c>
      <c r="J33" s="24"/>
      <c r="M33" s="24"/>
      <c r="N33" s="24"/>
      <c r="O33" s="24">
        <f>D33</f>
        <v>1500</v>
      </c>
      <c r="P33" s="24"/>
      <c r="R33" s="24"/>
      <c r="S33" s="24"/>
      <c r="T33" s="22" t="s">
        <v>51</v>
      </c>
    </row>
    <row r="34" spans="1:20" x14ac:dyDescent="0.25">
      <c r="A34" s="22" t="s">
        <v>52</v>
      </c>
      <c r="B34" s="55">
        <v>43914</v>
      </c>
      <c r="C34" s="22">
        <f t="shared" si="4"/>
        <v>420405.49</v>
      </c>
      <c r="E34" s="29">
        <v>5664.02</v>
      </c>
      <c r="F34" s="22">
        <f t="shared" si="3"/>
        <v>426069.51</v>
      </c>
      <c r="I34" s="24"/>
      <c r="K34" s="29">
        <f>E34</f>
        <v>5664.02</v>
      </c>
      <c r="L34" s="29">
        <f>K34/0.7*0.3</f>
        <v>2427.437142857143</v>
      </c>
      <c r="M34" s="24"/>
      <c r="N34" s="24"/>
      <c r="O34" s="24"/>
      <c r="P34" s="24"/>
      <c r="Q34" s="24"/>
      <c r="R34" s="24"/>
      <c r="S34" s="24"/>
      <c r="T34" s="22" t="s">
        <v>23</v>
      </c>
    </row>
    <row r="35" spans="1:20" x14ac:dyDescent="0.25">
      <c r="A35" s="22" t="s">
        <v>53</v>
      </c>
      <c r="B35" s="55">
        <v>43916</v>
      </c>
      <c r="C35" s="22">
        <f t="shared" si="4"/>
        <v>426069.51</v>
      </c>
      <c r="E35" s="29">
        <v>302.75</v>
      </c>
      <c r="F35" s="22">
        <f t="shared" si="3"/>
        <v>426372.26</v>
      </c>
      <c r="J35" s="24"/>
      <c r="K35" s="29">
        <f>E35</f>
        <v>302.75</v>
      </c>
      <c r="L35" s="29">
        <f>K35/0.7*0.3</f>
        <v>129.75</v>
      </c>
      <c r="M35" s="24"/>
      <c r="N35" s="24"/>
      <c r="O35" s="24"/>
      <c r="P35" s="24"/>
      <c r="Q35" s="24"/>
      <c r="R35" s="24"/>
      <c r="S35" s="24"/>
      <c r="T35" s="22" t="s">
        <v>54</v>
      </c>
    </row>
    <row r="36" spans="1:20" x14ac:dyDescent="0.25">
      <c r="A36" s="22" t="s">
        <v>38</v>
      </c>
      <c r="B36" s="55">
        <v>43917</v>
      </c>
      <c r="C36" s="22">
        <f t="shared" si="4"/>
        <v>426372.26</v>
      </c>
      <c r="E36" s="29">
        <v>1849.6</v>
      </c>
      <c r="F36" s="22">
        <f t="shared" si="3"/>
        <v>428221.86</v>
      </c>
      <c r="I36" s="24"/>
      <c r="J36" s="24"/>
      <c r="K36" s="29">
        <f>E36</f>
        <v>1849.6</v>
      </c>
      <c r="L36" s="29">
        <f>K36/0.7*0.3</f>
        <v>792.6857142857142</v>
      </c>
      <c r="M36" s="24"/>
      <c r="N36" s="24"/>
      <c r="O36" s="24"/>
      <c r="P36" s="24"/>
      <c r="Q36" s="24"/>
      <c r="R36" s="24"/>
      <c r="S36" s="24"/>
      <c r="T36" s="22" t="s">
        <v>55</v>
      </c>
    </row>
    <row r="37" spans="1:20" ht="15.75" customHeight="1" x14ac:dyDescent="0.25">
      <c r="A37" s="22" t="s">
        <v>36</v>
      </c>
      <c r="B37" s="55">
        <v>43917</v>
      </c>
      <c r="C37" s="22">
        <f t="shared" si="4"/>
        <v>428221.86</v>
      </c>
      <c r="E37" s="29">
        <v>3669.76</v>
      </c>
      <c r="F37" s="22">
        <f t="shared" si="3"/>
        <v>431891.62</v>
      </c>
      <c r="G37" s="22">
        <v>0.8</v>
      </c>
      <c r="I37" s="24"/>
      <c r="J37" s="62">
        <f>E37-K37</f>
        <v>733.95199999999977</v>
      </c>
      <c r="K37" s="29">
        <f>E37*G37</f>
        <v>2935.8080000000004</v>
      </c>
      <c r="L37" s="29">
        <f>K37/0.7*0.3</f>
        <v>1258.203428571429</v>
      </c>
      <c r="M37" s="24"/>
      <c r="N37" s="24"/>
      <c r="O37" s="24"/>
      <c r="P37" s="24"/>
      <c r="Q37" s="24"/>
      <c r="R37" s="24"/>
      <c r="S37" s="24"/>
      <c r="T37" s="22" t="s">
        <v>30</v>
      </c>
    </row>
    <row r="38" spans="1:20" x14ac:dyDescent="0.25">
      <c r="A38" s="22" t="s">
        <v>41</v>
      </c>
      <c r="B38" s="55">
        <v>43921</v>
      </c>
      <c r="C38" s="22">
        <f t="shared" si="4"/>
        <v>431891.62</v>
      </c>
      <c r="E38" s="29">
        <v>1500</v>
      </c>
      <c r="F38" s="22">
        <f t="shared" si="3"/>
        <v>433391.62</v>
      </c>
      <c r="I38" s="24"/>
      <c r="J38" s="24"/>
      <c r="K38" s="29">
        <f>E38</f>
        <v>1500</v>
      </c>
      <c r="L38" s="29">
        <f t="shared" ref="L38:L45" si="5">K38/0.7*0.3</f>
        <v>642.85714285714289</v>
      </c>
      <c r="M38" s="24"/>
      <c r="N38" s="24"/>
      <c r="O38" s="24"/>
      <c r="P38" s="24"/>
      <c r="Q38" s="24"/>
      <c r="R38" s="24"/>
      <c r="S38" s="24"/>
      <c r="T38" s="22" t="s">
        <v>56</v>
      </c>
    </row>
    <row r="39" spans="1:20" ht="14.25" customHeight="1" x14ac:dyDescent="0.25">
      <c r="A39" s="22" t="s">
        <v>91</v>
      </c>
      <c r="B39" s="55">
        <v>43921</v>
      </c>
      <c r="C39" s="22">
        <f t="shared" si="4"/>
        <v>433391.62</v>
      </c>
      <c r="E39" s="29">
        <v>9032</v>
      </c>
      <c r="F39" s="22">
        <f t="shared" si="3"/>
        <v>442423.62</v>
      </c>
      <c r="I39" s="24"/>
      <c r="J39" s="24"/>
      <c r="K39" s="29">
        <v>9032</v>
      </c>
      <c r="L39" s="29">
        <f t="shared" si="5"/>
        <v>3870.8571428571427</v>
      </c>
      <c r="M39" s="24"/>
      <c r="N39" s="24"/>
      <c r="O39" s="24"/>
      <c r="P39" s="24"/>
      <c r="Q39" s="24"/>
      <c r="R39" s="24"/>
      <c r="S39" s="24"/>
      <c r="T39" s="22" t="s">
        <v>57</v>
      </c>
    </row>
    <row r="40" spans="1:20" x14ac:dyDescent="0.25">
      <c r="B40" s="55">
        <v>43921</v>
      </c>
      <c r="C40" s="22">
        <f t="shared" si="4"/>
        <v>442423.62</v>
      </c>
      <c r="E40" s="22">
        <v>37.040999999999997</v>
      </c>
      <c r="F40" s="22">
        <f t="shared" si="3"/>
        <v>442460.66100000002</v>
      </c>
      <c r="I40" s="24">
        <f>E40</f>
        <v>37.040999999999997</v>
      </c>
      <c r="J40" s="24"/>
      <c r="M40" s="24"/>
      <c r="N40" s="24"/>
      <c r="O40" s="24"/>
      <c r="P40" s="24"/>
      <c r="Q40" s="24"/>
      <c r="R40" s="24"/>
      <c r="S40" s="24"/>
      <c r="T40" s="22" t="s">
        <v>7</v>
      </c>
    </row>
    <row r="41" spans="1:20" x14ac:dyDescent="0.25">
      <c r="B41" s="55">
        <v>43921</v>
      </c>
      <c r="C41" s="22">
        <f t="shared" si="4"/>
        <v>442460.66100000002</v>
      </c>
      <c r="D41" s="22">
        <v>1.8</v>
      </c>
      <c r="F41" s="22">
        <f t="shared" si="3"/>
        <v>442458.86100000003</v>
      </c>
      <c r="J41" s="24"/>
      <c r="M41" s="24">
        <f>D41</f>
        <v>1.8</v>
      </c>
      <c r="N41" s="24"/>
      <c r="O41" s="24"/>
      <c r="P41" s="24"/>
      <c r="Q41" s="24"/>
      <c r="R41" s="24"/>
      <c r="S41" s="24"/>
      <c r="T41" s="22" t="s">
        <v>58</v>
      </c>
    </row>
    <row r="42" spans="1:20" s="33" customFormat="1" x14ac:dyDescent="0.25">
      <c r="B42" s="58">
        <v>43928</v>
      </c>
      <c r="C42" s="33">
        <f t="shared" si="4"/>
        <v>442458.86100000003</v>
      </c>
      <c r="D42" s="33">
        <v>200000</v>
      </c>
      <c r="F42" s="22">
        <f t="shared" si="3"/>
        <v>242458.86100000003</v>
      </c>
      <c r="I42" s="34"/>
      <c r="J42" s="34"/>
      <c r="M42" s="34"/>
      <c r="N42" s="34">
        <f>D42</f>
        <v>200000</v>
      </c>
      <c r="O42" s="34"/>
      <c r="P42" s="34"/>
      <c r="Q42" s="34"/>
      <c r="R42" s="34"/>
      <c r="S42" s="34"/>
      <c r="T42" s="33" t="s">
        <v>59</v>
      </c>
    </row>
    <row r="43" spans="1:20" x14ac:dyDescent="0.25">
      <c r="A43" s="22" t="s">
        <v>40</v>
      </c>
      <c r="B43" s="55">
        <v>43930</v>
      </c>
      <c r="C43" s="22">
        <f t="shared" si="4"/>
        <v>242458.86100000003</v>
      </c>
      <c r="E43" s="29">
        <v>460</v>
      </c>
      <c r="F43" s="22">
        <f t="shared" si="3"/>
        <v>242918.86100000003</v>
      </c>
      <c r="I43" s="24"/>
      <c r="J43" s="24"/>
      <c r="K43" s="29">
        <f>E43</f>
        <v>460</v>
      </c>
      <c r="L43" s="29">
        <f t="shared" si="5"/>
        <v>197.14285714285717</v>
      </c>
      <c r="M43" s="24"/>
      <c r="O43" s="24"/>
      <c r="Q43" s="24"/>
      <c r="R43" s="24"/>
      <c r="S43" s="24"/>
      <c r="T43" s="22" t="s">
        <v>60</v>
      </c>
    </row>
    <row r="44" spans="1:20" x14ac:dyDescent="0.25">
      <c r="A44" s="22" t="s">
        <v>42</v>
      </c>
      <c r="B44" s="55">
        <v>43930</v>
      </c>
      <c r="C44" s="22">
        <f t="shared" si="4"/>
        <v>242918.86100000003</v>
      </c>
      <c r="E44" s="29">
        <v>702.45</v>
      </c>
      <c r="F44" s="22">
        <f t="shared" si="3"/>
        <v>243621.31100000005</v>
      </c>
      <c r="G44" s="22">
        <v>0.3</v>
      </c>
      <c r="I44" s="24"/>
      <c r="J44" s="62">
        <f>E44-K44</f>
        <v>491.71500000000003</v>
      </c>
      <c r="K44" s="29">
        <f>E44*G44</f>
        <v>210.73500000000001</v>
      </c>
      <c r="L44" s="29">
        <f t="shared" si="5"/>
        <v>90.314999999999998</v>
      </c>
      <c r="M44" s="24"/>
      <c r="N44" s="24"/>
      <c r="O44" s="24"/>
      <c r="P44" s="24"/>
      <c r="Q44" s="24"/>
      <c r="R44" s="24"/>
      <c r="S44" s="24"/>
      <c r="T44" s="22" t="s">
        <v>26</v>
      </c>
    </row>
    <row r="45" spans="1:20" x14ac:dyDescent="0.25">
      <c r="A45" s="22" t="s">
        <v>37</v>
      </c>
      <c r="B45" s="55">
        <v>43930</v>
      </c>
      <c r="C45" s="22">
        <f t="shared" si="4"/>
        <v>243621.31100000005</v>
      </c>
      <c r="E45" s="29">
        <v>1544.94</v>
      </c>
      <c r="F45" s="22">
        <f t="shared" si="3"/>
        <v>245166.25100000005</v>
      </c>
      <c r="G45" s="22">
        <v>0.3</v>
      </c>
      <c r="I45" s="24"/>
      <c r="J45" s="62">
        <f>E45-K45</f>
        <v>1081.4580000000001</v>
      </c>
      <c r="K45" s="29">
        <f>E45*G45</f>
        <v>463.48199999999997</v>
      </c>
      <c r="L45" s="22">
        <f t="shared" si="5"/>
        <v>198.63514285714285</v>
      </c>
      <c r="M45" s="24"/>
      <c r="N45" s="24"/>
      <c r="P45" s="24"/>
      <c r="Q45" s="24"/>
      <c r="R45" s="24"/>
      <c r="S45" s="24"/>
      <c r="T45" s="22" t="s">
        <v>61</v>
      </c>
    </row>
    <row r="46" spans="1:20" x14ac:dyDescent="0.25">
      <c r="B46" s="55">
        <v>43951</v>
      </c>
      <c r="C46" s="22">
        <f t="shared" si="4"/>
        <v>245166.25100000005</v>
      </c>
      <c r="E46" s="22">
        <v>23.92</v>
      </c>
      <c r="F46" s="22">
        <f t="shared" si="3"/>
        <v>245190.17100000006</v>
      </c>
      <c r="I46" s="24">
        <f>E46</f>
        <v>23.92</v>
      </c>
      <c r="J46" s="24"/>
      <c r="M46" s="24"/>
      <c r="N46" s="24"/>
      <c r="O46" s="24"/>
      <c r="P46" s="24"/>
      <c r="Q46" s="24"/>
      <c r="R46" s="24"/>
      <c r="S46" s="24"/>
      <c r="T46" s="22" t="s">
        <v>7</v>
      </c>
    </row>
    <row r="47" spans="1:20" x14ac:dyDescent="0.25">
      <c r="B47" s="55">
        <v>43980</v>
      </c>
      <c r="C47" s="22">
        <f t="shared" si="4"/>
        <v>245190.17100000006</v>
      </c>
      <c r="E47" s="22">
        <v>19.48</v>
      </c>
      <c r="F47" s="22">
        <f t="shared" si="3"/>
        <v>245209.65100000007</v>
      </c>
      <c r="I47" s="22">
        <f>E47</f>
        <v>19.48</v>
      </c>
      <c r="J47" s="24"/>
      <c r="M47" s="24"/>
      <c r="N47" s="24"/>
      <c r="O47" s="24"/>
      <c r="P47" s="24"/>
      <c r="Q47" s="24"/>
      <c r="R47" s="24"/>
      <c r="S47" s="24"/>
      <c r="T47" s="22" t="s">
        <v>22</v>
      </c>
    </row>
    <row r="48" spans="1:20" x14ac:dyDescent="0.25">
      <c r="B48" s="55">
        <v>44012</v>
      </c>
      <c r="C48" s="22">
        <f t="shared" si="4"/>
        <v>245209.65100000007</v>
      </c>
      <c r="E48" s="22">
        <v>15.11</v>
      </c>
      <c r="F48" s="22">
        <f t="shared" si="3"/>
        <v>245224.76100000006</v>
      </c>
      <c r="I48" s="22">
        <f>E48</f>
        <v>15.11</v>
      </c>
      <c r="J48" s="24"/>
      <c r="M48" s="24"/>
      <c r="N48" s="24"/>
      <c r="O48" s="24"/>
      <c r="P48" s="24"/>
      <c r="Q48" s="24"/>
      <c r="R48" s="24"/>
      <c r="S48" s="24"/>
      <c r="T48" s="22" t="s">
        <v>22</v>
      </c>
    </row>
    <row r="49" spans="1:22" x14ac:dyDescent="0.25">
      <c r="F49" s="24"/>
      <c r="G49" s="24"/>
      <c r="I49" s="24"/>
      <c r="J49" s="24"/>
      <c r="M49" s="24"/>
      <c r="N49" s="24"/>
      <c r="O49" s="24"/>
      <c r="P49" s="24"/>
      <c r="Q49" s="24"/>
      <c r="R49" s="24"/>
      <c r="S49" s="24"/>
    </row>
    <row r="50" spans="1:22" x14ac:dyDescent="0.25">
      <c r="I50" s="24"/>
      <c r="J50" s="24"/>
      <c r="M50" s="24"/>
      <c r="N50" s="24"/>
      <c r="O50" s="24"/>
      <c r="P50" s="24"/>
      <c r="Q50" s="24"/>
      <c r="R50" s="24"/>
      <c r="S50" s="24"/>
    </row>
    <row r="51" spans="1:22" ht="15.75" thickBot="1" x14ac:dyDescent="0.3">
      <c r="B51" s="56"/>
      <c r="C51" s="22">
        <f>C6+I51+J51+K51-N51</f>
        <v>243773.451</v>
      </c>
      <c r="F51" s="24"/>
      <c r="G51" s="24"/>
      <c r="H51" s="35">
        <f>SUM(H6:H50)</f>
        <v>0</v>
      </c>
      <c r="I51" s="61">
        <f t="shared" ref="I51:S51" si="6">SUM(I6:I50)</f>
        <v>387.89100000000002</v>
      </c>
      <c r="J51" s="61">
        <f t="shared" si="6"/>
        <v>5934.1200000000008</v>
      </c>
      <c r="K51" s="61">
        <f t="shared" si="6"/>
        <v>61180.570000000007</v>
      </c>
      <c r="L51" s="61">
        <f t="shared" si="6"/>
        <v>26220.244285714285</v>
      </c>
      <c r="M51" s="61">
        <f t="shared" si="6"/>
        <v>1.8</v>
      </c>
      <c r="N51" s="61">
        <f t="shared" si="6"/>
        <v>200000</v>
      </c>
      <c r="O51" s="61">
        <f t="shared" si="6"/>
        <v>1500</v>
      </c>
      <c r="P51" s="35">
        <f t="shared" si="6"/>
        <v>2953.11</v>
      </c>
      <c r="Q51" s="35">
        <f t="shared" si="6"/>
        <v>0</v>
      </c>
      <c r="R51" s="35">
        <f t="shared" si="6"/>
        <v>0</v>
      </c>
      <c r="S51" s="35">
        <f t="shared" si="6"/>
        <v>0</v>
      </c>
    </row>
    <row r="52" spans="1:22" ht="15.75" thickTop="1" x14ac:dyDescent="0.25">
      <c r="B52" s="56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22" x14ac:dyDescent="0.25">
      <c r="C53" s="22">
        <f>243803-C51</f>
        <v>29.548999999999069</v>
      </c>
      <c r="F53" s="22" t="s">
        <v>28</v>
      </c>
      <c r="G53" s="22">
        <f>C6+I51+J51+K51-M51-N51-O51+P51</f>
        <v>245224.761</v>
      </c>
      <c r="H53" s="24">
        <f>F6+H51+I51+J51+K51+P51-M51-O51</f>
        <v>445224.761</v>
      </c>
      <c r="O53" s="24"/>
      <c r="P53" s="24"/>
      <c r="Q53" s="24"/>
      <c r="R53" s="24"/>
      <c r="S53" s="24"/>
    </row>
    <row r="56" spans="1:22" x14ac:dyDescent="0.25">
      <c r="G56" s="22">
        <f>F48-G53</f>
        <v>0</v>
      </c>
    </row>
    <row r="57" spans="1:22" customFormat="1" ht="21.75" thickBot="1" x14ac:dyDescent="0.4">
      <c r="A57" s="11"/>
      <c r="B57" s="59" t="s">
        <v>65</v>
      </c>
      <c r="C57" s="36"/>
      <c r="D57" s="4"/>
      <c r="E57" s="37"/>
      <c r="F57" s="38"/>
      <c r="G57" s="38"/>
      <c r="H57" s="13"/>
      <c r="I57" s="4"/>
      <c r="J57" s="12"/>
      <c r="K57" s="4" t="s">
        <v>73</v>
      </c>
      <c r="L57" s="4" t="s">
        <v>92</v>
      </c>
      <c r="M57" s="39" t="s">
        <v>66</v>
      </c>
      <c r="N57" s="40" t="s">
        <v>67</v>
      </c>
      <c r="O57" s="41" t="s">
        <v>68</v>
      </c>
      <c r="P57" s="4" t="s">
        <v>69</v>
      </c>
      <c r="Q57" s="4"/>
      <c r="R57" s="4" t="s">
        <v>75</v>
      </c>
      <c r="S57" s="13" t="s">
        <v>70</v>
      </c>
      <c r="T57" s="13"/>
      <c r="U57" t="s">
        <v>71</v>
      </c>
      <c r="V57" t="s">
        <v>72</v>
      </c>
    </row>
    <row r="58" spans="1:22" customFormat="1" ht="15.75" thickTop="1" x14ac:dyDescent="0.25">
      <c r="A58" s="11">
        <v>43371</v>
      </c>
      <c r="B58" s="11"/>
      <c r="C58" s="36"/>
      <c r="D58" s="36"/>
      <c r="E58" s="36"/>
      <c r="F58" s="38"/>
      <c r="G58" s="38"/>
      <c r="H58" s="13"/>
      <c r="I58" s="42" t="s">
        <v>74</v>
      </c>
      <c r="J58" s="12"/>
      <c r="K58" s="4">
        <v>12171</v>
      </c>
      <c r="L58" s="4">
        <v>351</v>
      </c>
      <c r="M58" s="4">
        <v>0.8</v>
      </c>
      <c r="N58">
        <f>K58*M58</f>
        <v>9736.8000000000011</v>
      </c>
      <c r="O58">
        <f>N58/0.7*0.3</f>
        <v>4172.9142857142861</v>
      </c>
      <c r="P58" s="4">
        <v>7.13</v>
      </c>
      <c r="Q58" s="4"/>
      <c r="R58" s="4">
        <v>351</v>
      </c>
      <c r="S58" s="13">
        <v>12522</v>
      </c>
      <c r="T58" s="13"/>
      <c r="U58" s="43">
        <v>50.3</v>
      </c>
      <c r="V58" s="43">
        <v>50</v>
      </c>
    </row>
    <row r="59" spans="1:22" customFormat="1" x14ac:dyDescent="0.25">
      <c r="A59" s="11">
        <v>43614</v>
      </c>
      <c r="B59" s="11"/>
      <c r="C59" s="36"/>
      <c r="D59" s="36"/>
      <c r="E59" s="36"/>
      <c r="F59" s="38"/>
      <c r="G59" s="38"/>
      <c r="H59" s="13"/>
      <c r="I59" s="42"/>
      <c r="J59" s="12"/>
      <c r="K59" s="4"/>
      <c r="L59" s="4"/>
      <c r="M59" s="44"/>
      <c r="P59" s="4"/>
      <c r="Q59" s="4"/>
      <c r="R59" s="4"/>
      <c r="S59" s="13"/>
      <c r="T59" s="13"/>
      <c r="U59" s="43">
        <v>89.13</v>
      </c>
      <c r="V59" s="43">
        <v>89.1</v>
      </c>
    </row>
    <row r="60" spans="1:22" customFormat="1" x14ac:dyDescent="0.25">
      <c r="A60" s="11"/>
      <c r="B60" s="11"/>
      <c r="C60" s="36"/>
      <c r="D60" s="36"/>
      <c r="E60" s="36"/>
      <c r="F60" s="38"/>
      <c r="G60" s="38"/>
      <c r="H60" s="13"/>
      <c r="I60" s="4"/>
      <c r="J60" s="64">
        <f>O58</f>
        <v>4172.9142857142861</v>
      </c>
      <c r="K60" s="65"/>
      <c r="L60" s="65"/>
      <c r="M60" s="65"/>
      <c r="N60" s="65"/>
      <c r="O60" s="65"/>
      <c r="P60" s="66"/>
      <c r="Q60" s="4"/>
      <c r="R60" s="4"/>
      <c r="S60" s="13"/>
      <c r="T60" s="13"/>
    </row>
  </sheetData>
  <mergeCells count="1">
    <mergeCell ref="J60:P6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BBA86-A898-4CAF-824E-3363E3E24A10}">
  <dimension ref="A1:Y25"/>
  <sheetViews>
    <sheetView workbookViewId="0">
      <selection activeCell="L9" sqref="L9"/>
    </sheetView>
  </sheetViews>
  <sheetFormatPr defaultRowHeight="15" x14ac:dyDescent="0.25"/>
  <cols>
    <col min="1" max="1" width="12.140625" style="45" bestFit="1" customWidth="1"/>
    <col min="2" max="2" width="14.140625" style="51" customWidth="1"/>
    <col min="3" max="6" width="12.5703125" style="45" bestFit="1" customWidth="1"/>
    <col min="7" max="7" width="0" style="45" hidden="1" customWidth="1"/>
    <col min="8" max="10" width="11.5703125" style="45" bestFit="1" customWidth="1"/>
    <col min="11" max="12" width="12.5703125" style="45" bestFit="1" customWidth="1"/>
    <col min="13" max="13" width="0" style="45" hidden="1" customWidth="1"/>
    <col min="14" max="14" width="11.5703125" style="45" bestFit="1" customWidth="1"/>
    <col min="15" max="15" width="9" style="45" bestFit="1" customWidth="1"/>
    <col min="16" max="16" width="11.5703125" style="45" bestFit="1" customWidth="1"/>
    <col min="17" max="17" width="10.42578125" style="45" customWidth="1"/>
    <col min="18" max="23" width="0" style="45" hidden="1" customWidth="1"/>
    <col min="24" max="16384" width="9.140625" style="45"/>
  </cols>
  <sheetData>
    <row r="1" spans="1:25" ht="30" customHeight="1" x14ac:dyDescent="0.25">
      <c r="A1" s="45" t="s">
        <v>78</v>
      </c>
      <c r="B1" s="51" t="s">
        <v>77</v>
      </c>
      <c r="J1" s="67" t="s">
        <v>83</v>
      </c>
      <c r="K1" s="67"/>
      <c r="L1" s="46"/>
    </row>
    <row r="2" spans="1:25" ht="79.5" customHeight="1" x14ac:dyDescent="0.25">
      <c r="A2" s="45" t="s">
        <v>34</v>
      </c>
      <c r="B2" s="52" t="s">
        <v>1</v>
      </c>
      <c r="C2" s="47" t="s">
        <v>2</v>
      </c>
      <c r="D2" s="47" t="s">
        <v>3</v>
      </c>
      <c r="E2" s="47" t="s">
        <v>4</v>
      </c>
      <c r="F2" s="47" t="s">
        <v>5</v>
      </c>
      <c r="G2" s="47" t="s">
        <v>33</v>
      </c>
      <c r="H2" s="48" t="s">
        <v>6</v>
      </c>
      <c r="I2" s="49" t="s">
        <v>7</v>
      </c>
      <c r="J2" s="49" t="s">
        <v>84</v>
      </c>
      <c r="K2" s="47" t="s">
        <v>85</v>
      </c>
      <c r="L2" s="47" t="s">
        <v>88</v>
      </c>
      <c r="M2" s="49" t="s">
        <v>8</v>
      </c>
      <c r="N2" s="49" t="s">
        <v>9</v>
      </c>
      <c r="O2" s="49" t="s">
        <v>10</v>
      </c>
      <c r="P2" s="49" t="s">
        <v>81</v>
      </c>
      <c r="Q2" s="49" t="s">
        <v>11</v>
      </c>
      <c r="R2" s="49" t="s">
        <v>63</v>
      </c>
      <c r="S2" s="50" t="s">
        <v>13</v>
      </c>
      <c r="T2" s="50" t="s">
        <v>21</v>
      </c>
      <c r="U2" s="50" t="s">
        <v>15</v>
      </c>
      <c r="V2" s="49" t="s">
        <v>16</v>
      </c>
      <c r="W2" s="49" t="s">
        <v>17</v>
      </c>
      <c r="X2" s="47" t="s">
        <v>18</v>
      </c>
      <c r="Y2" s="47"/>
    </row>
    <row r="3" spans="1:25" x14ac:dyDescent="0.25">
      <c r="B3" s="51">
        <v>43647</v>
      </c>
      <c r="C3" s="45">
        <v>0</v>
      </c>
      <c r="E3" s="53">
        <f>H3</f>
        <v>24370.45</v>
      </c>
      <c r="F3" s="45">
        <f t="shared" ref="F3:F21" si="0">C3-D3+E3</f>
        <v>24370.45</v>
      </c>
      <c r="H3" s="45">
        <v>24370.45</v>
      </c>
      <c r="X3" s="45" t="s">
        <v>80</v>
      </c>
    </row>
    <row r="4" spans="1:25" x14ac:dyDescent="0.25">
      <c r="B4" s="51">
        <v>43668</v>
      </c>
      <c r="C4" s="45">
        <f>F3</f>
        <v>24370.45</v>
      </c>
      <c r="D4" s="45">
        <v>50</v>
      </c>
      <c r="F4" s="45">
        <f t="shared" si="0"/>
        <v>24320.45</v>
      </c>
      <c r="P4" s="45">
        <f>D4</f>
        <v>50</v>
      </c>
      <c r="X4" s="45" t="s">
        <v>81</v>
      </c>
    </row>
    <row r="5" spans="1:25" x14ac:dyDescent="0.25">
      <c r="B5" s="51">
        <v>43675</v>
      </c>
      <c r="C5" s="45">
        <f>F4</f>
        <v>24320.45</v>
      </c>
      <c r="D5" s="45">
        <v>50</v>
      </c>
      <c r="F5" s="45">
        <f t="shared" si="0"/>
        <v>24270.45</v>
      </c>
      <c r="P5" s="45">
        <v>50</v>
      </c>
      <c r="X5" s="45" t="s">
        <v>81</v>
      </c>
    </row>
    <row r="6" spans="1:25" x14ac:dyDescent="0.25">
      <c r="B6" s="51">
        <v>43677</v>
      </c>
      <c r="C6" s="45">
        <f>F5</f>
        <v>24270.45</v>
      </c>
      <c r="E6" s="45">
        <v>2.2000000000000002</v>
      </c>
      <c r="F6" s="45">
        <f t="shared" si="0"/>
        <v>24272.65</v>
      </c>
      <c r="I6" s="45">
        <f>E6</f>
        <v>2.2000000000000002</v>
      </c>
      <c r="X6" s="45" t="s">
        <v>7</v>
      </c>
    </row>
    <row r="7" spans="1:25" x14ac:dyDescent="0.25">
      <c r="B7" s="51">
        <v>43691</v>
      </c>
      <c r="C7" s="45">
        <f t="shared" ref="C7:C21" si="1">F6</f>
        <v>24272.65</v>
      </c>
      <c r="E7" s="45">
        <v>10</v>
      </c>
      <c r="F7" s="45">
        <f t="shared" si="0"/>
        <v>24282.65</v>
      </c>
      <c r="P7" s="45">
        <v>-10</v>
      </c>
      <c r="X7" s="45" t="s">
        <v>82</v>
      </c>
    </row>
    <row r="8" spans="1:25" x14ac:dyDescent="0.25">
      <c r="B8" s="51">
        <v>43707</v>
      </c>
      <c r="C8" s="45">
        <f t="shared" si="1"/>
        <v>24282.65</v>
      </c>
      <c r="E8" s="45">
        <v>2</v>
      </c>
      <c r="F8" s="45">
        <f t="shared" si="0"/>
        <v>24284.65</v>
      </c>
      <c r="I8" s="45">
        <f t="shared" ref="I8:I15" si="2">E8</f>
        <v>2</v>
      </c>
      <c r="X8" s="45" t="s">
        <v>7</v>
      </c>
    </row>
    <row r="9" spans="1:25" x14ac:dyDescent="0.25">
      <c r="B9" s="51">
        <v>43738</v>
      </c>
      <c r="C9" s="45">
        <f t="shared" si="1"/>
        <v>24284.65</v>
      </c>
      <c r="E9" s="45">
        <v>2.06</v>
      </c>
      <c r="F9" s="45">
        <f t="shared" si="0"/>
        <v>24286.710000000003</v>
      </c>
      <c r="I9" s="45">
        <f t="shared" si="2"/>
        <v>2.06</v>
      </c>
      <c r="X9" s="45" t="s">
        <v>7</v>
      </c>
    </row>
    <row r="10" spans="1:25" x14ac:dyDescent="0.25">
      <c r="B10" s="51">
        <v>43769</v>
      </c>
      <c r="C10" s="45">
        <f t="shared" si="1"/>
        <v>24286.710000000003</v>
      </c>
      <c r="E10" s="45">
        <v>2.06</v>
      </c>
      <c r="F10" s="45">
        <f t="shared" si="0"/>
        <v>24288.770000000004</v>
      </c>
      <c r="I10" s="45">
        <f t="shared" si="2"/>
        <v>2.06</v>
      </c>
      <c r="X10" s="45" t="s">
        <v>7</v>
      </c>
    </row>
    <row r="11" spans="1:25" x14ac:dyDescent="0.25">
      <c r="B11" s="51">
        <v>43798</v>
      </c>
      <c r="C11" s="45">
        <f t="shared" si="1"/>
        <v>24288.770000000004</v>
      </c>
      <c r="E11" s="45">
        <v>1.93</v>
      </c>
      <c r="F11" s="45">
        <f t="shared" si="0"/>
        <v>24290.700000000004</v>
      </c>
      <c r="I11" s="45">
        <f t="shared" si="2"/>
        <v>1.93</v>
      </c>
      <c r="X11" s="45" t="s">
        <v>7</v>
      </c>
    </row>
    <row r="12" spans="1:25" x14ac:dyDescent="0.25">
      <c r="B12" s="51">
        <v>43830</v>
      </c>
      <c r="C12" s="45">
        <f t="shared" si="1"/>
        <v>24290.700000000004</v>
      </c>
      <c r="E12" s="45">
        <v>2.13</v>
      </c>
      <c r="F12" s="45">
        <f t="shared" si="0"/>
        <v>24292.830000000005</v>
      </c>
      <c r="I12" s="45">
        <f t="shared" si="2"/>
        <v>2.13</v>
      </c>
      <c r="X12" s="45" t="s">
        <v>7</v>
      </c>
    </row>
    <row r="13" spans="1:25" x14ac:dyDescent="0.25">
      <c r="B13" s="51">
        <v>43861</v>
      </c>
      <c r="C13" s="45">
        <f t="shared" si="1"/>
        <v>24292.830000000005</v>
      </c>
      <c r="E13" s="45">
        <v>2.0699999999999998</v>
      </c>
      <c r="F13" s="45">
        <f t="shared" si="0"/>
        <v>24294.900000000005</v>
      </c>
      <c r="I13" s="45">
        <f t="shared" si="2"/>
        <v>2.0699999999999998</v>
      </c>
      <c r="X13" s="45" t="str">
        <f>X12</f>
        <v>Interest income</v>
      </c>
    </row>
    <row r="14" spans="1:25" x14ac:dyDescent="0.25">
      <c r="B14" s="51">
        <v>43889</v>
      </c>
      <c r="C14" s="45">
        <f t="shared" si="1"/>
        <v>24294.900000000005</v>
      </c>
      <c r="E14" s="45">
        <v>1.86</v>
      </c>
      <c r="F14" s="45">
        <f t="shared" si="0"/>
        <v>24296.760000000006</v>
      </c>
      <c r="I14" s="45">
        <f t="shared" si="2"/>
        <v>1.86</v>
      </c>
      <c r="X14" s="45" t="s">
        <v>7</v>
      </c>
    </row>
    <row r="15" spans="1:25" x14ac:dyDescent="0.25">
      <c r="B15" s="51">
        <v>43921</v>
      </c>
      <c r="C15" s="45">
        <f t="shared" si="1"/>
        <v>24296.760000000006</v>
      </c>
      <c r="E15" s="45">
        <v>1.23</v>
      </c>
      <c r="F15" s="45">
        <f t="shared" si="0"/>
        <v>24297.990000000005</v>
      </c>
      <c r="I15" s="45">
        <f t="shared" si="2"/>
        <v>1.23</v>
      </c>
      <c r="X15" s="45" t="s">
        <v>7</v>
      </c>
    </row>
    <row r="16" spans="1:25" x14ac:dyDescent="0.25">
      <c r="B16" s="51">
        <v>43927</v>
      </c>
      <c r="C16" s="45">
        <f t="shared" si="1"/>
        <v>24297.990000000005</v>
      </c>
      <c r="D16" s="45">
        <v>16219.95</v>
      </c>
      <c r="F16" s="45">
        <f t="shared" si="0"/>
        <v>8078.0400000000045</v>
      </c>
      <c r="J16" s="45">
        <f>D16</f>
        <v>16219.95</v>
      </c>
      <c r="X16" s="45" t="s">
        <v>86</v>
      </c>
    </row>
    <row r="17" spans="2:24" x14ac:dyDescent="0.25">
      <c r="B17" s="51">
        <v>43928</v>
      </c>
      <c r="C17" s="45">
        <f t="shared" si="1"/>
        <v>8078.0400000000045</v>
      </c>
      <c r="E17" s="45">
        <v>200000</v>
      </c>
      <c r="F17" s="45">
        <f t="shared" si="0"/>
        <v>208078.04</v>
      </c>
      <c r="L17" s="45">
        <f>E17</f>
        <v>200000</v>
      </c>
      <c r="X17" s="45" t="s">
        <v>87</v>
      </c>
    </row>
    <row r="18" spans="2:24" ht="17.25" customHeight="1" x14ac:dyDescent="0.25">
      <c r="B18" s="51">
        <v>43941</v>
      </c>
      <c r="C18" s="45">
        <f t="shared" si="1"/>
        <v>208078.04</v>
      </c>
      <c r="D18" s="45">
        <v>196856.3</v>
      </c>
      <c r="F18" s="45">
        <f t="shared" si="0"/>
        <v>11221.74000000002</v>
      </c>
      <c r="K18" s="45">
        <f>D18</f>
        <v>196856.3</v>
      </c>
      <c r="X18" s="45" t="s">
        <v>89</v>
      </c>
    </row>
    <row r="19" spans="2:24" x14ac:dyDescent="0.25">
      <c r="B19" s="51">
        <v>43951</v>
      </c>
      <c r="C19" s="45">
        <f t="shared" si="1"/>
        <v>11221.74000000002</v>
      </c>
      <c r="E19" s="45">
        <v>4.41</v>
      </c>
      <c r="F19" s="45">
        <f t="shared" si="0"/>
        <v>11226.15000000002</v>
      </c>
      <c r="I19" s="45">
        <f>E19</f>
        <v>4.41</v>
      </c>
      <c r="X19" s="45" t="s">
        <v>7</v>
      </c>
    </row>
    <row r="20" spans="2:24" x14ac:dyDescent="0.25">
      <c r="B20" s="51">
        <v>43980</v>
      </c>
      <c r="C20" s="45">
        <f t="shared" si="1"/>
        <v>11226.15000000002</v>
      </c>
      <c r="E20" s="45">
        <v>0.09</v>
      </c>
      <c r="F20" s="45">
        <f t="shared" si="0"/>
        <v>11226.24000000002</v>
      </c>
      <c r="I20" s="45">
        <f>E20</f>
        <v>0.09</v>
      </c>
      <c r="X20" s="45" t="s">
        <v>7</v>
      </c>
    </row>
    <row r="21" spans="2:24" x14ac:dyDescent="0.25">
      <c r="B21" s="51">
        <v>44012</v>
      </c>
      <c r="C21" s="45">
        <f t="shared" si="1"/>
        <v>11226.24000000002</v>
      </c>
      <c r="E21" s="45">
        <v>0.09</v>
      </c>
      <c r="F21" s="45">
        <f t="shared" si="0"/>
        <v>11226.33000000002</v>
      </c>
      <c r="I21" s="45">
        <f>E21</f>
        <v>0.09</v>
      </c>
      <c r="X21" s="45" t="str">
        <f>X20</f>
        <v>Interest income</v>
      </c>
    </row>
    <row r="22" spans="2:24" x14ac:dyDescent="0.25">
      <c r="H22" s="45">
        <f>SUM(H3:H21)</f>
        <v>24370.45</v>
      </c>
      <c r="I22" s="45">
        <f t="shared" ref="I22:Q22" si="3">SUM(I3:I21)</f>
        <v>22.13</v>
      </c>
      <c r="J22" s="45">
        <f t="shared" si="3"/>
        <v>16219.95</v>
      </c>
      <c r="K22" s="45">
        <f t="shared" si="3"/>
        <v>196856.3</v>
      </c>
      <c r="L22" s="45">
        <f t="shared" si="3"/>
        <v>200000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90</v>
      </c>
      <c r="Q22" s="45">
        <f t="shared" si="3"/>
        <v>0</v>
      </c>
    </row>
    <row r="23" spans="2:24" x14ac:dyDescent="0.25">
      <c r="I23" s="60">
        <f>H22+I22</f>
        <v>24392.58</v>
      </c>
      <c r="J23" s="60">
        <f>I23-J22</f>
        <v>8172.630000000001</v>
      </c>
      <c r="K23" s="60">
        <f>J23-K22</f>
        <v>-188683.66999999998</v>
      </c>
      <c r="L23" s="60">
        <f>K23+L22</f>
        <v>11316.330000000016</v>
      </c>
      <c r="P23" s="45">
        <f>L23-P22</f>
        <v>11226.330000000016</v>
      </c>
    </row>
    <row r="25" spans="2:24" x14ac:dyDescent="0.25">
      <c r="H25" s="45" t="s">
        <v>90</v>
      </c>
      <c r="I25" s="45">
        <f>C3+H22+I22-J22-K22+L22-P22</f>
        <v>11226.330000000016</v>
      </c>
    </row>
  </sheetData>
  <mergeCells count="1"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cba</vt:lpstr>
      <vt:lpstr>anz</vt:lpstr>
      <vt:lpstr>ANZ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 Nguyen</dc:creator>
  <cp:lastModifiedBy>Long Nguyen</cp:lastModifiedBy>
  <dcterms:created xsi:type="dcterms:W3CDTF">2020-11-25T03:05:10Z</dcterms:created>
  <dcterms:modified xsi:type="dcterms:W3CDTF">2021-01-12T06:04:29Z</dcterms:modified>
</cp:coreProperties>
</file>