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nner St\Audit\"/>
    </mc:Choice>
  </mc:AlternateContent>
  <xr:revisionPtr revIDLastSave="0" documentId="8_{47DAE346-B077-4201-A051-DB69B0A34599}" xr6:coauthVersionLast="47" xr6:coauthVersionMax="47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Sheet1" sheetId="1" state="hidden" r:id="rId1"/>
    <sheet name="Sheet2" sheetId="2" state="hidden" r:id="rId2"/>
    <sheet name="Income Rec" sheetId="3" r:id="rId3"/>
    <sheet name="Tax payable" sheetId="4" r:id="rId4"/>
    <sheet name="Sundry creditor" sheetId="5" r:id="rId5"/>
    <sheet name="Managed fund valuation" sheetId="6" r:id="rId6"/>
    <sheet name="Dist receivable" sheetId="8" r:id="rId7"/>
    <sheet name="Accountancy Fe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3" l="1"/>
  <c r="I9" i="7"/>
  <c r="G9" i="7"/>
  <c r="I6" i="7"/>
  <c r="I4" i="7"/>
  <c r="I7" i="6"/>
  <c r="I3" i="6"/>
  <c r="E4" i="5"/>
  <c r="C38" i="3"/>
  <c r="C40" i="3" s="1"/>
  <c r="C35" i="3"/>
  <c r="P26" i="3"/>
  <c r="L24" i="3"/>
  <c r="L31" i="3" s="1"/>
  <c r="H24" i="3"/>
  <c r="W23" i="3"/>
  <c r="Y23" i="3" s="1"/>
  <c r="R23" i="3"/>
  <c r="N23" i="3"/>
  <c r="V22" i="3"/>
  <c r="Y22" i="3" s="1"/>
  <c r="R22" i="3"/>
  <c r="N22" i="3"/>
  <c r="Y21" i="3"/>
  <c r="R21" i="3"/>
  <c r="N21" i="3"/>
  <c r="U20" i="3"/>
  <c r="Y20" i="3" s="1"/>
  <c r="R20" i="3"/>
  <c r="N20" i="3"/>
  <c r="T19" i="3"/>
  <c r="Y19" i="3" s="1"/>
  <c r="R19" i="3"/>
  <c r="N19" i="3"/>
  <c r="U18" i="3"/>
  <c r="T18" i="3"/>
  <c r="Y18" i="3" s="1"/>
  <c r="R18" i="3"/>
  <c r="N18" i="3"/>
  <c r="W17" i="3"/>
  <c r="Y17" i="3" s="1"/>
  <c r="V17" i="3"/>
  <c r="R17" i="3"/>
  <c r="N17" i="3"/>
  <c r="W16" i="3"/>
  <c r="V16" i="3"/>
  <c r="T16" i="3"/>
  <c r="Y16" i="3" s="1"/>
  <c r="R16" i="3"/>
  <c r="N16" i="3"/>
  <c r="Y15" i="3"/>
  <c r="R15" i="3"/>
  <c r="N15" i="3"/>
  <c r="W14" i="3"/>
  <c r="V14" i="3"/>
  <c r="U14" i="3"/>
  <c r="Y14" i="3" s="1"/>
  <c r="R14" i="3"/>
  <c r="N14" i="3"/>
  <c r="T13" i="3"/>
  <c r="R13" i="3"/>
  <c r="N13" i="3"/>
  <c r="W12" i="3"/>
  <c r="T12" i="3"/>
  <c r="Y12" i="3" s="1"/>
  <c r="R12" i="3"/>
  <c r="N12" i="3"/>
  <c r="U11" i="3"/>
  <c r="R11" i="3"/>
  <c r="N11" i="3"/>
  <c r="U10" i="3"/>
  <c r="R10" i="3"/>
  <c r="N10" i="3"/>
  <c r="R9" i="3"/>
  <c r="N9" i="3"/>
  <c r="U8" i="3"/>
  <c r="Y8" i="3" s="1"/>
  <c r="R8" i="3"/>
  <c r="N8" i="3"/>
  <c r="U7" i="3"/>
  <c r="Y7" i="3" s="1"/>
  <c r="R7" i="3"/>
  <c r="R6" i="3"/>
  <c r="N6" i="3"/>
  <c r="E5" i="4"/>
  <c r="E12" i="4" s="1"/>
  <c r="E4" i="2"/>
  <c r="E9" i="2" s="1"/>
  <c r="G184" i="1"/>
  <c r="D184" i="1"/>
  <c r="C184" i="1"/>
  <c r="G124" i="1"/>
  <c r="C124" i="1"/>
  <c r="D124" i="1"/>
  <c r="N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Hendry Ang</author>
  </authors>
  <commentList>
    <comment ref="B24" authorId="0" shapeId="0" xr:uid="{94B05234-8330-4673-95D7-DFD4A1BC9DA2}">
      <text>
        <r>
          <rPr>
            <b/>
            <sz val="9"/>
            <color indexed="81"/>
            <rFont val="Tahoma"/>
            <family val="2"/>
          </rPr>
          <t>Hendry Ang:</t>
        </r>
        <r>
          <rPr>
            <sz val="9"/>
            <color indexed="81"/>
            <rFont val="Tahoma"/>
            <family val="2"/>
          </rPr>
          <t xml:space="preserve">
This is pick up from Tax report and agree with BGL </t>
        </r>
      </text>
    </comment>
  </commentList>
</comments>
</file>

<file path=xl/sharedStrings.xml><?xml version="1.0" encoding="utf-8"?>
<sst xmlns="http://schemas.openxmlformats.org/spreadsheetml/2006/main" count="500" uniqueCount="471">
  <si>
    <t>Further Details / Background</t>
  </si>
  <si>
    <t>The following pages provide more detail about the information reported on pages 1 and 2.</t>
  </si>
  <si>
    <t>More up-to-date information</t>
  </si>
  <si>
    <t>is available online at www.investoronline.info.</t>
  </si>
  <si>
    <t>Asset Value</t>
  </si>
  <si>
    <t>$ Estimated</t>
  </si>
  <si>
    <t>$</t>
  </si>
  <si>
    <t>$</t>
  </si>
  <si>
    <t>%</t>
  </si>
  <si>
    <t>Unrealised</t>
  </si>
  <si>
    <t>Number</t>
  </si>
  <si>
    <t>Unit</t>
  </si>
  <si>
    <t>Current</t>
  </si>
  <si>
    <t>Current</t>
  </si>
  <si>
    <t>Capital</t>
  </si>
  <si>
    <t>of Units</t>
  </si>
  <si>
    <t>Prices</t>
  </si>
  <si>
    <t>Value*</t>
  </si>
  <si>
    <t>Allocation</t>
  </si>
  <si>
    <t>Gain/Loss9</t>
  </si>
  <si>
    <t>Cash Account</t>
  </si>
  <si>
    <t>Managed Investments</t>
  </si>
  <si>
    <t>Antipodes Global Fd</t>
  </si>
  <si>
    <t>Ardea Real Outcome F</t>
  </si>
  <si>
    <t>Arrowstrt GI Eq Unhg</t>
  </si>
  <si>
    <t>Ausbil</t>
  </si>
  <si>
    <t>130/30 Focus</t>
  </si>
  <si>
    <t>Bentham Global Incom</t>
  </si>
  <si>
    <t>Exp Ch Short Term MM</t>
  </si>
  <si>
    <t>Fidelity Aust Eq Fd</t>
  </si>
  <si>
    <t>Fidelity Gbl Em Mkt</t>
  </si>
  <si>
    <t>Invesco WS Gbl Tgt</t>
  </si>
  <si>
    <t>Lazard Gb List lnfst</t>
  </si>
  <si>
    <t>MFS Global Equity</t>
  </si>
  <si>
    <t>Magellan Global Fund</t>
  </si>
  <si>
    <t>Magellan Infras Fd</t>
  </si>
  <si>
    <t>PIMCO Global Bond Fd</t>
  </si>
  <si>
    <t>Schroder Fix Inc WS</t>
  </si>
  <si>
    <t>Schroder WS Aust Eq</t>
  </si>
  <si>
    <t>Solaris Core Aus Eqt</t>
  </si>
  <si>
    <t>UBS Div Fixed Income</t>
  </si>
  <si>
    <t>Van Aus Prop Sec In</t>
  </si>
  <si>
    <t>Total at 30 June 2021</t>
  </si>
  <si>
    <t>* Rounding differences may occur</t>
  </si>
  <si>
    <t>Financial Advice Remuneration/0</t>
  </si>
  <si>
    <t>$</t>
  </si>
  <si>
    <t>over last</t>
  </si>
  <si>
    <t>12 months</t>
  </si>
  <si>
    <t>Advice Fees</t>
  </si>
  <si>
    <t>Transactions from 1 July 2020 to 30 June 20215</t>
  </si>
  <si>
    <t>Cash Account Transactions</t>
  </si>
  <si>
    <t>$ Debits</t>
  </si>
  <si>
    <t>$ Credits</t>
  </si>
  <si>
    <t>$ Balance</t>
  </si>
  <si>
    <t>01/07/20</t>
  </si>
  <si>
    <t>Opening Balance</t>
  </si>
  <si>
    <t>08/07/20</t>
  </si>
  <si>
    <t>Regular Direct Debit from External Account</t>
  </si>
  <si>
    <t>10/07/20</t>
  </si>
  <si>
    <t>Administration Fee</t>
  </si>
  <si>
    <t>13/07/20</t>
  </si>
  <si>
    <t>Income Distribution - Schroder WS Aust Eq</t>
  </si>
  <si>
    <t>13/07/20</t>
  </si>
  <si>
    <t>Income Distribution - Schroder Fix Inc WS</t>
  </si>
  <si>
    <t>14/07/20</t>
  </si>
  <si>
    <t>Income Distribution - MFS Global Equity</t>
  </si>
  <si>
    <t>14/07/20</t>
  </si>
  <si>
    <t>Income Distribution - Exp Ch Short Term MM</t>
  </si>
  <si>
    <t>14/07/20</t>
  </si>
  <si>
    <t>Income Distribution - Arrowstrt GI Eq Unhg</t>
  </si>
  <si>
    <t>15/07/20</t>
  </si>
  <si>
    <t>Income Distribution - AMP Ca Gbl Pro Sec F</t>
  </si>
  <si>
    <t>15/07/20</t>
  </si>
  <si>
    <t>Managed Fund Purchase - Antipodes Global Fd</t>
  </si>
  <si>
    <t>16/07/20</t>
  </si>
  <si>
    <t>Income Distribution - Magellan Global Fund</t>
  </si>
  <si>
    <t>16/07/20</t>
  </si>
  <si>
    <t>Income Distribution - PIMCO Global Bond Fd</t>
  </si>
  <si>
    <t>16/07/20</t>
  </si>
  <si>
    <t>Income Distribution - Platinum Int CI C</t>
  </si>
  <si>
    <t>17/07/20</t>
  </si>
  <si>
    <t>Income Distribution - Bentham Global Incom</t>
  </si>
  <si>
    <t>17/07/20</t>
  </si>
  <si>
    <t>Income Distribution - SG Hiscock Property</t>
  </si>
  <si>
    <t>TANNER STREET SUPER FUND</t>
  </si>
  <si>
    <t>PAGE 3</t>
  </si>
  <si>
    <t>PRODUCT PORTFOLIOCARE EIVRAP - INVESTMENT ACCOUNT 1035163</t>
  </si>
  <si>
    <t>ADVISER CHARLES KNIGHT, NUGENTS WEALTH MANAGEMENT PTY LTD, 03 9693 5088</t>
  </si>
  <si>
    <t>Transactions continued</t>
  </si>
  <si>
    <t>17/07/20</t>
  </si>
  <si>
    <t>Income Distribution - UBS Div Fixed Income</t>
  </si>
  <si>
    <t>17/07/20</t>
  </si>
  <si>
    <t>Income Distribution - Solaris Core Aus Eqt</t>
  </si>
  <si>
    <t>17/07/20</t>
  </si>
  <si>
    <t>Income Distribution - Lazard Gb List Infst</t>
  </si>
  <si>
    <t>22/07/20</t>
  </si>
  <si>
    <t>Income Distribution - Fidelity Aust Eq Fd</t>
  </si>
  <si>
    <t>22/07/20</t>
  </si>
  <si>
    <t>Income Distribution - Ausbil 130/30 Focus</t>
  </si>
  <si>
    <t>23/07/20</t>
  </si>
  <si>
    <t>Income Distribution - Ardea Real Outcome F</t>
  </si>
  <si>
    <t>23/07/20</t>
  </si>
  <si>
    <t>Income Distribution - Invesco WS Gbl Tgt</t>
  </si>
  <si>
    <t>24/07/20</t>
  </si>
  <si>
    <t>Managed Fund Purchase - Ardea Real Outcome F</t>
  </si>
  <si>
    <t>24/07/20</t>
  </si>
  <si>
    <t>Managed Fund Purchase - Ausbil 130/30 Focus</t>
  </si>
  <si>
    <t>24/07/20</t>
  </si>
  <si>
    <t>Managed Fund Purchase - Antipodes Global Fd</t>
  </si>
  <si>
    <t>27/07/20</t>
  </si>
  <si>
    <t>Income Distribution - Magellan Infras Fd</t>
  </si>
  <si>
    <t>31/07/20</t>
  </si>
  <si>
    <t>Managed Fund Sale - Platinum Int CI C</t>
  </si>
  <si>
    <t>31/07/20</t>
  </si>
  <si>
    <t>Bank Interest</t>
  </si>
  <si>
    <t>06/08/20</t>
  </si>
  <si>
    <t>Regular Direct Debit from External Account</t>
  </si>
  <si>
    <t>11/08/20</t>
  </si>
  <si>
    <t>Administration Fee</t>
  </si>
  <si>
    <t>11/08/20</t>
  </si>
  <si>
    <t>Managed Fund Purchase - Ardea Real Outcome F</t>
  </si>
  <si>
    <t>11/08/20</t>
  </si>
  <si>
    <t>Managed Fund Purchase - Fidelity Gbl Em Mkt</t>
  </si>
  <si>
    <t>14/08/20</t>
  </si>
  <si>
    <t>Income Distribution - Bentham Global Incom</t>
  </si>
  <si>
    <t>18/08/20</t>
  </si>
  <si>
    <t>Managed Fund Sale - Platinum Int CI C</t>
  </si>
  <si>
    <t>20/08/20</t>
  </si>
  <si>
    <t>Managed Fund Purchase - Magellan Infras Fd</t>
  </si>
  <si>
    <t>20/08/20</t>
  </si>
  <si>
    <t>Managed Fund Purchase - Lazard Gb List Infst</t>
  </si>
  <si>
    <t>26/08/20</t>
  </si>
  <si>
    <t>Managed Fund Purchase - Antipodes Global Fd</t>
  </si>
  <si>
    <t>26/08/20</t>
  </si>
  <si>
    <t>Managed Fund Purchase - Ivsco Adv WS GI CI A</t>
  </si>
  <si>
    <t>27/08/20</t>
  </si>
  <si>
    <t>Managed Fund Sale - AMP Ca Gbl Pro Sec F</t>
  </si>
  <si>
    <t>31/08/20</t>
  </si>
  <si>
    <t>Bank Interest</t>
  </si>
  <si>
    <t>03/09/20</t>
  </si>
  <si>
    <t>Managed Fund Sale - Winton Glob Alpha Fd</t>
  </si>
  <si>
    <t>08/09/20</t>
  </si>
  <si>
    <t>Regular Direct Debit from External Account</t>
  </si>
  <si>
    <t>08/09/20</t>
  </si>
  <si>
    <t>Administration Fee</t>
  </si>
  <si>
    <t>10/09/20</t>
  </si>
  <si>
    <t>Managed Fund Purchase - Antipodes Global Fd</t>
  </si>
  <si>
    <t>11/09/20</t>
  </si>
  <si>
    <t>Income Distribution - Bentham Global Incom</t>
  </si>
  <si>
    <t>30/09/20</t>
  </si>
  <si>
    <t>Managed Fund Purchase - Ausbil 130/30 Focus</t>
  </si>
  <si>
    <t>30/09/20</t>
  </si>
  <si>
    <t>Managed Fund Purchase - Invesco WS Gbl Tgt</t>
  </si>
  <si>
    <t>30/09/20</t>
  </si>
  <si>
    <t>Managed Fund Purchase - Schroder Fix Inc WS</t>
  </si>
  <si>
    <t>30/09/20</t>
  </si>
  <si>
    <t>Managed Fund Purchase - Ardea Real Outcome F</t>
  </si>
  <si>
    <t>30/09/20</t>
  </si>
  <si>
    <t>Bank Interest</t>
  </si>
  <si>
    <t>07/10/20</t>
  </si>
  <si>
    <t>Managed Fund Purchase - Fidelity Gbl Em Mkt</t>
  </si>
  <si>
    <t>08/10/20</t>
  </si>
  <si>
    <t>Regular Direct Debit from External Account</t>
  </si>
  <si>
    <t>12/10/20</t>
  </si>
  <si>
    <t>Managed Fund Sale - Ivsco Adv WS GI CI A</t>
  </si>
  <si>
    <t>13/10/20</t>
  </si>
  <si>
    <t>Administration Fee</t>
  </si>
  <si>
    <t>13/10/20</t>
  </si>
  <si>
    <t>Income Distribution - PIMCO Global Bond Fd</t>
  </si>
  <si>
    <t>13/10/20</t>
  </si>
  <si>
    <t>Income Distribution - UBS Div Fixed Income</t>
  </si>
  <si>
    <t>19/10/20</t>
  </si>
  <si>
    <t>Income Distribution - Bentham Global Incom</t>
  </si>
  <si>
    <t>19/10/20</t>
  </si>
  <si>
    <t>Income Distribution - Ardea Real Outcome F</t>
  </si>
  <si>
    <t>19/10/20</t>
  </si>
  <si>
    <t>Income Distribution - Schroder Fix Inc WS</t>
  </si>
  <si>
    <t>20/10/20</t>
  </si>
  <si>
    <t>Income Distribution - Exp Ch Short Term MM</t>
  </si>
  <si>
    <t>22/10/20</t>
  </si>
  <si>
    <t>Income Distribution - Lazard Gb List Infst</t>
  </si>
  <si>
    <t>28/10/20</t>
  </si>
  <si>
    <t>Income Distribution - Ardea Real Outcome F</t>
  </si>
  <si>
    <t>31/10/20</t>
  </si>
  <si>
    <t>Bank Interest</t>
  </si>
  <si>
    <t>06/11/20</t>
  </si>
  <si>
    <t>Regular Direct Debit from External Account</t>
  </si>
  <si>
    <t>10/11/20</t>
  </si>
  <si>
    <t>Administration Fee</t>
  </si>
  <si>
    <t>16/11/20</t>
  </si>
  <si>
    <t>Income Distribution - Bentham Global Incom</t>
  </si>
  <si>
    <t>18/11/20</t>
  </si>
  <si>
    <t>Managed Fund Purchase - MFS Global Equity</t>
  </si>
  <si>
    <t>18/11/20</t>
  </si>
  <si>
    <t>Managed Fund Purchase - Fidelity Gbl Em Mkt</t>
  </si>
  <si>
    <t>25/11/20</t>
  </si>
  <si>
    <t>Income Distribution - Magellan Global Fund</t>
  </si>
  <si>
    <t>30/11/20</t>
  </si>
  <si>
    <t>Managed Fund Purchase - Van Aus Prop Sec In</t>
  </si>
  <si>
    <t>30/11/20</t>
  </si>
  <si>
    <t>Managed Fund Purchase - Van Aus Prop Sec In</t>
  </si>
  <si>
    <t>TANNER STREET SUPER FUND</t>
  </si>
  <si>
    <t>PAGE 4</t>
  </si>
  <si>
    <t>PRODUCT PORTFOLIOCARE EIVRAP - INVESTMENT ACCOUNT 1035163</t>
  </si>
  <si>
    <t>ADVISER CHARLES KNIGHT, NUGENTS WEALTH MANAGEMENT PTY LTD, 03 9693 5088</t>
  </si>
  <si>
    <t>Transactions continued</t>
  </si>
  <si>
    <t>30/11/20</t>
  </si>
  <si>
    <t>Bank Interest</t>
  </si>
  <si>
    <t>07/12/20</t>
  </si>
  <si>
    <t>Income Distribution - Fidelity Aust Eq Fd</t>
  </si>
  <si>
    <t>08/12/20</t>
  </si>
  <si>
    <t>Regular Direct Debit from External Account</t>
  </si>
  <si>
    <t>08/12/20</t>
  </si>
  <si>
    <t>Administration Fee</t>
  </si>
  <si>
    <t>09/12/20</t>
  </si>
  <si>
    <t>Managed Fund Sale - SG Hiscock Property</t>
  </si>
  <si>
    <t>14/12/20</t>
  </si>
  <si>
    <t>Income Distribution - Bentham Global Incom</t>
  </si>
  <si>
    <t>31/12/20</t>
  </si>
  <si>
    <t>Bank Interest</t>
  </si>
  <si>
    <t>07/01/21</t>
  </si>
  <si>
    <t>Regular Direct Debit from External Account</t>
  </si>
  <si>
    <t>12/01/21</t>
  </si>
  <si>
    <t>Administration Fee</t>
  </si>
  <si>
    <t>15/01/21</t>
  </si>
  <si>
    <t>Income Distribution - Lazard Gb List Infst</t>
  </si>
  <si>
    <t>21/01/21</t>
  </si>
  <si>
    <t>Income Distribution - Van Aus Prop Sec In</t>
  </si>
  <si>
    <t>22/01/21</t>
  </si>
  <si>
    <t>Income Distribution - PIMCO Global Bond Fd</t>
  </si>
  <si>
    <t>25/01/21</t>
  </si>
  <si>
    <t>Income Distribution - Schroder Fix Inc WS</t>
  </si>
  <si>
    <t>25/01/21</t>
  </si>
  <si>
    <t>Income Distribution - Schroder WS Aust Eq</t>
  </si>
  <si>
    <t>25/01/21</t>
  </si>
  <si>
    <t>Income Distribution - Solaris Core Aus Eqt</t>
  </si>
  <si>
    <t>25/01/21</t>
  </si>
  <si>
    <t>Income Distribution - UBS Div Fixed Income</t>
  </si>
  <si>
    <t>27/01/21</t>
  </si>
  <si>
    <t>Income Distribution - Bentham Global Incom</t>
  </si>
  <si>
    <t>27/01/21</t>
  </si>
  <si>
    <t>Income Distribution - Arrowstrt GI Eq Unhg</t>
  </si>
  <si>
    <t>28/01/21</t>
  </si>
  <si>
    <t>Income Distribution - Ardea Real Outcome F</t>
  </si>
  <si>
    <t>31/01/21</t>
  </si>
  <si>
    <t>Bank Interest</t>
  </si>
  <si>
    <t>02/02/21</t>
  </si>
  <si>
    <t>Managed Fund Purchase - Ausbil 130/30 Focus</t>
  </si>
  <si>
    <t>04/02/21</t>
  </si>
  <si>
    <t>Income Distribution - Magellan Infras Fd</t>
  </si>
  <si>
    <t>08/02/21</t>
  </si>
  <si>
    <t>Regular Direct Debit from External Account</t>
  </si>
  <si>
    <t>09/02/21</t>
  </si>
  <si>
    <t>Administration Fee</t>
  </si>
  <si>
    <t>12/02/21</t>
  </si>
  <si>
    <t>Income Distribution - Ausbil 130/30 Focus</t>
  </si>
  <si>
    <t>12/02/21</t>
  </si>
  <si>
    <t>Income Distribution - Exp Ch Short Term MM</t>
  </si>
  <si>
    <t>25/02/21</t>
  </si>
  <si>
    <t>Income Distribution - Bentham Global Incom</t>
  </si>
  <si>
    <t>28/02/21</t>
  </si>
  <si>
    <t>Bank Interest</t>
  </si>
  <si>
    <t>02/03/21</t>
  </si>
  <si>
    <t>Managed Fund Purchase - Ausbil 130/30 Focus</t>
  </si>
  <si>
    <t>08/03/21</t>
  </si>
  <si>
    <t>Regular Direct Debit from External Account</t>
  </si>
  <si>
    <t>09/03/21</t>
  </si>
  <si>
    <t>Administration Fee</t>
  </si>
  <si>
    <t>31/03/21</t>
  </si>
  <si>
    <t>Income Distribution - Bentham Global Incom</t>
  </si>
  <si>
    <t>31/03/21</t>
  </si>
  <si>
    <t>Bank Interest</t>
  </si>
  <si>
    <t>09/04/21</t>
  </si>
  <si>
    <t>Regular Direct Debit from External Account</t>
  </si>
  <si>
    <t>13/04/21</t>
  </si>
  <si>
    <t>Administration Fee</t>
  </si>
  <si>
    <t>13/04/21</t>
  </si>
  <si>
    <t>Managed Fund Purchase - Ausbil 130/30 Focus</t>
  </si>
  <si>
    <t>13/04/21</t>
  </si>
  <si>
    <t>Managed Fund Purchase - Fidelity Gbl Em Mkt</t>
  </si>
  <si>
    <t>19/04/21</t>
  </si>
  <si>
    <t>Managed Fund Purchase - Ausbil 130/30 Focus</t>
  </si>
  <si>
    <t>19/04/21</t>
  </si>
  <si>
    <t>Managed Fund Purchase - Bentham Global Incom</t>
  </si>
  <si>
    <t>21/04/21</t>
  </si>
  <si>
    <t>Income Distribution - Van Aus Prop Sec In</t>
  </si>
  <si>
    <t>21/04/21</t>
  </si>
  <si>
    <t>Income Distribution - Schroder Fix Inc WS</t>
  </si>
  <si>
    <t>21/04/21</t>
  </si>
  <si>
    <t>Income Distribution - Bentham Global Incom</t>
  </si>
  <si>
    <t>21/04/21</t>
  </si>
  <si>
    <t>Income Distribution - Lazard Gb List Infst</t>
  </si>
  <si>
    <t>21/04/21</t>
  </si>
  <si>
    <t>Income Distribution - UBS Div Fixed Income</t>
  </si>
  <si>
    <t>22/04/21</t>
  </si>
  <si>
    <t>Income Distribution - Fidelity Aust Eq Fd</t>
  </si>
  <si>
    <t>26/04/21</t>
  </si>
  <si>
    <t>Income Distribution - Exp Ch Short Term MM</t>
  </si>
  <si>
    <t>29/04/21</t>
  </si>
  <si>
    <t>Income Distribution - Ardea Real Outcome F</t>
  </si>
  <si>
    <t>29/04/21</t>
  </si>
  <si>
    <t>Income Distribution - PIMCO Global Bond Fd</t>
  </si>
  <si>
    <t>30/04/21</t>
  </si>
  <si>
    <t>Bank Interest</t>
  </si>
  <si>
    <t>06/05/21</t>
  </si>
  <si>
    <t>Regular Direct Debit from External Account</t>
  </si>
  <si>
    <t>11/05/21</t>
  </si>
  <si>
    <t>Administration Fee</t>
  </si>
  <si>
    <t>13/05/21</t>
  </si>
  <si>
    <t>Managed Fund Purchase - Ausbil 130/30 Focus</t>
  </si>
  <si>
    <t>17/05/21</t>
  </si>
  <si>
    <t>Income Distribution - Bentham Global Incom</t>
  </si>
  <si>
    <t>31/05/21</t>
  </si>
  <si>
    <t>Bank Interest</t>
  </si>
  <si>
    <t>TANNER STREET SUPER FUND</t>
  </si>
  <si>
    <t>PAGE 5</t>
  </si>
  <si>
    <t>PRODUCT PORTFOLIOCARE EIVRAP - INVESTMENT ACCOUNT 1035163</t>
  </si>
  <si>
    <t>ADVISER CHARLES KNIGHT, NUGENTS WEALTH MANAGEMENT PTY LTD, 03 9693 5088</t>
  </si>
  <si>
    <t>Transactions continued</t>
  </si>
  <si>
    <t>08/06/21</t>
  </si>
  <si>
    <t>Regular Direct Debit from External Account</t>
  </si>
  <si>
    <t>09/06/21</t>
  </si>
  <si>
    <t>Administration Fee</t>
  </si>
  <si>
    <t>14/06/21</t>
  </si>
  <si>
    <t>Income Distribution - Bentham Global Incom</t>
  </si>
  <si>
    <t>30/06/21</t>
  </si>
  <si>
    <t>Bank Interest</t>
  </si>
  <si>
    <t>30/06/21</t>
  </si>
  <si>
    <t>Closing Balance</t>
  </si>
  <si>
    <t>Managed Investments Unit Transactions</t>
  </si>
  <si>
    <t>Debits</t>
  </si>
  <si>
    <t>Credits</t>
  </si>
  <si>
    <t>Unit Balance</t>
  </si>
  <si>
    <t>Antipodes Global Fd</t>
  </si>
  <si>
    <t>01/07/20</t>
  </si>
  <si>
    <t>Opening Balance</t>
  </si>
  <si>
    <t>16/07/20</t>
  </si>
  <si>
    <t>Managed Fund Purchase 3124.41 units at $1.60</t>
  </si>
  <si>
    <t>27/07/20</t>
  </si>
  <si>
    <t>Managed Fund Purchase 13064.84 units at $1.59</t>
  </si>
  <si>
    <t>27/08/20</t>
  </si>
  <si>
    <t>Managed Fund Purchase 7287.01 units at $1.61</t>
  </si>
  <si>
    <t>11/09/20</t>
  </si>
  <si>
    <t>Managed Fund Purchase 1906.82 units at $1.57</t>
  </si>
  <si>
    <t>30/06/21</t>
  </si>
  <si>
    <t>Closing Balance</t>
  </si>
  <si>
    <t>Ardea Real Outcome F</t>
  </si>
  <si>
    <t>01/07/20</t>
  </si>
  <si>
    <t>Opening Balance</t>
  </si>
  <si>
    <t>27/07/20</t>
  </si>
  <si>
    <t>Managed Fund Purchase 5131.89 units at $0.97</t>
  </si>
  <si>
    <t>12/08/20</t>
  </si>
  <si>
    <t>Managed Fund Purchase 5118.23 units at $0.98</t>
  </si>
  <si>
    <t>01/10/20</t>
  </si>
  <si>
    <t>Managed Fund Purchase 2817.62 units at $0.98</t>
  </si>
  <si>
    <t>30/06/21</t>
  </si>
  <si>
    <t>Closing Balance</t>
  </si>
  <si>
    <t>Arrowstrt GI Eq Unhg</t>
  </si>
  <si>
    <t>01/07/20</t>
  </si>
  <si>
    <t>Opening Balance</t>
  </si>
  <si>
    <t>30/06/21</t>
  </si>
  <si>
    <t>Closing Balance</t>
  </si>
  <si>
    <t>Ausbil 130/30 Focus</t>
  </si>
  <si>
    <t>01/07/20</t>
  </si>
  <si>
    <t>Opening Balance</t>
  </si>
  <si>
    <t>27/07/20</t>
  </si>
  <si>
    <t>Managed Fund Purchase 3074.98 units at $1.63</t>
  </si>
  <si>
    <t>01/10/20</t>
  </si>
  <si>
    <t>Managed Fund Purchase 1881.50 units at $1.59</t>
  </si>
  <si>
    <t>03/02/21</t>
  </si>
  <si>
    <t>Managed Fund Purchase 2697.00 units at $1.85</t>
  </si>
  <si>
    <t>03/03/21</t>
  </si>
  <si>
    <t>Managed Fund Purchase 2667.23 units at $1.87</t>
  </si>
  <si>
    <t>14/04/21</t>
  </si>
  <si>
    <t>Managed Fund Purchase 2603.36 units at $1.92</t>
  </si>
  <si>
    <t>20/04/21</t>
  </si>
  <si>
    <t>Managed Fund Purchase 2605.87 units at $1.92</t>
  </si>
  <si>
    <t>14/05/21</t>
  </si>
  <si>
    <t>Managed Fund Purchase 2577.27 units at $1.94</t>
  </si>
  <si>
    <t>30/06/21</t>
  </si>
  <si>
    <t>Closing Balance</t>
  </si>
  <si>
    <t>Bentham Global Incom</t>
  </si>
  <si>
    <t>01/07/20</t>
  </si>
  <si>
    <t>Opening Balance</t>
  </si>
  <si>
    <t>20/04/21</t>
  </si>
  <si>
    <t>Managed Fund Purchase 2307.76 units at $1.08</t>
  </si>
  <si>
    <t>30/06/21</t>
  </si>
  <si>
    <t>Closing Balance</t>
  </si>
  <si>
    <t>Exp Ch Short Term MM</t>
  </si>
  <si>
    <t>01/07/20</t>
  </si>
  <si>
    <t>Opening Balance</t>
  </si>
  <si>
    <t>30/06/21</t>
  </si>
  <si>
    <t>Closing Balance</t>
  </si>
  <si>
    <t>Fidelity Aust Eq Fd</t>
  </si>
  <si>
    <t>01/07/20</t>
  </si>
  <si>
    <t>Opening Balance</t>
  </si>
  <si>
    <t>30/06/21</t>
  </si>
  <si>
    <t>Closing Balance</t>
  </si>
  <si>
    <t>Fidelity Gbl Em Mkt</t>
  </si>
  <si>
    <t>01/07/20</t>
  </si>
  <si>
    <t>Opening Balance</t>
  </si>
  <si>
    <t>12/08/20</t>
  </si>
  <si>
    <t>Managed Fund Purchase 1079.20 units at $18.70</t>
  </si>
  <si>
    <t>08/10/20</t>
  </si>
  <si>
    <t>Managed Fund Purchase 252.21 units at $19.82</t>
  </si>
  <si>
    <t>19/11/20</t>
  </si>
  <si>
    <t>Managed Fund Purchase 140.71 units at $21.32</t>
  </si>
  <si>
    <t>14/04/21</t>
  </si>
  <si>
    <t>Managed Fund Purchase 110.72 units at $22.58</t>
  </si>
  <si>
    <t>30/06/21</t>
  </si>
  <si>
    <t>Closing Balance</t>
  </si>
  <si>
    <t>TANNER STREET SUPER FUND</t>
  </si>
  <si>
    <t>PAGE 6</t>
  </si>
  <si>
    <t>PRODUCT PORTFOLIOCARE EIVRAP - INVESTMENT ACCOUNT 1035163</t>
  </si>
  <si>
    <t>ADVISER CHARLES KNIGHT, NUGENTS WEALTH MANAGEMENT PTY LTD, 03 9693 5088</t>
  </si>
  <si>
    <t>Trust distriution</t>
  </si>
  <si>
    <t>Capital Gain</t>
  </si>
  <si>
    <t>Foreign Income</t>
  </si>
  <si>
    <t xml:space="preserve">Non assessable </t>
  </si>
  <si>
    <t>18268-19660</t>
  </si>
  <si>
    <t xml:space="preserve">Gross Cash Distribution </t>
  </si>
  <si>
    <t>Lazard Gb List Infst</t>
  </si>
  <si>
    <t>Arrowstrt Gl Eq Unhg</t>
  </si>
  <si>
    <t>Grand Total*</t>
  </si>
  <si>
    <t xml:space="preserve">Gross cash </t>
  </si>
  <si>
    <t>Tax</t>
  </si>
  <si>
    <t>Net Cost</t>
  </si>
  <si>
    <t>Exempt</t>
  </si>
  <si>
    <t>Base</t>
  </si>
  <si>
    <t>Income</t>
  </si>
  <si>
    <t>Increase</t>
  </si>
  <si>
    <t>Reduction</t>
  </si>
  <si>
    <t>Foreign</t>
  </si>
  <si>
    <t>Tax Offset</t>
  </si>
  <si>
    <t>Distributed</t>
  </si>
  <si>
    <t>Gains</t>
  </si>
  <si>
    <t>Franking</t>
  </si>
  <si>
    <t>Total</t>
  </si>
  <si>
    <t>Australian</t>
  </si>
  <si>
    <t>Add</t>
  </si>
  <si>
    <t xml:space="preserve">Gross capital gain </t>
  </si>
  <si>
    <t>BGL</t>
  </si>
  <si>
    <t>including franking credit</t>
  </si>
  <si>
    <t>Total Less CGT &amp; Franking credit</t>
  </si>
  <si>
    <t>As per BT Tax report</t>
  </si>
  <si>
    <t>PAYG installment Sept 2020</t>
  </si>
  <si>
    <t>PAYG installment Dec 2020</t>
  </si>
  <si>
    <t>PAYG installment March 2021</t>
  </si>
  <si>
    <t>Tax 2021</t>
  </si>
  <si>
    <t>PAYG installment June 2021</t>
  </si>
  <si>
    <t>Tax 2020</t>
  </si>
  <si>
    <t>Balance as per account</t>
  </si>
  <si>
    <t xml:space="preserve">The non assessable payments </t>
  </si>
  <si>
    <t>The non assessable payment as per tax report</t>
  </si>
  <si>
    <t>The difference</t>
  </si>
  <si>
    <t>from Van Aus</t>
  </si>
  <si>
    <t>It is due to the CGT already adjusted in the cost base</t>
  </si>
  <si>
    <t>Difference between cash and tax  consist off</t>
  </si>
  <si>
    <t>Distributed capital gain</t>
  </si>
  <si>
    <t xml:space="preserve">Net cost base </t>
  </si>
  <si>
    <t>Franking credit</t>
  </si>
  <si>
    <t>Foreign income tax offset</t>
  </si>
  <si>
    <t xml:space="preserve"> Total capital gain as per BGL</t>
  </si>
  <si>
    <t>Accounting fee for 2021</t>
  </si>
  <si>
    <t>Tota valuation as per Wrap account including cash</t>
  </si>
  <si>
    <t>Less cash at bank</t>
  </si>
  <si>
    <t>Total as per BGL</t>
  </si>
  <si>
    <t>2020 accoutancy fee</t>
  </si>
  <si>
    <t>2021 accountancy fee</t>
  </si>
  <si>
    <t>Audit fee</t>
  </si>
  <si>
    <t>Accountancy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</si>
</sst>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.0%"/>
    <numFmt numFmtId="165" formatCode="[$$-809]#,##0.00"/>
    <numFmt numFmtId="166" formatCode="[$$-809]#,##0"/>
  </numFmts>
  <fonts count="11" x14ac:knownFonts="1">
    <font>
      <sz val="10"/>
      <name val="Arial"/>
      <family val="2"/>
    </font>
    <font>
      <sz val="12"/>
      <name val="Times New Roman"/>
      <family val="2"/>
    </font>
    <font>
      <sz val="8"/>
      <name val="Times New Roman"/>
      <family val="2"/>
    </font>
    <font>
      <sz val="9"/>
      <name val="Times New Roman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 Bold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2" fontId="2" fillId="0" borderId="0" xfId="0" applyNumberFormat="1" applyFont="1"/>
    <xf numFmtId="4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2" fontId="0" fillId="0" borderId="0" xfId="0" applyNumberFormat="1"/>
    <xf numFmtId="44" fontId="0" fillId="0" borderId="0" xfId="1" applyFont="1"/>
    <xf numFmtId="0" fontId="5" fillId="0" borderId="0" xfId="0" applyFont="1"/>
    <xf numFmtId="1" fontId="5" fillId="0" borderId="0" xfId="0" applyNumberFormat="1" applyFont="1"/>
    <xf numFmtId="3" fontId="5" fillId="0" borderId="0" xfId="0" applyNumberFormat="1" applyFont="1"/>
    <xf numFmtId="0" fontId="6" fillId="0" borderId="0" xfId="0" applyFont="1"/>
    <xf numFmtId="1" fontId="6" fillId="0" borderId="0" xfId="0" applyNumberFormat="1" applyFont="1"/>
    <xf numFmtId="3" fontId="6" fillId="0" borderId="0" xfId="0" applyNumberFormat="1" applyFont="1"/>
    <xf numFmtId="1" fontId="0" fillId="0" borderId="0" xfId="0" applyNumberFormat="1"/>
    <xf numFmtId="44" fontId="0" fillId="0" borderId="0" xfId="0" applyNumberFormat="1"/>
    <xf numFmtId="44" fontId="0" fillId="0" borderId="0" xfId="1" applyFont="1" applyFill="1"/>
    <xf numFmtId="3" fontId="0" fillId="0" borderId="0" xfId="0" applyNumberFormat="1"/>
    <xf numFmtId="3" fontId="6" fillId="2" borderId="0" xfId="0" applyNumberFormat="1" applyFont="1" applyFill="1"/>
    <xf numFmtId="1" fontId="0" fillId="2" borderId="0" xfId="0" applyNumberFormat="1" applyFill="1"/>
    <xf numFmtId="44" fontId="7" fillId="0" borderId="0" xfId="1" applyFont="1"/>
    <xf numFmtId="1" fontId="10" fillId="0" borderId="0" xfId="0" applyNumberFormat="1" applyFont="1"/>
    <xf numFmtId="3" fontId="10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10</xdr:row>
          <xdr:rowOff>9525</xdr:rowOff>
        </xdr:from>
        <xdr:to>
          <xdr:col>9</xdr:col>
          <xdr:colOff>447675</xdr:colOff>
          <xdr:row>59</xdr:row>
          <xdr:rowOff>95250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0</xdr:rowOff>
        </xdr:from>
        <xdr:to>
          <xdr:col>13</xdr:col>
          <xdr:colOff>247650</xdr:colOff>
          <xdr:row>35</xdr:row>
          <xdr:rowOff>47625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45"/>
  <sheetViews>
    <sheetView topLeftCell="A153" workbookViewId="0">
      <selection activeCell="L180" sqref="L180"/>
    </sheetView>
  </sheetViews>
  <sheetFormatPr defaultRowHeight="12.75" x14ac:dyDescent="0.2"/>
  <cols>
    <col min="1" max="1" width="38"/>
    <col min="2" max="2" width="48.42578125" customWidth="1"/>
    <col min="3" max="3" width="10.5703125" bestFit="1" customWidth="1"/>
    <col min="4" max="4" width="11.28515625" customWidth="1"/>
    <col min="5" max="5" width="11.7109375" customWidth="1"/>
    <col min="6" max="6" width="8"/>
    <col min="7" max="7" width="9.42578125" bestFit="1" customWidth="1"/>
  </cols>
  <sheetData>
    <row r="3" spans="1:7" ht="15.75" x14ac:dyDescent="0.25">
      <c r="A3" s="1" t="s">
        <v>0</v>
      </c>
    </row>
    <row r="4" spans="1:7" x14ac:dyDescent="0.2">
      <c r="A4" s="2" t="s">
        <v>1</v>
      </c>
    </row>
    <row r="5" spans="1:7" x14ac:dyDescent="0.2">
      <c r="A5" s="2" t="s">
        <v>2</v>
      </c>
      <c r="B5" s="2" t="s">
        <v>3</v>
      </c>
    </row>
    <row r="7" spans="1:7" x14ac:dyDescent="0.2">
      <c r="A7" s="3" t="s">
        <v>4</v>
      </c>
    </row>
    <row r="8" spans="1:7" x14ac:dyDescent="0.2">
      <c r="A8" s="2" t="s">
        <v>5</v>
      </c>
    </row>
    <row r="9" spans="1:7" x14ac:dyDescent="0.2">
      <c r="D9" s="2" t="s">
        <v>6</v>
      </c>
      <c r="E9" s="2" t="s">
        <v>7</v>
      </c>
      <c r="F9" s="2" t="s">
        <v>8</v>
      </c>
      <c r="G9" s="2" t="s">
        <v>9</v>
      </c>
    </row>
    <row r="10" spans="1:7" x14ac:dyDescent="0.2">
      <c r="C10" s="2" t="s">
        <v>10</v>
      </c>
      <c r="D10" s="2" t="s">
        <v>11</v>
      </c>
      <c r="E10" s="2" t="s">
        <v>12</v>
      </c>
      <c r="F10" s="2" t="s">
        <v>13</v>
      </c>
      <c r="G10" s="2" t="s">
        <v>14</v>
      </c>
    </row>
    <row r="11" spans="1:7" x14ac:dyDescent="0.2">
      <c r="C11" s="2" t="s">
        <v>15</v>
      </c>
      <c r="D11" s="2" t="s">
        <v>16</v>
      </c>
      <c r="E11" s="2" t="s">
        <v>17</v>
      </c>
      <c r="F11" s="2" t="s">
        <v>18</v>
      </c>
      <c r="G11" s="2" t="s">
        <v>19</v>
      </c>
    </row>
    <row r="12" spans="1:7" x14ac:dyDescent="0.2">
      <c r="A12" s="2" t="s">
        <v>20</v>
      </c>
      <c r="C12" s="4">
        <v>27769.06</v>
      </c>
      <c r="D12" s="2">
        <v>1</v>
      </c>
      <c r="E12" s="5">
        <v>27769.06</v>
      </c>
      <c r="F12" s="6">
        <v>3.1E-2</v>
      </c>
    </row>
    <row r="13" spans="1:7" x14ac:dyDescent="0.2">
      <c r="B13" s="2" t="s">
        <v>21</v>
      </c>
    </row>
    <row r="14" spans="1:7" x14ac:dyDescent="0.2">
      <c r="A14" s="2" t="s">
        <v>22</v>
      </c>
      <c r="C14" s="4">
        <v>25383.08</v>
      </c>
      <c r="D14" s="2">
        <v>1.8757999999999999</v>
      </c>
      <c r="E14" s="5">
        <v>47613.58</v>
      </c>
      <c r="F14" s="6">
        <v>5.5E-2</v>
      </c>
      <c r="G14" s="7">
        <v>7116</v>
      </c>
    </row>
    <row r="15" spans="1:7" x14ac:dyDescent="0.2">
      <c r="B15" s="2" t="s">
        <v>23</v>
      </c>
      <c r="C15" s="4">
        <v>40672.339999999997</v>
      </c>
      <c r="D15" s="2">
        <v>0.94669999999999999</v>
      </c>
      <c r="E15" s="5">
        <v>38504.51</v>
      </c>
      <c r="F15" s="6">
        <v>4.3999999999999997E-2</v>
      </c>
      <c r="G15" s="7">
        <v>-1247</v>
      </c>
    </row>
    <row r="16" spans="1:7" x14ac:dyDescent="0.2">
      <c r="A16" s="2" t="s">
        <v>24</v>
      </c>
      <c r="C16" s="4">
        <v>48899.63</v>
      </c>
      <c r="D16" s="2">
        <v>1.3781000000000001</v>
      </c>
      <c r="E16" s="5">
        <v>67388.58</v>
      </c>
      <c r="F16" s="6">
        <v>7.8E-2</v>
      </c>
      <c r="G16" s="7">
        <v>13979</v>
      </c>
    </row>
    <row r="17" spans="1:7" x14ac:dyDescent="0.2">
      <c r="A17" s="2" t="s">
        <v>25</v>
      </c>
      <c r="B17" s="2" t="s">
        <v>26</v>
      </c>
      <c r="C17" s="4">
        <v>44820.97</v>
      </c>
      <c r="D17" s="2">
        <v>1.9822599999999999</v>
      </c>
      <c r="E17" s="5">
        <v>88846.81</v>
      </c>
      <c r="F17" s="6">
        <v>0.10299999999999999</v>
      </c>
      <c r="G17" s="7">
        <v>10087</v>
      </c>
    </row>
    <row r="18" spans="1:7" x14ac:dyDescent="0.2">
      <c r="B18" s="2" t="s">
        <v>27</v>
      </c>
      <c r="C18" s="4">
        <v>20873.86</v>
      </c>
      <c r="D18" s="2">
        <v>1.0610999999999999</v>
      </c>
      <c r="E18" s="5">
        <v>22149.26</v>
      </c>
      <c r="F18" s="6">
        <v>2.5999999999999999E-2</v>
      </c>
      <c r="G18" s="8">
        <v>-311</v>
      </c>
    </row>
    <row r="19" spans="1:7" x14ac:dyDescent="0.2">
      <c r="B19" s="2" t="s">
        <v>28</v>
      </c>
      <c r="C19" s="4">
        <v>26920.68</v>
      </c>
      <c r="D19" s="2">
        <v>1.03704</v>
      </c>
      <c r="E19" s="5">
        <v>27917.82</v>
      </c>
      <c r="F19" s="6">
        <v>3.2000000000000001E-2</v>
      </c>
      <c r="G19" s="8">
        <v>-179</v>
      </c>
    </row>
    <row r="20" spans="1:7" x14ac:dyDescent="0.2">
      <c r="A20" s="2" t="s">
        <v>29</v>
      </c>
      <c r="C20" s="4">
        <v>2211.15</v>
      </c>
      <c r="D20" s="2">
        <v>40.417999999999999</v>
      </c>
      <c r="E20" s="5">
        <v>89370.27</v>
      </c>
      <c r="F20" s="6">
        <v>0.10299999999999999</v>
      </c>
      <c r="G20" s="7">
        <v>31560</v>
      </c>
    </row>
    <row r="21" spans="1:7" x14ac:dyDescent="0.2">
      <c r="A21" s="2" t="s">
        <v>30</v>
      </c>
      <c r="C21" s="4">
        <v>1582.84</v>
      </c>
      <c r="D21" s="2">
        <v>23.675599999999999</v>
      </c>
      <c r="E21" s="5">
        <v>37474.79</v>
      </c>
      <c r="F21" s="6">
        <v>4.2999999999999997E-2</v>
      </c>
      <c r="G21" s="7">
        <v>6791</v>
      </c>
    </row>
    <row r="22" spans="1:7" x14ac:dyDescent="0.2">
      <c r="A22" s="2" t="s">
        <v>31</v>
      </c>
      <c r="C22" s="4">
        <v>34728.449999999997</v>
      </c>
      <c r="D22" s="2">
        <v>1.0166999999999999</v>
      </c>
      <c r="E22" s="5">
        <v>35308.410000000003</v>
      </c>
      <c r="F22" s="6">
        <v>4.1000000000000002E-2</v>
      </c>
      <c r="G22" s="7">
        <v>-1250</v>
      </c>
    </row>
    <row r="23" spans="1:7" x14ac:dyDescent="0.2">
      <c r="A23" s="2" t="s">
        <v>32</v>
      </c>
      <c r="C23" s="4">
        <v>23030.76</v>
      </c>
      <c r="D23" s="2">
        <v>1.3462000000000001</v>
      </c>
      <c r="E23" s="5">
        <v>31004.01</v>
      </c>
      <c r="F23" s="6">
        <v>3.5999999999999997E-2</v>
      </c>
      <c r="G23" s="8">
        <v>-293</v>
      </c>
    </row>
    <row r="24" spans="1:7" x14ac:dyDescent="0.2">
      <c r="A24" s="2" t="s">
        <v>33</v>
      </c>
      <c r="C24" s="4">
        <v>26455.5</v>
      </c>
      <c r="D24" s="2">
        <v>2.4100999999999999</v>
      </c>
      <c r="E24" s="5">
        <v>63760.4</v>
      </c>
      <c r="F24" s="6">
        <v>7.3999999999999996E-2</v>
      </c>
      <c r="G24" s="7">
        <v>10567</v>
      </c>
    </row>
    <row r="25" spans="1:7" x14ac:dyDescent="0.2">
      <c r="A25" s="2" t="s">
        <v>34</v>
      </c>
      <c r="C25" s="4">
        <v>23290.65</v>
      </c>
      <c r="D25" s="2">
        <v>2.7385999999999999</v>
      </c>
      <c r="E25" s="5">
        <v>63783.78</v>
      </c>
      <c r="F25" s="6">
        <v>7.3999999999999996E-2</v>
      </c>
      <c r="G25" s="7">
        <v>12992</v>
      </c>
    </row>
    <row r="26" spans="1:7" x14ac:dyDescent="0.2">
      <c r="A26" s="2" t="s">
        <v>35</v>
      </c>
      <c r="C26" s="4">
        <v>21404.66</v>
      </c>
      <c r="D26" s="2">
        <v>1.3207</v>
      </c>
      <c r="E26" s="5">
        <v>28269.14</v>
      </c>
      <c r="F26" s="6">
        <v>3.3000000000000002E-2</v>
      </c>
      <c r="G26" s="7">
        <v>-2770</v>
      </c>
    </row>
    <row r="27" spans="1:7" x14ac:dyDescent="0.2">
      <c r="B27" s="2" t="s">
        <v>36</v>
      </c>
      <c r="C27" s="4">
        <v>19215.66</v>
      </c>
      <c r="D27" s="2">
        <v>0.99839999999999995</v>
      </c>
      <c r="E27" s="5">
        <v>19184.919999999998</v>
      </c>
      <c r="F27" s="6">
        <v>2.1999999999999999E-2</v>
      </c>
      <c r="G27" s="8">
        <v>230</v>
      </c>
    </row>
    <row r="28" spans="1:7" x14ac:dyDescent="0.2">
      <c r="A28" s="2" t="s">
        <v>37</v>
      </c>
      <c r="C28" s="4">
        <v>37507.980000000003</v>
      </c>
      <c r="D28" s="2">
        <v>1.1835</v>
      </c>
      <c r="E28" s="5">
        <v>44390.69</v>
      </c>
      <c r="F28" s="6">
        <v>5.0999999999999997E-2</v>
      </c>
      <c r="G28" s="8">
        <v>150</v>
      </c>
    </row>
    <row r="29" spans="1:7" x14ac:dyDescent="0.2">
      <c r="A29" s="2" t="s">
        <v>38</v>
      </c>
      <c r="C29" s="4">
        <v>33094.31</v>
      </c>
      <c r="D29" s="2">
        <v>1.4682999999999999</v>
      </c>
      <c r="E29" s="5">
        <v>48592.38</v>
      </c>
      <c r="F29" s="6">
        <v>5.6000000000000001E-2</v>
      </c>
      <c r="G29" s="7">
        <v>10250</v>
      </c>
    </row>
    <row r="30" spans="1:7" x14ac:dyDescent="0.2">
      <c r="A30" s="2" t="s">
        <v>39</v>
      </c>
      <c r="C30" s="4">
        <v>31329.24</v>
      </c>
      <c r="D30" s="2">
        <v>1.2092000000000001</v>
      </c>
      <c r="E30" s="5">
        <v>37883.32</v>
      </c>
      <c r="F30" s="6">
        <v>4.3999999999999997E-2</v>
      </c>
      <c r="G30" s="7">
        <v>10193</v>
      </c>
    </row>
    <row r="31" spans="1:7" x14ac:dyDescent="0.2">
      <c r="A31" s="2" t="s">
        <v>40</v>
      </c>
      <c r="C31" s="4">
        <v>33339.07</v>
      </c>
      <c r="D31" s="2">
        <v>0.8851</v>
      </c>
      <c r="E31" s="5">
        <v>29508.41</v>
      </c>
      <c r="F31" s="6">
        <v>3.4000000000000002E-2</v>
      </c>
      <c r="G31" s="8">
        <v>321</v>
      </c>
    </row>
    <row r="32" spans="1:7" x14ac:dyDescent="0.2">
      <c r="A32" s="2" t="s">
        <v>41</v>
      </c>
      <c r="C32" s="4">
        <v>16374.34</v>
      </c>
      <c r="D32" s="2">
        <v>1.0429999999999999</v>
      </c>
      <c r="E32" s="5">
        <v>17078.439999999999</v>
      </c>
      <c r="F32" s="6">
        <v>0.02</v>
      </c>
      <c r="G32" s="7">
        <v>1158</v>
      </c>
    </row>
    <row r="33" spans="1:7" x14ac:dyDescent="0.2">
      <c r="B33" s="2" t="s">
        <v>42</v>
      </c>
      <c r="E33" s="9">
        <v>865798.58</v>
      </c>
      <c r="G33" s="10">
        <v>109344</v>
      </c>
    </row>
    <row r="35" spans="1:7" x14ac:dyDescent="0.2">
      <c r="A35" s="2" t="s">
        <v>43</v>
      </c>
    </row>
    <row r="37" spans="1:7" x14ac:dyDescent="0.2">
      <c r="A37" s="3" t="s">
        <v>44</v>
      </c>
    </row>
    <row r="38" spans="1:7" x14ac:dyDescent="0.2">
      <c r="A38" s="3" t="s">
        <v>45</v>
      </c>
    </row>
    <row r="39" spans="1:7" x14ac:dyDescent="0.2">
      <c r="A39" s="2" t="s">
        <v>46</v>
      </c>
    </row>
    <row r="40" spans="1:7" x14ac:dyDescent="0.2">
      <c r="A40" s="2" t="s">
        <v>47</v>
      </c>
    </row>
    <row r="42" spans="1:7" x14ac:dyDescent="0.2">
      <c r="A42" s="2" t="s">
        <v>48</v>
      </c>
      <c r="B42" s="4">
        <v>0</v>
      </c>
    </row>
    <row r="43" spans="1:7" x14ac:dyDescent="0.2">
      <c r="B43" s="3" t="s">
        <v>49</v>
      </c>
    </row>
    <row r="44" spans="1:7" x14ac:dyDescent="0.2">
      <c r="A44" s="2" t="s">
        <v>50</v>
      </c>
      <c r="C44" s="2" t="s">
        <v>51</v>
      </c>
      <c r="D44" s="2" t="s">
        <v>52</v>
      </c>
      <c r="E44" s="2" t="s">
        <v>53</v>
      </c>
    </row>
    <row r="45" spans="1:7" x14ac:dyDescent="0.2">
      <c r="A45" s="2" t="s">
        <v>54</v>
      </c>
      <c r="B45" s="2" t="s">
        <v>55</v>
      </c>
      <c r="E45" s="5">
        <v>22751.97</v>
      </c>
    </row>
    <row r="46" spans="1:7" x14ac:dyDescent="0.2">
      <c r="A46" s="2" t="s">
        <v>56</v>
      </c>
      <c r="B46" s="2" t="s">
        <v>57</v>
      </c>
      <c r="D46" s="5">
        <v>3600</v>
      </c>
      <c r="E46" s="5">
        <v>26351.97</v>
      </c>
    </row>
    <row r="47" spans="1:7" x14ac:dyDescent="0.2">
      <c r="A47" s="2" t="s">
        <v>58</v>
      </c>
      <c r="B47" s="2" t="s">
        <v>59</v>
      </c>
      <c r="C47" s="4">
        <v>203.4</v>
      </c>
      <c r="E47" s="5">
        <v>26148.57</v>
      </c>
    </row>
    <row r="48" spans="1:7" x14ac:dyDescent="0.2">
      <c r="A48" s="2" t="s">
        <v>60</v>
      </c>
      <c r="B48" s="2" t="s">
        <v>61</v>
      </c>
      <c r="D48" s="4">
        <v>608.94000000000005</v>
      </c>
      <c r="E48" s="5">
        <v>26757.51</v>
      </c>
    </row>
    <row r="49" spans="1:5" x14ac:dyDescent="0.2">
      <c r="A49" s="2" t="s">
        <v>62</v>
      </c>
      <c r="B49" s="2" t="s">
        <v>63</v>
      </c>
      <c r="D49" s="4">
        <v>207.18</v>
      </c>
      <c r="E49" s="5">
        <v>26964.69</v>
      </c>
    </row>
    <row r="50" spans="1:5" x14ac:dyDescent="0.2">
      <c r="A50" s="2" t="s">
        <v>64</v>
      </c>
      <c r="B50" s="2" t="s">
        <v>65</v>
      </c>
      <c r="D50" s="5">
        <v>5875.7</v>
      </c>
      <c r="E50" s="5">
        <v>32840.39</v>
      </c>
    </row>
    <row r="51" spans="1:5" x14ac:dyDescent="0.2">
      <c r="A51" s="2" t="s">
        <v>66</v>
      </c>
      <c r="B51" s="2" t="s">
        <v>67</v>
      </c>
      <c r="D51" s="4">
        <v>64.319999999999993</v>
      </c>
      <c r="E51" s="5">
        <v>32904.71</v>
      </c>
    </row>
    <row r="52" spans="1:5" x14ac:dyDescent="0.2">
      <c r="A52" s="2" t="s">
        <v>68</v>
      </c>
      <c r="B52" s="2" t="s">
        <v>69</v>
      </c>
      <c r="D52" s="5">
        <v>5023.0200000000004</v>
      </c>
      <c r="E52" s="5">
        <v>37927.730000000003</v>
      </c>
    </row>
    <row r="53" spans="1:5" x14ac:dyDescent="0.2">
      <c r="A53" s="2" t="s">
        <v>70</v>
      </c>
      <c r="B53" s="2" t="s">
        <v>71</v>
      </c>
      <c r="D53" s="4">
        <v>105.8</v>
      </c>
      <c r="E53" s="5">
        <v>38033.53</v>
      </c>
    </row>
    <row r="54" spans="1:5" x14ac:dyDescent="0.2">
      <c r="A54" s="2" t="s">
        <v>72</v>
      </c>
      <c r="B54" s="2" t="s">
        <v>73</v>
      </c>
      <c r="C54" s="5">
        <v>5000</v>
      </c>
      <c r="E54" s="5">
        <v>33033.53</v>
      </c>
    </row>
    <row r="55" spans="1:5" x14ac:dyDescent="0.2">
      <c r="A55" s="2" t="s">
        <v>74</v>
      </c>
      <c r="B55" s="2" t="s">
        <v>75</v>
      </c>
      <c r="D55" s="5">
        <v>2445.52</v>
      </c>
      <c r="E55" s="5">
        <v>35479.050000000003</v>
      </c>
    </row>
    <row r="56" spans="1:5" x14ac:dyDescent="0.2">
      <c r="A56" s="2" t="s">
        <v>76</v>
      </c>
      <c r="B56" s="2" t="s">
        <v>77</v>
      </c>
      <c r="D56" s="4">
        <v>520.14</v>
      </c>
      <c r="E56" s="5">
        <v>35999.19</v>
      </c>
    </row>
    <row r="57" spans="1:5" x14ac:dyDescent="0.2">
      <c r="A57" s="2" t="s">
        <v>78</v>
      </c>
      <c r="B57" s="2" t="s">
        <v>79</v>
      </c>
      <c r="D57" s="5">
        <v>1944.03</v>
      </c>
      <c r="E57" s="5">
        <v>37943.22</v>
      </c>
    </row>
    <row r="58" spans="1:5" x14ac:dyDescent="0.2">
      <c r="A58" s="2" t="s">
        <v>80</v>
      </c>
      <c r="B58" s="2" t="s">
        <v>81</v>
      </c>
      <c r="D58" s="4">
        <v>136.94</v>
      </c>
      <c r="E58" s="5">
        <v>38080.160000000003</v>
      </c>
    </row>
    <row r="59" spans="1:5" x14ac:dyDescent="0.2">
      <c r="A59" s="2" t="s">
        <v>82</v>
      </c>
      <c r="B59" s="2" t="s">
        <v>83</v>
      </c>
      <c r="D59" s="4">
        <v>28.03</v>
      </c>
      <c r="E59" s="5">
        <v>38108.19</v>
      </c>
    </row>
    <row r="60" spans="1:5" x14ac:dyDescent="0.2">
      <c r="A60" s="2" t="s">
        <v>84</v>
      </c>
      <c r="E60" s="2" t="s">
        <v>85</v>
      </c>
    </row>
    <row r="62" spans="1:5" x14ac:dyDescent="0.2">
      <c r="A62" s="2" t="s">
        <v>86</v>
      </c>
    </row>
    <row r="63" spans="1:5" x14ac:dyDescent="0.2">
      <c r="A63" s="2" t="s">
        <v>87</v>
      </c>
    </row>
    <row r="65" spans="1:5" x14ac:dyDescent="0.2">
      <c r="A65" s="2" t="s">
        <v>88</v>
      </c>
    </row>
    <row r="67" spans="1:5" x14ac:dyDescent="0.2">
      <c r="A67" s="2" t="s">
        <v>89</v>
      </c>
      <c r="B67" s="2" t="s">
        <v>90</v>
      </c>
      <c r="D67" s="4">
        <v>560.23</v>
      </c>
      <c r="E67" s="5">
        <v>38668.42</v>
      </c>
    </row>
    <row r="68" spans="1:5" x14ac:dyDescent="0.2">
      <c r="A68" s="2" t="s">
        <v>91</v>
      </c>
      <c r="B68" s="2" t="s">
        <v>92</v>
      </c>
      <c r="D68" s="4">
        <v>245.08</v>
      </c>
      <c r="E68" s="5">
        <v>38913.5</v>
      </c>
    </row>
    <row r="69" spans="1:5" x14ac:dyDescent="0.2">
      <c r="A69" s="2" t="s">
        <v>93</v>
      </c>
      <c r="B69" s="2" t="s">
        <v>94</v>
      </c>
      <c r="D69" s="5">
        <v>2221.27</v>
      </c>
      <c r="E69" s="5">
        <v>41134.769999999997</v>
      </c>
    </row>
    <row r="70" spans="1:5" x14ac:dyDescent="0.2">
      <c r="A70" s="2" t="s">
        <v>95</v>
      </c>
      <c r="B70" s="2" t="s">
        <v>96</v>
      </c>
      <c r="D70" s="5">
        <v>3548</v>
      </c>
      <c r="E70" s="5">
        <v>44682.77</v>
      </c>
    </row>
    <row r="71" spans="1:5" x14ac:dyDescent="0.2">
      <c r="A71" s="2" t="s">
        <v>97</v>
      </c>
      <c r="B71" s="2" t="s">
        <v>98</v>
      </c>
      <c r="D71" s="4">
        <v>380.36</v>
      </c>
      <c r="E71" s="5">
        <v>45063.13</v>
      </c>
    </row>
    <row r="72" spans="1:5" x14ac:dyDescent="0.2">
      <c r="A72" s="2" t="s">
        <v>99</v>
      </c>
      <c r="B72" s="2" t="s">
        <v>100</v>
      </c>
      <c r="D72" s="4">
        <v>799.46</v>
      </c>
      <c r="E72" s="5">
        <v>45862.59</v>
      </c>
    </row>
    <row r="73" spans="1:5" x14ac:dyDescent="0.2">
      <c r="A73" s="2" t="s">
        <v>101</v>
      </c>
      <c r="B73" s="2" t="s">
        <v>102</v>
      </c>
      <c r="D73" s="4">
        <v>49.26</v>
      </c>
      <c r="E73" s="5">
        <v>45911.85</v>
      </c>
    </row>
    <row r="74" spans="1:5" x14ac:dyDescent="0.2">
      <c r="A74" s="2" t="s">
        <v>103</v>
      </c>
      <c r="B74" s="2" t="s">
        <v>104</v>
      </c>
      <c r="C74" s="5">
        <v>5000</v>
      </c>
      <c r="E74" s="5">
        <v>40911.85</v>
      </c>
    </row>
    <row r="75" spans="1:5" x14ac:dyDescent="0.2">
      <c r="A75" s="2" t="s">
        <v>105</v>
      </c>
      <c r="B75" s="2" t="s">
        <v>106</v>
      </c>
      <c r="C75" s="5">
        <v>5000</v>
      </c>
      <c r="E75" s="5">
        <v>35911.85</v>
      </c>
    </row>
    <row r="76" spans="1:5" x14ac:dyDescent="0.2">
      <c r="A76" s="2" t="s">
        <v>107</v>
      </c>
      <c r="B76" s="2" t="s">
        <v>108</v>
      </c>
      <c r="C76" s="5">
        <v>20791.38</v>
      </c>
      <c r="E76" s="5">
        <v>15120.47</v>
      </c>
    </row>
    <row r="77" spans="1:5" x14ac:dyDescent="0.2">
      <c r="A77" s="2" t="s">
        <v>109</v>
      </c>
      <c r="B77" s="2" t="s">
        <v>110</v>
      </c>
      <c r="D77" s="4">
        <v>522.91999999999996</v>
      </c>
      <c r="E77" s="5">
        <v>15643.39</v>
      </c>
    </row>
    <row r="78" spans="1:5" x14ac:dyDescent="0.2">
      <c r="A78" s="2" t="s">
        <v>111</v>
      </c>
      <c r="B78" s="2" t="s">
        <v>112</v>
      </c>
      <c r="D78" s="5">
        <v>20791.38</v>
      </c>
      <c r="E78" s="5">
        <v>36434.769999999997</v>
      </c>
    </row>
    <row r="79" spans="1:5" x14ac:dyDescent="0.2">
      <c r="A79" s="2" t="s">
        <v>113</v>
      </c>
      <c r="B79" s="2" t="s">
        <v>114</v>
      </c>
      <c r="D79" s="4">
        <v>7.36</v>
      </c>
      <c r="E79" s="5">
        <v>36442.129999999997</v>
      </c>
    </row>
    <row r="80" spans="1:5" x14ac:dyDescent="0.2">
      <c r="A80" s="2" t="s">
        <v>115</v>
      </c>
      <c r="B80" s="2" t="s">
        <v>116</v>
      </c>
      <c r="D80" s="5">
        <v>3600</v>
      </c>
      <c r="E80" s="5">
        <v>40042.129999999997</v>
      </c>
    </row>
    <row r="81" spans="1:5" x14ac:dyDescent="0.2">
      <c r="A81" s="2" t="s">
        <v>117</v>
      </c>
      <c r="B81" s="2" t="s">
        <v>118</v>
      </c>
      <c r="C81" s="4">
        <v>208.94</v>
      </c>
      <c r="E81" s="5">
        <v>39833.19</v>
      </c>
    </row>
    <row r="82" spans="1:5" x14ac:dyDescent="0.2">
      <c r="A82" s="2" t="s">
        <v>119</v>
      </c>
      <c r="B82" s="2" t="s">
        <v>120</v>
      </c>
      <c r="C82" s="5">
        <v>5000</v>
      </c>
      <c r="E82" s="5">
        <v>34833.19</v>
      </c>
    </row>
    <row r="83" spans="1:5" x14ac:dyDescent="0.2">
      <c r="A83" s="2" t="s">
        <v>121</v>
      </c>
      <c r="B83" s="2" t="s">
        <v>122</v>
      </c>
      <c r="C83" s="5">
        <v>20183.86</v>
      </c>
      <c r="E83" s="5">
        <v>14649.33</v>
      </c>
    </row>
    <row r="84" spans="1:5" x14ac:dyDescent="0.2">
      <c r="A84" s="2" t="s">
        <v>123</v>
      </c>
      <c r="B84" s="2" t="s">
        <v>124</v>
      </c>
      <c r="D84" s="4">
        <v>54.1</v>
      </c>
      <c r="E84" s="5">
        <v>14703.43</v>
      </c>
    </row>
    <row r="85" spans="1:5" x14ac:dyDescent="0.2">
      <c r="A85" s="2" t="s">
        <v>125</v>
      </c>
      <c r="B85" s="2" t="s">
        <v>126</v>
      </c>
      <c r="D85" s="5">
        <v>20636.52</v>
      </c>
      <c r="E85" s="5">
        <v>35339.949999999997</v>
      </c>
    </row>
    <row r="86" spans="1:5" x14ac:dyDescent="0.2">
      <c r="A86" s="2" t="s">
        <v>127</v>
      </c>
      <c r="B86" s="2" t="s">
        <v>128</v>
      </c>
      <c r="C86" s="5">
        <v>5000</v>
      </c>
      <c r="E86" s="5">
        <v>30339.95</v>
      </c>
    </row>
    <row r="87" spans="1:5" x14ac:dyDescent="0.2">
      <c r="A87" s="2" t="s">
        <v>129</v>
      </c>
      <c r="B87" s="2" t="s">
        <v>130</v>
      </c>
      <c r="C87" s="5">
        <v>2500</v>
      </c>
      <c r="E87" s="5">
        <v>27839.95</v>
      </c>
    </row>
    <row r="88" spans="1:5" x14ac:dyDescent="0.2">
      <c r="A88" s="2" t="s">
        <v>131</v>
      </c>
      <c r="B88" s="2" t="s">
        <v>132</v>
      </c>
      <c r="C88" s="5">
        <v>11706.58</v>
      </c>
      <c r="E88" s="5">
        <v>16133.37</v>
      </c>
    </row>
    <row r="89" spans="1:5" x14ac:dyDescent="0.2">
      <c r="A89" s="2" t="s">
        <v>133</v>
      </c>
      <c r="B89" s="2" t="s">
        <v>134</v>
      </c>
      <c r="C89" s="5">
        <v>11706.58</v>
      </c>
      <c r="E89" s="5">
        <v>4426.79</v>
      </c>
    </row>
    <row r="90" spans="1:5" x14ac:dyDescent="0.2">
      <c r="A90" s="2" t="s">
        <v>135</v>
      </c>
      <c r="B90" s="2" t="s">
        <v>136</v>
      </c>
      <c r="D90" s="5">
        <v>15420.22</v>
      </c>
      <c r="E90" s="5">
        <v>19847.009999999998</v>
      </c>
    </row>
    <row r="91" spans="1:5" x14ac:dyDescent="0.2">
      <c r="A91" s="2" t="s">
        <v>137</v>
      </c>
      <c r="B91" s="2" t="s">
        <v>138</v>
      </c>
      <c r="D91" s="4">
        <v>7.02</v>
      </c>
      <c r="E91" s="5">
        <v>19854.03</v>
      </c>
    </row>
    <row r="92" spans="1:5" x14ac:dyDescent="0.2">
      <c r="A92" s="2" t="s">
        <v>139</v>
      </c>
      <c r="B92" s="2" t="s">
        <v>140</v>
      </c>
      <c r="D92" s="5">
        <v>23151.9</v>
      </c>
      <c r="E92" s="5">
        <v>43005.93</v>
      </c>
    </row>
    <row r="93" spans="1:5" x14ac:dyDescent="0.2">
      <c r="A93" s="2" t="s">
        <v>141</v>
      </c>
      <c r="B93" s="2" t="s">
        <v>142</v>
      </c>
      <c r="D93" s="5">
        <v>3600</v>
      </c>
      <c r="E93" s="5">
        <v>46605.93</v>
      </c>
    </row>
    <row r="94" spans="1:5" x14ac:dyDescent="0.2">
      <c r="A94" s="2" t="s">
        <v>143</v>
      </c>
      <c r="B94" s="2" t="s">
        <v>144</v>
      </c>
      <c r="C94" s="4">
        <v>212.34</v>
      </c>
      <c r="E94" s="5">
        <v>46393.59</v>
      </c>
    </row>
    <row r="95" spans="1:5" x14ac:dyDescent="0.2">
      <c r="A95" s="2" t="s">
        <v>145</v>
      </c>
      <c r="B95" s="2" t="s">
        <v>146</v>
      </c>
      <c r="C95" s="5">
        <v>3000</v>
      </c>
      <c r="E95" s="5">
        <v>43393.59</v>
      </c>
    </row>
    <row r="96" spans="1:5" x14ac:dyDescent="0.2">
      <c r="A96" s="2" t="s">
        <v>147</v>
      </c>
      <c r="B96" s="2" t="s">
        <v>148</v>
      </c>
      <c r="D96" s="4">
        <v>54.77</v>
      </c>
      <c r="E96" s="5">
        <v>43448.36</v>
      </c>
    </row>
    <row r="97" spans="1:5" x14ac:dyDescent="0.2">
      <c r="A97" s="2" t="s">
        <v>149</v>
      </c>
      <c r="B97" s="2" t="s">
        <v>150</v>
      </c>
      <c r="C97" s="5">
        <v>3000</v>
      </c>
      <c r="E97" s="5">
        <v>40448.36</v>
      </c>
    </row>
    <row r="98" spans="1:5" x14ac:dyDescent="0.2">
      <c r="A98" s="2" t="s">
        <v>151</v>
      </c>
      <c r="B98" s="2" t="s">
        <v>152</v>
      </c>
      <c r="C98" s="5">
        <v>11558.74</v>
      </c>
      <c r="E98" s="5">
        <v>28889.62</v>
      </c>
    </row>
    <row r="99" spans="1:5" x14ac:dyDescent="0.2">
      <c r="A99" s="2" t="s">
        <v>153</v>
      </c>
      <c r="B99" s="2" t="s">
        <v>154</v>
      </c>
      <c r="C99" s="5">
        <v>3250</v>
      </c>
      <c r="E99" s="5">
        <v>25639.62</v>
      </c>
    </row>
    <row r="100" spans="1:5" x14ac:dyDescent="0.2">
      <c r="A100" s="2" t="s">
        <v>155</v>
      </c>
      <c r="B100" s="2" t="s">
        <v>156</v>
      </c>
      <c r="C100" s="5">
        <v>2750</v>
      </c>
      <c r="E100" s="5">
        <v>22889.62</v>
      </c>
    </row>
    <row r="101" spans="1:5" x14ac:dyDescent="0.2">
      <c r="A101" s="2" t="s">
        <v>157</v>
      </c>
      <c r="B101" s="2" t="s">
        <v>158</v>
      </c>
      <c r="D101" s="4">
        <v>10.52</v>
      </c>
      <c r="E101" s="5">
        <v>22900.14</v>
      </c>
    </row>
    <row r="102" spans="1:5" x14ac:dyDescent="0.2">
      <c r="A102" s="2" t="s">
        <v>159</v>
      </c>
      <c r="B102" s="2" t="s">
        <v>160</v>
      </c>
      <c r="C102" s="5">
        <v>5000</v>
      </c>
      <c r="E102" s="5">
        <v>17900.14</v>
      </c>
    </row>
    <row r="103" spans="1:5" x14ac:dyDescent="0.2">
      <c r="A103" s="2" t="s">
        <v>161</v>
      </c>
      <c r="B103" s="2" t="s">
        <v>162</v>
      </c>
      <c r="D103" s="5">
        <v>3600</v>
      </c>
      <c r="E103" s="5">
        <v>21500.14</v>
      </c>
    </row>
    <row r="104" spans="1:5" x14ac:dyDescent="0.2">
      <c r="A104" s="2" t="s">
        <v>163</v>
      </c>
      <c r="B104" s="2" t="s">
        <v>164</v>
      </c>
      <c r="D104" s="5">
        <v>11533.61</v>
      </c>
      <c r="E104" s="5">
        <v>33033.75</v>
      </c>
    </row>
    <row r="105" spans="1:5" x14ac:dyDescent="0.2">
      <c r="A105" s="2" t="s">
        <v>165</v>
      </c>
      <c r="B105" s="2" t="s">
        <v>166</v>
      </c>
      <c r="C105" s="4">
        <v>202.73</v>
      </c>
      <c r="E105" s="5">
        <v>32831.019999999997</v>
      </c>
    </row>
    <row r="106" spans="1:5" x14ac:dyDescent="0.2">
      <c r="A106" s="2" t="s">
        <v>167</v>
      </c>
      <c r="B106" s="2" t="s">
        <v>168</v>
      </c>
      <c r="D106" s="4">
        <v>201.14</v>
      </c>
      <c r="E106" s="5">
        <v>33032.160000000003</v>
      </c>
    </row>
    <row r="107" spans="1:5" x14ac:dyDescent="0.2">
      <c r="A107" s="2" t="s">
        <v>169</v>
      </c>
      <c r="B107" s="2" t="s">
        <v>170</v>
      </c>
      <c r="D107" s="4">
        <v>150.03</v>
      </c>
      <c r="E107" s="5">
        <v>33182.19</v>
      </c>
    </row>
    <row r="108" spans="1:5" x14ac:dyDescent="0.2">
      <c r="A108" s="2" t="s">
        <v>171</v>
      </c>
      <c r="B108" s="2" t="s">
        <v>172</v>
      </c>
      <c r="D108" s="4">
        <v>55.33</v>
      </c>
      <c r="E108" s="5">
        <v>33237.519999999997</v>
      </c>
    </row>
    <row r="109" spans="1:5" x14ac:dyDescent="0.2">
      <c r="A109" s="2" t="s">
        <v>173</v>
      </c>
      <c r="B109" s="2" t="s">
        <v>174</v>
      </c>
      <c r="D109" s="4">
        <v>295.92</v>
      </c>
      <c r="E109" s="5">
        <v>33533.440000000002</v>
      </c>
    </row>
    <row r="110" spans="1:5" x14ac:dyDescent="0.2">
      <c r="A110" s="2" t="s">
        <v>175</v>
      </c>
      <c r="B110" s="2" t="s">
        <v>176</v>
      </c>
      <c r="D110" s="4">
        <v>188.44</v>
      </c>
      <c r="E110" s="5">
        <v>33721.879999999997</v>
      </c>
    </row>
    <row r="111" spans="1:5" x14ac:dyDescent="0.2">
      <c r="A111" s="2" t="s">
        <v>177</v>
      </c>
      <c r="B111" s="2" t="s">
        <v>178</v>
      </c>
      <c r="D111" s="4">
        <v>19.88</v>
      </c>
      <c r="E111" s="5">
        <v>33741.760000000002</v>
      </c>
    </row>
    <row r="112" spans="1:5" x14ac:dyDescent="0.2">
      <c r="A112" s="2" t="s">
        <v>179</v>
      </c>
      <c r="B112" s="2" t="s">
        <v>180</v>
      </c>
      <c r="D112" s="4">
        <v>181.44</v>
      </c>
      <c r="E112" s="5">
        <v>33923.199999999997</v>
      </c>
    </row>
    <row r="113" spans="1:7" x14ac:dyDescent="0.2">
      <c r="A113" s="2" t="s">
        <v>181</v>
      </c>
      <c r="B113" s="2" t="s">
        <v>182</v>
      </c>
      <c r="D113" s="5">
        <v>1037.53</v>
      </c>
      <c r="E113" s="5">
        <v>34960.730000000003</v>
      </c>
    </row>
    <row r="114" spans="1:7" x14ac:dyDescent="0.2">
      <c r="A114" s="2" t="s">
        <v>183</v>
      </c>
      <c r="B114" s="2" t="s">
        <v>184</v>
      </c>
      <c r="D114" s="4">
        <v>7.79</v>
      </c>
      <c r="E114" s="5">
        <v>34968.519999999997</v>
      </c>
    </row>
    <row r="115" spans="1:7" x14ac:dyDescent="0.2">
      <c r="A115" s="2" t="s">
        <v>185</v>
      </c>
      <c r="B115" s="2" t="s">
        <v>186</v>
      </c>
      <c r="D115" s="5">
        <v>3600</v>
      </c>
      <c r="E115" s="5">
        <v>38568.519999999997</v>
      </c>
    </row>
    <row r="116" spans="1:7" x14ac:dyDescent="0.2">
      <c r="A116" s="2" t="s">
        <v>187</v>
      </c>
      <c r="B116" s="2" t="s">
        <v>188</v>
      </c>
      <c r="C116" s="4">
        <v>214.39</v>
      </c>
      <c r="E116" s="5">
        <v>38354.129999999997</v>
      </c>
    </row>
    <row r="117" spans="1:7" x14ac:dyDescent="0.2">
      <c r="A117" s="2" t="s">
        <v>189</v>
      </c>
      <c r="B117" s="2" t="s">
        <v>190</v>
      </c>
      <c r="D117" s="4">
        <v>55.41</v>
      </c>
      <c r="E117" s="5">
        <v>38409.54</v>
      </c>
    </row>
    <row r="118" spans="1:7" x14ac:dyDescent="0.2">
      <c r="A118" s="2" t="s">
        <v>191</v>
      </c>
      <c r="B118" s="2" t="s">
        <v>192</v>
      </c>
      <c r="C118" s="5">
        <v>3000</v>
      </c>
      <c r="E118" s="5">
        <v>35409.54</v>
      </c>
    </row>
    <row r="119" spans="1:7" x14ac:dyDescent="0.2">
      <c r="A119" s="2" t="s">
        <v>193</v>
      </c>
      <c r="B119" s="2" t="s">
        <v>194</v>
      </c>
      <c r="C119" s="5">
        <v>3000</v>
      </c>
      <c r="E119" s="5">
        <v>32409.54</v>
      </c>
    </row>
    <row r="120" spans="1:7" x14ac:dyDescent="0.2">
      <c r="A120" s="2" t="s">
        <v>195</v>
      </c>
      <c r="B120" s="2" t="s">
        <v>196</v>
      </c>
      <c r="D120" s="5">
        <v>1136.58</v>
      </c>
      <c r="E120" s="5">
        <v>33546.120000000003</v>
      </c>
    </row>
    <row r="121" spans="1:7" x14ac:dyDescent="0.2">
      <c r="A121" s="2" t="s">
        <v>197</v>
      </c>
      <c r="B121" s="2" t="s">
        <v>198</v>
      </c>
      <c r="C121" s="5">
        <v>5000</v>
      </c>
      <c r="E121" s="5">
        <v>28546.12</v>
      </c>
    </row>
    <row r="122" spans="1:7" x14ac:dyDescent="0.2">
      <c r="A122" s="2" t="s">
        <v>199</v>
      </c>
      <c r="B122" s="2" t="s">
        <v>200</v>
      </c>
      <c r="C122" s="5">
        <v>10920.77</v>
      </c>
      <c r="E122" s="5">
        <v>17625.349999999999</v>
      </c>
    </row>
    <row r="123" spans="1:7" x14ac:dyDescent="0.2">
      <c r="A123" s="2" t="s">
        <v>201</v>
      </c>
      <c r="E123" s="2" t="s">
        <v>202</v>
      </c>
    </row>
    <row r="124" spans="1:7" x14ac:dyDescent="0.2">
      <c r="C124">
        <f>-SUM(C67:C122)</f>
        <v>-138206.31</v>
      </c>
      <c r="D124" s="11">
        <f>SUM(D67:D123)</f>
        <v>117723.47000000003</v>
      </c>
      <c r="G124" s="11">
        <f>C124+D124</f>
        <v>-20482.839999999967</v>
      </c>
    </row>
    <row r="125" spans="1:7" x14ac:dyDescent="0.2">
      <c r="A125" s="2" t="s">
        <v>203</v>
      </c>
    </row>
    <row r="126" spans="1:7" x14ac:dyDescent="0.2">
      <c r="A126" s="2" t="s">
        <v>204</v>
      </c>
    </row>
    <row r="128" spans="1:7" x14ac:dyDescent="0.2">
      <c r="A128" s="2" t="s">
        <v>205</v>
      </c>
    </row>
    <row r="130" spans="1:5" x14ac:dyDescent="0.2">
      <c r="A130" s="2" t="s">
        <v>206</v>
      </c>
      <c r="B130" s="2" t="s">
        <v>207</v>
      </c>
      <c r="D130" s="4">
        <v>8.9</v>
      </c>
      <c r="E130" s="5">
        <v>17634.25</v>
      </c>
    </row>
    <row r="131" spans="1:5" x14ac:dyDescent="0.2">
      <c r="A131" s="2" t="s">
        <v>208</v>
      </c>
      <c r="B131" s="2" t="s">
        <v>209</v>
      </c>
      <c r="D131" s="4">
        <v>563.55999999999995</v>
      </c>
      <c r="E131" s="5">
        <v>18197.810000000001</v>
      </c>
    </row>
    <row r="132" spans="1:5" x14ac:dyDescent="0.2">
      <c r="A132" s="2" t="s">
        <v>210</v>
      </c>
      <c r="B132" s="2" t="s">
        <v>211</v>
      </c>
      <c r="D132" s="5">
        <v>3600</v>
      </c>
      <c r="E132" s="5">
        <v>21797.81</v>
      </c>
    </row>
    <row r="133" spans="1:5" x14ac:dyDescent="0.2">
      <c r="A133" s="2" t="s">
        <v>212</v>
      </c>
      <c r="B133" s="2" t="s">
        <v>213</v>
      </c>
      <c r="C133" s="4">
        <v>210.38</v>
      </c>
      <c r="E133" s="5">
        <v>21587.43</v>
      </c>
    </row>
    <row r="134" spans="1:5" x14ac:dyDescent="0.2">
      <c r="A134" s="2" t="s">
        <v>214</v>
      </c>
      <c r="B134" s="2" t="s">
        <v>215</v>
      </c>
      <c r="D134" s="5">
        <v>10856.85</v>
      </c>
      <c r="E134" s="5">
        <v>32444.28</v>
      </c>
    </row>
    <row r="135" spans="1:5" x14ac:dyDescent="0.2">
      <c r="A135" s="2" t="s">
        <v>216</v>
      </c>
      <c r="B135" s="2" t="s">
        <v>217</v>
      </c>
      <c r="D135" s="4">
        <v>55.74</v>
      </c>
      <c r="E135" s="5">
        <v>32500.02</v>
      </c>
    </row>
    <row r="136" spans="1:5" x14ac:dyDescent="0.2">
      <c r="A136" s="2" t="s">
        <v>218</v>
      </c>
      <c r="B136" s="2" t="s">
        <v>219</v>
      </c>
      <c r="D136" s="4">
        <v>7.58</v>
      </c>
      <c r="E136" s="5">
        <v>32507.599999999999</v>
      </c>
    </row>
    <row r="137" spans="1:5" x14ac:dyDescent="0.2">
      <c r="A137" s="2" t="s">
        <v>220</v>
      </c>
      <c r="B137" s="2" t="s">
        <v>221</v>
      </c>
      <c r="D137" s="5">
        <v>3600</v>
      </c>
      <c r="E137" s="5">
        <v>36107.599999999999</v>
      </c>
    </row>
    <row r="138" spans="1:5" x14ac:dyDescent="0.2">
      <c r="A138" s="2" t="s">
        <v>222</v>
      </c>
      <c r="B138" s="2" t="s">
        <v>223</v>
      </c>
      <c r="C138" s="4">
        <v>222.01</v>
      </c>
      <c r="E138" s="5">
        <v>35885.589999999997</v>
      </c>
    </row>
    <row r="139" spans="1:5" x14ac:dyDescent="0.2">
      <c r="A139" s="2" t="s">
        <v>224</v>
      </c>
      <c r="B139" s="2" t="s">
        <v>225</v>
      </c>
      <c r="D139" s="4">
        <v>95.09</v>
      </c>
      <c r="E139" s="5">
        <v>35980.68</v>
      </c>
    </row>
    <row r="140" spans="1:5" x14ac:dyDescent="0.2">
      <c r="A140" s="2" t="s">
        <v>226</v>
      </c>
      <c r="B140" s="2" t="s">
        <v>227</v>
      </c>
      <c r="D140" s="4">
        <v>209.3</v>
      </c>
      <c r="E140" s="5">
        <v>36189.980000000003</v>
      </c>
    </row>
    <row r="141" spans="1:5" x14ac:dyDescent="0.2">
      <c r="A141" s="2" t="s">
        <v>228</v>
      </c>
      <c r="B141" s="2" t="s">
        <v>229</v>
      </c>
      <c r="D141" s="4">
        <v>290.60000000000002</v>
      </c>
      <c r="E141" s="5">
        <v>36480.58</v>
      </c>
    </row>
    <row r="142" spans="1:5" x14ac:dyDescent="0.2">
      <c r="A142" s="2" t="s">
        <v>230</v>
      </c>
      <c r="B142" s="2" t="s">
        <v>231</v>
      </c>
      <c r="D142" s="4">
        <v>203.83</v>
      </c>
      <c r="E142" s="5">
        <v>36684.410000000003</v>
      </c>
    </row>
    <row r="143" spans="1:5" x14ac:dyDescent="0.2">
      <c r="A143" s="2" t="s">
        <v>232</v>
      </c>
      <c r="B143" s="2" t="s">
        <v>233</v>
      </c>
      <c r="D143" s="4">
        <v>516.67999999999995</v>
      </c>
      <c r="E143" s="5">
        <v>37201.089999999997</v>
      </c>
    </row>
    <row r="144" spans="1:5" x14ac:dyDescent="0.2">
      <c r="A144" s="2" t="s">
        <v>234</v>
      </c>
      <c r="B144" s="2" t="s">
        <v>235</v>
      </c>
      <c r="D144" s="4">
        <v>502.41</v>
      </c>
      <c r="E144" s="5">
        <v>37703.5</v>
      </c>
    </row>
    <row r="145" spans="1:5" x14ac:dyDescent="0.2">
      <c r="A145" s="2" t="s">
        <v>236</v>
      </c>
      <c r="B145" s="2" t="s">
        <v>237</v>
      </c>
      <c r="D145" s="4">
        <v>150.03</v>
      </c>
      <c r="E145" s="5">
        <v>37853.53</v>
      </c>
    </row>
    <row r="146" spans="1:5" x14ac:dyDescent="0.2">
      <c r="A146" s="2" t="s">
        <v>238</v>
      </c>
      <c r="B146" s="2" t="s">
        <v>239</v>
      </c>
      <c r="D146" s="4">
        <v>56.86</v>
      </c>
      <c r="E146" s="5">
        <v>37910.39</v>
      </c>
    </row>
    <row r="147" spans="1:5" x14ac:dyDescent="0.2">
      <c r="A147" s="2" t="s">
        <v>240</v>
      </c>
      <c r="B147" s="2" t="s">
        <v>241</v>
      </c>
      <c r="D147" s="4">
        <v>133.91</v>
      </c>
      <c r="E147" s="5">
        <v>38044.300000000003</v>
      </c>
    </row>
    <row r="148" spans="1:5" x14ac:dyDescent="0.2">
      <c r="A148" s="2" t="s">
        <v>242</v>
      </c>
      <c r="B148" s="2" t="s">
        <v>243</v>
      </c>
      <c r="D148" s="4">
        <v>312.13</v>
      </c>
      <c r="E148" s="5">
        <v>38356.43</v>
      </c>
    </row>
    <row r="149" spans="1:5" x14ac:dyDescent="0.2">
      <c r="A149" s="2" t="s">
        <v>244</v>
      </c>
      <c r="B149" s="2" t="s">
        <v>245</v>
      </c>
      <c r="D149" s="4">
        <v>9.44</v>
      </c>
      <c r="E149" s="5">
        <v>38365.870000000003</v>
      </c>
    </row>
    <row r="150" spans="1:5" x14ac:dyDescent="0.2">
      <c r="A150" s="2" t="s">
        <v>246</v>
      </c>
      <c r="B150" s="2" t="s">
        <v>247</v>
      </c>
      <c r="C150" s="5">
        <v>5000</v>
      </c>
      <c r="E150" s="5">
        <v>33365.870000000003</v>
      </c>
    </row>
    <row r="151" spans="1:5" x14ac:dyDescent="0.2">
      <c r="A151" s="2" t="s">
        <v>248</v>
      </c>
      <c r="B151" s="2" t="s">
        <v>249</v>
      </c>
      <c r="D151" s="4">
        <v>580.07000000000005</v>
      </c>
      <c r="E151" s="5">
        <v>33945.94</v>
      </c>
    </row>
    <row r="152" spans="1:5" x14ac:dyDescent="0.2">
      <c r="A152" s="2" t="s">
        <v>250</v>
      </c>
      <c r="B152" s="2" t="s">
        <v>251</v>
      </c>
      <c r="D152" s="5">
        <v>3600</v>
      </c>
      <c r="E152" s="5">
        <v>37545.94</v>
      </c>
    </row>
    <row r="153" spans="1:5" x14ac:dyDescent="0.2">
      <c r="A153" s="2" t="s">
        <v>252</v>
      </c>
      <c r="B153" s="2" t="s">
        <v>253</v>
      </c>
      <c r="C153" s="4">
        <v>222.68</v>
      </c>
      <c r="E153" s="5">
        <v>37323.26</v>
      </c>
    </row>
    <row r="154" spans="1:5" x14ac:dyDescent="0.2">
      <c r="A154" s="2" t="s">
        <v>254</v>
      </c>
      <c r="B154" s="2" t="s">
        <v>255</v>
      </c>
      <c r="D154" s="4">
        <v>217.56</v>
      </c>
      <c r="E154" s="5">
        <v>37540.82</v>
      </c>
    </row>
    <row r="155" spans="1:5" x14ac:dyDescent="0.2">
      <c r="A155" s="2" t="s">
        <v>256</v>
      </c>
      <c r="B155" s="2" t="s">
        <v>257</v>
      </c>
      <c r="D155" s="4">
        <v>50.27</v>
      </c>
      <c r="E155" s="5">
        <v>37591.089999999997</v>
      </c>
    </row>
    <row r="156" spans="1:5" x14ac:dyDescent="0.2">
      <c r="A156" s="2" t="s">
        <v>258</v>
      </c>
      <c r="B156" s="2" t="s">
        <v>259</v>
      </c>
      <c r="D156" s="4">
        <v>57.4</v>
      </c>
      <c r="E156" s="5">
        <v>37648.49</v>
      </c>
    </row>
    <row r="157" spans="1:5" x14ac:dyDescent="0.2">
      <c r="A157" s="2" t="s">
        <v>260</v>
      </c>
      <c r="B157" s="2" t="s">
        <v>261</v>
      </c>
      <c r="D157" s="4">
        <v>8.8000000000000007</v>
      </c>
      <c r="E157" s="5">
        <v>37657.29</v>
      </c>
    </row>
    <row r="158" spans="1:5" x14ac:dyDescent="0.2">
      <c r="A158" s="2" t="s">
        <v>262</v>
      </c>
      <c r="B158" s="2" t="s">
        <v>263</v>
      </c>
      <c r="C158" s="5">
        <v>5000</v>
      </c>
      <c r="E158" s="5">
        <v>32657.29</v>
      </c>
    </row>
    <row r="159" spans="1:5" x14ac:dyDescent="0.2">
      <c r="A159" s="2" t="s">
        <v>264</v>
      </c>
      <c r="B159" s="2" t="s">
        <v>265</v>
      </c>
      <c r="D159" s="5">
        <v>3600</v>
      </c>
      <c r="E159" s="5">
        <v>36257.29</v>
      </c>
    </row>
    <row r="160" spans="1:5" x14ac:dyDescent="0.2">
      <c r="A160" s="2" t="s">
        <v>266</v>
      </c>
      <c r="B160" s="2" t="s">
        <v>267</v>
      </c>
      <c r="C160" s="4">
        <v>202.07</v>
      </c>
      <c r="E160" s="5">
        <v>36055.22</v>
      </c>
    </row>
    <row r="161" spans="1:5" x14ac:dyDescent="0.2">
      <c r="A161" s="2" t="s">
        <v>268</v>
      </c>
      <c r="B161" s="2" t="s">
        <v>269</v>
      </c>
      <c r="D161" s="4">
        <v>57.78</v>
      </c>
      <c r="E161" s="5">
        <v>36113</v>
      </c>
    </row>
    <row r="162" spans="1:5" x14ac:dyDescent="0.2">
      <c r="A162" s="2" t="s">
        <v>270</v>
      </c>
      <c r="B162" s="2" t="s">
        <v>271</v>
      </c>
      <c r="D162" s="4">
        <v>9.39</v>
      </c>
      <c r="E162" s="5">
        <v>36122.39</v>
      </c>
    </row>
    <row r="163" spans="1:5" x14ac:dyDescent="0.2">
      <c r="A163" s="2" t="s">
        <v>272</v>
      </c>
      <c r="B163" s="2" t="s">
        <v>273</v>
      </c>
      <c r="D163" s="5">
        <v>3600</v>
      </c>
      <c r="E163" s="5">
        <v>39722.39</v>
      </c>
    </row>
    <row r="164" spans="1:5" x14ac:dyDescent="0.2">
      <c r="A164" s="2" t="s">
        <v>274</v>
      </c>
      <c r="B164" s="2" t="s">
        <v>275</v>
      </c>
      <c r="C164" s="4">
        <v>224.21</v>
      </c>
      <c r="E164" s="5">
        <v>39498.18</v>
      </c>
    </row>
    <row r="165" spans="1:5" x14ac:dyDescent="0.2">
      <c r="A165" s="2" t="s">
        <v>276</v>
      </c>
      <c r="B165" s="2" t="s">
        <v>277</v>
      </c>
      <c r="C165" s="5">
        <v>5000</v>
      </c>
      <c r="E165" s="5">
        <v>34498.18</v>
      </c>
    </row>
    <row r="166" spans="1:5" x14ac:dyDescent="0.2">
      <c r="A166" s="2" t="s">
        <v>278</v>
      </c>
      <c r="B166" s="2" t="s">
        <v>279</v>
      </c>
      <c r="C166" s="5">
        <v>2500</v>
      </c>
      <c r="E166" s="5">
        <v>31998.18</v>
      </c>
    </row>
    <row r="167" spans="1:5" x14ac:dyDescent="0.2">
      <c r="A167" s="2" t="s">
        <v>280</v>
      </c>
      <c r="B167" s="2" t="s">
        <v>281</v>
      </c>
      <c r="C167" s="5">
        <v>5000</v>
      </c>
      <c r="E167" s="5">
        <v>26998.18</v>
      </c>
    </row>
    <row r="168" spans="1:5" x14ac:dyDescent="0.2">
      <c r="A168" s="2" t="s">
        <v>282</v>
      </c>
      <c r="B168" s="2" t="s">
        <v>283</v>
      </c>
      <c r="C168" s="5">
        <v>2500</v>
      </c>
      <c r="E168" s="5">
        <v>24498.18</v>
      </c>
    </row>
    <row r="169" spans="1:5" x14ac:dyDescent="0.2">
      <c r="A169" s="2" t="s">
        <v>284</v>
      </c>
      <c r="B169" s="2" t="s">
        <v>285</v>
      </c>
      <c r="D169" s="4">
        <v>115.63</v>
      </c>
      <c r="E169" s="5">
        <v>24613.81</v>
      </c>
    </row>
    <row r="170" spans="1:5" x14ac:dyDescent="0.2">
      <c r="A170" s="2" t="s">
        <v>286</v>
      </c>
      <c r="B170" s="2" t="s">
        <v>287</v>
      </c>
      <c r="D170" s="4">
        <v>197.31</v>
      </c>
      <c r="E170" s="5">
        <v>24811.119999999999</v>
      </c>
    </row>
    <row r="171" spans="1:5" x14ac:dyDescent="0.2">
      <c r="A171" s="2" t="s">
        <v>288</v>
      </c>
      <c r="B171" s="2" t="s">
        <v>289</v>
      </c>
      <c r="D171" s="4">
        <v>167.77</v>
      </c>
      <c r="E171" s="5">
        <v>24978.89</v>
      </c>
    </row>
    <row r="172" spans="1:5" x14ac:dyDescent="0.2">
      <c r="A172" s="2" t="s">
        <v>290</v>
      </c>
      <c r="B172" s="2" t="s">
        <v>291</v>
      </c>
      <c r="D172" s="4">
        <v>38.020000000000003</v>
      </c>
      <c r="E172" s="5">
        <v>25016.91</v>
      </c>
    </row>
    <row r="173" spans="1:5" x14ac:dyDescent="0.2">
      <c r="A173" s="2" t="s">
        <v>292</v>
      </c>
      <c r="B173" s="2" t="s">
        <v>293</v>
      </c>
      <c r="D173" s="4">
        <v>150.03</v>
      </c>
      <c r="E173" s="5">
        <v>25166.94</v>
      </c>
    </row>
    <row r="174" spans="1:5" x14ac:dyDescent="0.2">
      <c r="A174" s="2" t="s">
        <v>294</v>
      </c>
      <c r="B174" s="2" t="s">
        <v>295</v>
      </c>
      <c r="D174" s="4">
        <v>112.58</v>
      </c>
      <c r="E174" s="5">
        <v>25279.52</v>
      </c>
    </row>
    <row r="175" spans="1:5" x14ac:dyDescent="0.2">
      <c r="A175" s="2" t="s">
        <v>296</v>
      </c>
      <c r="B175" s="2" t="s">
        <v>297</v>
      </c>
      <c r="D175" s="4">
        <v>2.54</v>
      </c>
      <c r="E175" s="5">
        <v>25282.06</v>
      </c>
    </row>
    <row r="176" spans="1:5" x14ac:dyDescent="0.2">
      <c r="A176" s="2" t="s">
        <v>298</v>
      </c>
      <c r="B176" s="2" t="s">
        <v>299</v>
      </c>
      <c r="D176" s="4">
        <v>308.77999999999997</v>
      </c>
      <c r="E176" s="5">
        <v>25590.84</v>
      </c>
    </row>
    <row r="177" spans="1:7" x14ac:dyDescent="0.2">
      <c r="A177" s="2" t="s">
        <v>300</v>
      </c>
      <c r="B177" s="2" t="s">
        <v>301</v>
      </c>
      <c r="D177" s="4">
        <v>9.74</v>
      </c>
      <c r="E177" s="5">
        <v>25600.58</v>
      </c>
    </row>
    <row r="178" spans="1:7" x14ac:dyDescent="0.2">
      <c r="A178" s="2" t="s">
        <v>302</v>
      </c>
      <c r="B178" s="2" t="s">
        <v>303</v>
      </c>
      <c r="D178" s="4">
        <v>8</v>
      </c>
      <c r="E178" s="5">
        <v>25608.58</v>
      </c>
    </row>
    <row r="179" spans="1:7" x14ac:dyDescent="0.2">
      <c r="A179" s="2" t="s">
        <v>304</v>
      </c>
      <c r="B179" s="2" t="s">
        <v>305</v>
      </c>
      <c r="D179" s="5">
        <v>3600</v>
      </c>
      <c r="E179" s="5">
        <v>29208.58</v>
      </c>
    </row>
    <row r="180" spans="1:7" x14ac:dyDescent="0.2">
      <c r="A180" s="2" t="s">
        <v>306</v>
      </c>
      <c r="B180" s="2" t="s">
        <v>307</v>
      </c>
      <c r="C180" s="4">
        <v>212.85</v>
      </c>
      <c r="E180" s="5">
        <v>28995.73</v>
      </c>
    </row>
    <row r="181" spans="1:7" x14ac:dyDescent="0.2">
      <c r="A181" s="2" t="s">
        <v>308</v>
      </c>
      <c r="B181" s="2" t="s">
        <v>309</v>
      </c>
      <c r="C181" s="5">
        <v>5000</v>
      </c>
      <c r="E181" s="5">
        <v>23995.73</v>
      </c>
    </row>
    <row r="182" spans="1:7" x14ac:dyDescent="0.2">
      <c r="A182" s="2" t="s">
        <v>310</v>
      </c>
      <c r="B182" s="2" t="s">
        <v>311</v>
      </c>
      <c r="D182" s="4">
        <v>191.57</v>
      </c>
      <c r="E182" s="5">
        <v>24187.3</v>
      </c>
    </row>
    <row r="183" spans="1:7" x14ac:dyDescent="0.2">
      <c r="A183" s="2" t="s">
        <v>312</v>
      </c>
      <c r="B183" s="2" t="s">
        <v>313</v>
      </c>
      <c r="D183" s="4">
        <v>6.71</v>
      </c>
      <c r="E183" s="5">
        <v>24194.01</v>
      </c>
    </row>
    <row r="184" spans="1:7" x14ac:dyDescent="0.2">
      <c r="C184">
        <f>SUM(C130:C183)</f>
        <v>31294.199999999997</v>
      </c>
      <c r="D184">
        <f>SUM(D130:D183)</f>
        <v>37862.859999999986</v>
      </c>
      <c r="G184">
        <f>C184-D184</f>
        <v>-6568.6599999999889</v>
      </c>
    </row>
    <row r="185" spans="1:7" x14ac:dyDescent="0.2">
      <c r="A185" s="2" t="s">
        <v>314</v>
      </c>
      <c r="B185" s="2" t="s">
        <v>315</v>
      </c>
    </row>
    <row r="187" spans="1:7" x14ac:dyDescent="0.2">
      <c r="A187" s="2" t="s">
        <v>316</v>
      </c>
    </row>
    <row r="188" spans="1:7" x14ac:dyDescent="0.2">
      <c r="A188" s="2" t="s">
        <v>317</v>
      </c>
    </row>
    <row r="190" spans="1:7" x14ac:dyDescent="0.2">
      <c r="A190" s="2" t="s">
        <v>318</v>
      </c>
    </row>
    <row r="192" spans="1:7" x14ac:dyDescent="0.2">
      <c r="A192" s="2" t="s">
        <v>319</v>
      </c>
      <c r="B192" s="2" t="s">
        <v>320</v>
      </c>
      <c r="D192" s="5">
        <v>3600</v>
      </c>
      <c r="E192" s="5">
        <v>27794.01</v>
      </c>
    </row>
    <row r="193" spans="1:5" x14ac:dyDescent="0.2">
      <c r="A193" s="2" t="s">
        <v>321</v>
      </c>
      <c r="B193" s="2" t="s">
        <v>322</v>
      </c>
      <c r="C193" s="4">
        <v>221.51</v>
      </c>
      <c r="E193" s="5">
        <v>27572.5</v>
      </c>
    </row>
    <row r="194" spans="1:5" x14ac:dyDescent="0.2">
      <c r="A194" s="2" t="s">
        <v>323</v>
      </c>
      <c r="B194" s="2" t="s">
        <v>324</v>
      </c>
      <c r="D194" s="4">
        <v>189.71</v>
      </c>
      <c r="E194" s="5">
        <v>27762.21</v>
      </c>
    </row>
    <row r="195" spans="1:5" x14ac:dyDescent="0.2">
      <c r="A195" s="2" t="s">
        <v>325</v>
      </c>
      <c r="B195" s="2" t="s">
        <v>326</v>
      </c>
      <c r="D195" s="4">
        <v>6.85</v>
      </c>
      <c r="E195" s="5">
        <v>27769.06</v>
      </c>
    </row>
    <row r="196" spans="1:5" x14ac:dyDescent="0.2">
      <c r="A196" s="2" t="s">
        <v>327</v>
      </c>
      <c r="B196" s="2" t="s">
        <v>328</v>
      </c>
      <c r="E196" s="9">
        <v>27769.06</v>
      </c>
    </row>
    <row r="197" spans="1:5" x14ac:dyDescent="0.2">
      <c r="A197" s="2" t="s">
        <v>329</v>
      </c>
      <c r="C197" s="2" t="s">
        <v>330</v>
      </c>
      <c r="D197" s="2" t="s">
        <v>331</v>
      </c>
      <c r="E197" s="2" t="s">
        <v>332</v>
      </c>
    </row>
    <row r="198" spans="1:5" x14ac:dyDescent="0.2">
      <c r="A198" s="2" t="s">
        <v>333</v>
      </c>
    </row>
    <row r="199" spans="1:5" x14ac:dyDescent="0.2">
      <c r="A199" s="2" t="s">
        <v>334</v>
      </c>
      <c r="B199" s="2" t="s">
        <v>335</v>
      </c>
      <c r="E199" s="4">
        <v>0</v>
      </c>
    </row>
    <row r="200" spans="1:5" x14ac:dyDescent="0.2">
      <c r="A200" s="2" t="s">
        <v>336</v>
      </c>
      <c r="B200" s="2" t="s">
        <v>337</v>
      </c>
      <c r="D200" s="5">
        <v>3124.41</v>
      </c>
      <c r="E200" s="5">
        <v>3124.41</v>
      </c>
    </row>
    <row r="201" spans="1:5" x14ac:dyDescent="0.2">
      <c r="A201" s="2" t="s">
        <v>338</v>
      </c>
      <c r="B201" s="2" t="s">
        <v>339</v>
      </c>
      <c r="D201" s="5">
        <v>13064.84</v>
      </c>
      <c r="E201" s="5">
        <v>16189.25</v>
      </c>
    </row>
    <row r="202" spans="1:5" x14ac:dyDescent="0.2">
      <c r="A202" s="2" t="s">
        <v>340</v>
      </c>
      <c r="B202" s="2" t="s">
        <v>341</v>
      </c>
      <c r="D202" s="5">
        <v>7287.01</v>
      </c>
      <c r="E202" s="5">
        <v>23476.26</v>
      </c>
    </row>
    <row r="203" spans="1:5" x14ac:dyDescent="0.2">
      <c r="A203" s="2" t="s">
        <v>342</v>
      </c>
      <c r="B203" s="2" t="s">
        <v>343</v>
      </c>
      <c r="D203" s="5">
        <v>1906.82</v>
      </c>
      <c r="E203" s="5">
        <v>25383.08</v>
      </c>
    </row>
    <row r="204" spans="1:5" x14ac:dyDescent="0.2">
      <c r="A204" s="2" t="s">
        <v>344</v>
      </c>
      <c r="B204" s="2" t="s">
        <v>345</v>
      </c>
      <c r="E204" s="5">
        <v>25383.08</v>
      </c>
    </row>
    <row r="205" spans="1:5" x14ac:dyDescent="0.2">
      <c r="A205" s="2" t="s">
        <v>346</v>
      </c>
    </row>
    <row r="206" spans="1:5" x14ac:dyDescent="0.2">
      <c r="A206" s="2" t="s">
        <v>347</v>
      </c>
      <c r="B206" s="2" t="s">
        <v>348</v>
      </c>
      <c r="E206" s="5">
        <v>27604.6</v>
      </c>
    </row>
    <row r="207" spans="1:5" x14ac:dyDescent="0.2">
      <c r="A207" s="2" t="s">
        <v>349</v>
      </c>
      <c r="B207" s="2" t="s">
        <v>350</v>
      </c>
      <c r="D207" s="5">
        <v>5131.8900000000003</v>
      </c>
      <c r="E207" s="5">
        <v>32736.49</v>
      </c>
    </row>
    <row r="208" spans="1:5" x14ac:dyDescent="0.2">
      <c r="A208" s="2" t="s">
        <v>351</v>
      </c>
      <c r="B208" s="2" t="s">
        <v>352</v>
      </c>
      <c r="D208" s="5">
        <v>5118.2299999999996</v>
      </c>
      <c r="E208" s="5">
        <v>37854.720000000001</v>
      </c>
    </row>
    <row r="209" spans="1:5" x14ac:dyDescent="0.2">
      <c r="A209" s="2" t="s">
        <v>353</v>
      </c>
      <c r="B209" s="2" t="s">
        <v>354</v>
      </c>
      <c r="D209" s="5">
        <v>2817.62</v>
      </c>
      <c r="E209" s="5">
        <v>40672.339999999997</v>
      </c>
    </row>
    <row r="210" spans="1:5" x14ac:dyDescent="0.2">
      <c r="A210" s="2" t="s">
        <v>355</v>
      </c>
      <c r="B210" s="2" t="s">
        <v>356</v>
      </c>
      <c r="E210" s="5">
        <v>40672.339999999997</v>
      </c>
    </row>
    <row r="211" spans="1:5" x14ac:dyDescent="0.2">
      <c r="A211" s="2" t="s">
        <v>357</v>
      </c>
    </row>
    <row r="212" spans="1:5" x14ac:dyDescent="0.2">
      <c r="A212" s="2" t="s">
        <v>358</v>
      </c>
      <c r="B212" s="2" t="s">
        <v>359</v>
      </c>
      <c r="E212" s="5">
        <v>48899.63</v>
      </c>
    </row>
    <row r="213" spans="1:5" x14ac:dyDescent="0.2">
      <c r="A213" s="2" t="s">
        <v>360</v>
      </c>
      <c r="B213" s="2" t="s">
        <v>361</v>
      </c>
      <c r="E213" s="5">
        <v>48899.63</v>
      </c>
    </row>
    <row r="214" spans="1:5" x14ac:dyDescent="0.2">
      <c r="A214" s="2" t="s">
        <v>362</v>
      </c>
    </row>
    <row r="215" spans="1:5" x14ac:dyDescent="0.2">
      <c r="A215" s="2" t="s">
        <v>363</v>
      </c>
      <c r="B215" s="2" t="s">
        <v>364</v>
      </c>
      <c r="E215" s="5">
        <v>26713.75</v>
      </c>
    </row>
    <row r="216" spans="1:5" x14ac:dyDescent="0.2">
      <c r="A216" s="2" t="s">
        <v>365</v>
      </c>
      <c r="B216" s="2" t="s">
        <v>366</v>
      </c>
      <c r="D216" s="5">
        <v>3074.98</v>
      </c>
      <c r="E216" s="5">
        <v>29788.73</v>
      </c>
    </row>
    <row r="217" spans="1:5" x14ac:dyDescent="0.2">
      <c r="A217" s="2" t="s">
        <v>367</v>
      </c>
      <c r="B217" s="2" t="s">
        <v>368</v>
      </c>
      <c r="D217" s="5">
        <v>1881.5</v>
      </c>
      <c r="E217" s="5">
        <v>31670.23</v>
      </c>
    </row>
    <row r="218" spans="1:5" x14ac:dyDescent="0.2">
      <c r="A218" s="2" t="s">
        <v>369</v>
      </c>
      <c r="B218" s="2" t="s">
        <v>370</v>
      </c>
      <c r="D218" s="5">
        <v>2697</v>
      </c>
      <c r="E218" s="5">
        <v>34367.24</v>
      </c>
    </row>
    <row r="219" spans="1:5" x14ac:dyDescent="0.2">
      <c r="A219" s="2" t="s">
        <v>371</v>
      </c>
      <c r="B219" s="2" t="s">
        <v>372</v>
      </c>
      <c r="D219" s="5">
        <v>2667.23</v>
      </c>
      <c r="E219" s="5">
        <v>37034.46</v>
      </c>
    </row>
    <row r="220" spans="1:5" x14ac:dyDescent="0.2">
      <c r="A220" s="2" t="s">
        <v>373</v>
      </c>
      <c r="B220" s="2" t="s">
        <v>374</v>
      </c>
      <c r="D220" s="5">
        <v>2603.36</v>
      </c>
      <c r="E220" s="5">
        <v>39637.82</v>
      </c>
    </row>
    <row r="221" spans="1:5" x14ac:dyDescent="0.2">
      <c r="A221" s="2" t="s">
        <v>375</v>
      </c>
      <c r="B221" s="2" t="s">
        <v>376</v>
      </c>
      <c r="D221" s="5">
        <v>2605.87</v>
      </c>
      <c r="E221" s="5">
        <v>42243.69</v>
      </c>
    </row>
    <row r="222" spans="1:5" x14ac:dyDescent="0.2">
      <c r="A222" s="2" t="s">
        <v>377</v>
      </c>
      <c r="B222" s="2" t="s">
        <v>378</v>
      </c>
      <c r="D222" s="5">
        <v>2577.27</v>
      </c>
      <c r="E222" s="5">
        <v>44820.97</v>
      </c>
    </row>
    <row r="223" spans="1:5" x14ac:dyDescent="0.2">
      <c r="A223" s="2" t="s">
        <v>379</v>
      </c>
      <c r="B223" s="2" t="s">
        <v>380</v>
      </c>
      <c r="E223" s="5">
        <v>44820.97</v>
      </c>
    </row>
    <row r="224" spans="1:5" x14ac:dyDescent="0.2">
      <c r="A224" s="2" t="s">
        <v>381</v>
      </c>
    </row>
    <row r="225" spans="1:5" x14ac:dyDescent="0.2">
      <c r="A225" s="2" t="s">
        <v>382</v>
      </c>
      <c r="B225" s="2" t="s">
        <v>383</v>
      </c>
      <c r="E225" s="5">
        <v>18566.099999999999</v>
      </c>
    </row>
    <row r="226" spans="1:5" x14ac:dyDescent="0.2">
      <c r="A226" s="2" t="s">
        <v>384</v>
      </c>
      <c r="B226" s="2" t="s">
        <v>385</v>
      </c>
      <c r="D226" s="5">
        <v>2307.7600000000002</v>
      </c>
      <c r="E226" s="5">
        <v>20873.86</v>
      </c>
    </row>
    <row r="227" spans="1:5" x14ac:dyDescent="0.2">
      <c r="A227" s="2" t="s">
        <v>386</v>
      </c>
      <c r="B227" s="2" t="s">
        <v>387</v>
      </c>
      <c r="E227" s="5">
        <v>20873.86</v>
      </c>
    </row>
    <row r="228" spans="1:5" x14ac:dyDescent="0.2">
      <c r="A228" s="2" t="s">
        <v>388</v>
      </c>
    </row>
    <row r="229" spans="1:5" x14ac:dyDescent="0.2">
      <c r="A229" s="2" t="s">
        <v>389</v>
      </c>
      <c r="B229" s="2" t="s">
        <v>390</v>
      </c>
      <c r="E229" s="5">
        <v>26920.68</v>
      </c>
    </row>
    <row r="230" spans="1:5" x14ac:dyDescent="0.2">
      <c r="A230" s="2" t="s">
        <v>391</v>
      </c>
      <c r="B230" s="2" t="s">
        <v>392</v>
      </c>
      <c r="E230" s="5">
        <v>26920.68</v>
      </c>
    </row>
    <row r="231" spans="1:5" x14ac:dyDescent="0.2">
      <c r="A231" s="2" t="s">
        <v>393</v>
      </c>
    </row>
    <row r="232" spans="1:5" x14ac:dyDescent="0.2">
      <c r="A232" s="2" t="s">
        <v>394</v>
      </c>
      <c r="B232" s="2" t="s">
        <v>395</v>
      </c>
      <c r="E232" s="5">
        <v>2211.15</v>
      </c>
    </row>
    <row r="233" spans="1:5" x14ac:dyDescent="0.2">
      <c r="A233" s="2" t="s">
        <v>396</v>
      </c>
      <c r="B233" s="2" t="s">
        <v>397</v>
      </c>
      <c r="E233" s="5">
        <v>2211.15</v>
      </c>
    </row>
    <row r="234" spans="1:5" x14ac:dyDescent="0.2">
      <c r="A234" s="2" t="s">
        <v>398</v>
      </c>
    </row>
    <row r="235" spans="1:5" x14ac:dyDescent="0.2">
      <c r="A235" s="2" t="s">
        <v>399</v>
      </c>
      <c r="B235" s="2" t="s">
        <v>400</v>
      </c>
      <c r="E235" s="4">
        <v>0</v>
      </c>
    </row>
    <row r="236" spans="1:5" x14ac:dyDescent="0.2">
      <c r="A236" s="2" t="s">
        <v>401</v>
      </c>
      <c r="B236" s="2" t="s">
        <v>402</v>
      </c>
      <c r="D236" s="5">
        <v>1079.2</v>
      </c>
      <c r="E236" s="5">
        <v>1079.2</v>
      </c>
    </row>
    <row r="237" spans="1:5" x14ac:dyDescent="0.2">
      <c r="A237" s="2" t="s">
        <v>403</v>
      </c>
      <c r="B237" s="2" t="s">
        <v>404</v>
      </c>
      <c r="D237" s="4">
        <v>252.21</v>
      </c>
      <c r="E237" s="5">
        <v>1331.41</v>
      </c>
    </row>
    <row r="238" spans="1:5" x14ac:dyDescent="0.2">
      <c r="A238" s="2" t="s">
        <v>405</v>
      </c>
      <c r="B238" s="2" t="s">
        <v>406</v>
      </c>
      <c r="D238" s="4">
        <v>140.71</v>
      </c>
      <c r="E238" s="5">
        <v>1472.13</v>
      </c>
    </row>
    <row r="239" spans="1:5" x14ac:dyDescent="0.2">
      <c r="A239" s="2" t="s">
        <v>407</v>
      </c>
      <c r="B239" s="2" t="s">
        <v>408</v>
      </c>
      <c r="D239" s="4">
        <v>110.72</v>
      </c>
      <c r="E239" s="5">
        <v>1582.84</v>
      </c>
    </row>
    <row r="240" spans="1:5" x14ac:dyDescent="0.2">
      <c r="A240" s="2" t="s">
        <v>409</v>
      </c>
      <c r="B240" s="2" t="s">
        <v>410</v>
      </c>
      <c r="E240" s="5">
        <v>1582.84</v>
      </c>
    </row>
    <row r="242" spans="1:2" x14ac:dyDescent="0.2">
      <c r="A242" s="2" t="s">
        <v>411</v>
      </c>
      <c r="B242" s="2" t="s">
        <v>412</v>
      </c>
    </row>
    <row r="244" spans="1:2" x14ac:dyDescent="0.2">
      <c r="A244" s="2" t="s">
        <v>413</v>
      </c>
    </row>
    <row r="245" spans="1:2" x14ac:dyDescent="0.2">
      <c r="A245" s="2" t="s">
        <v>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2"/>
  <sheetViews>
    <sheetView workbookViewId="0">
      <selection activeCell="E12" sqref="E12"/>
    </sheetView>
  </sheetViews>
  <sheetFormatPr defaultRowHeight="12.75" x14ac:dyDescent="0.2"/>
  <cols>
    <col min="5" max="5" width="11.28515625" bestFit="1" customWidth="1"/>
  </cols>
  <sheetData>
    <row r="4" spans="2:7" x14ac:dyDescent="0.2">
      <c r="B4" t="s">
        <v>415</v>
      </c>
      <c r="E4" s="12">
        <f>10934</f>
        <v>10934</v>
      </c>
    </row>
    <row r="5" spans="2:7" x14ac:dyDescent="0.2">
      <c r="B5" t="s">
        <v>417</v>
      </c>
      <c r="E5" s="12">
        <v>6651</v>
      </c>
    </row>
    <row r="6" spans="2:7" x14ac:dyDescent="0.2">
      <c r="E6" s="12"/>
    </row>
    <row r="7" spans="2:7" x14ac:dyDescent="0.2">
      <c r="B7" t="s">
        <v>418</v>
      </c>
      <c r="E7" s="12">
        <v>2075</v>
      </c>
    </row>
    <row r="8" spans="2:7" x14ac:dyDescent="0.2">
      <c r="E8" s="12"/>
    </row>
    <row r="9" spans="2:7" x14ac:dyDescent="0.2">
      <c r="E9" s="12">
        <f>SUM(E4:E7)</f>
        <v>19660</v>
      </c>
      <c r="G9" t="s">
        <v>419</v>
      </c>
    </row>
    <row r="12" spans="2:7" x14ac:dyDescent="0.2">
      <c r="B12" t="s">
        <v>416</v>
      </c>
      <c r="E12">
        <v>23440</v>
      </c>
    </row>
    <row r="22" spans="2:5" x14ac:dyDescent="0.2">
      <c r="B22" t="s">
        <v>420</v>
      </c>
      <c r="E22" s="12">
        <v>38120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4"/>
  <sheetViews>
    <sheetView topLeftCell="A13" workbookViewId="0">
      <selection activeCell="F43" sqref="F43"/>
    </sheetView>
  </sheetViews>
  <sheetFormatPr defaultRowHeight="12.75" x14ac:dyDescent="0.2"/>
  <cols>
    <col min="1" max="1" width="19.42578125" customWidth="1"/>
    <col min="2" max="2" width="25.85546875" customWidth="1"/>
    <col min="3" max="3" width="15.5703125" customWidth="1"/>
    <col min="4" max="4" width="17.5703125" customWidth="1"/>
    <col min="6" max="6" width="15.140625" customWidth="1"/>
    <col min="7" max="7" width="3.85546875" customWidth="1"/>
    <col min="8" max="8" width="15.42578125" customWidth="1"/>
    <col min="12" max="12" width="14.5703125" customWidth="1"/>
    <col min="14" max="14" width="14.5703125" customWidth="1"/>
    <col min="16" max="16" width="11.7109375" bestFit="1" customWidth="1"/>
    <col min="18" max="18" width="35.42578125" customWidth="1"/>
    <col min="19" max="19" width="12.42578125" customWidth="1"/>
    <col min="20" max="20" width="22" customWidth="1"/>
    <col min="21" max="22" width="18.28515625" customWidth="1"/>
    <col min="24" max="24" width="14" customWidth="1"/>
  </cols>
  <sheetData>
    <row r="1" spans="1:25" x14ac:dyDescent="0.2">
      <c r="D1" s="16" t="s">
        <v>425</v>
      </c>
      <c r="E1" s="16" t="s">
        <v>432</v>
      </c>
      <c r="F1" s="16" t="s">
        <v>417</v>
      </c>
      <c r="H1" s="16" t="s">
        <v>437</v>
      </c>
      <c r="I1" s="16" t="s">
        <v>436</v>
      </c>
      <c r="J1" s="16" t="s">
        <v>426</v>
      </c>
      <c r="K1" s="16" t="s">
        <v>426</v>
      </c>
      <c r="L1" s="16" t="s">
        <v>434</v>
      </c>
    </row>
    <row r="2" spans="1:25" x14ac:dyDescent="0.2">
      <c r="B2" t="s">
        <v>424</v>
      </c>
      <c r="D2" s="16" t="s">
        <v>427</v>
      </c>
      <c r="E2" s="16" t="s">
        <v>429</v>
      </c>
      <c r="F2" s="16" t="s">
        <v>433</v>
      </c>
      <c r="H2" s="16" t="s">
        <v>438</v>
      </c>
      <c r="I2" s="16" t="s">
        <v>331</v>
      </c>
      <c r="J2" s="16" t="s">
        <v>428</v>
      </c>
      <c r="K2" s="16" t="s">
        <v>428</v>
      </c>
      <c r="L2" s="16" t="s">
        <v>14</v>
      </c>
      <c r="N2" s="16" t="s">
        <v>444</v>
      </c>
    </row>
    <row r="3" spans="1:25" x14ac:dyDescent="0.2">
      <c r="D3" s="16" t="s">
        <v>429</v>
      </c>
      <c r="H3" s="16" t="s">
        <v>429</v>
      </c>
      <c r="J3" s="16" t="s">
        <v>430</v>
      </c>
      <c r="K3" s="16" t="s">
        <v>431</v>
      </c>
      <c r="L3" s="16" t="s">
        <v>435</v>
      </c>
      <c r="N3" s="16" t="s">
        <v>443</v>
      </c>
      <c r="R3" t="s">
        <v>457</v>
      </c>
      <c r="T3" t="s">
        <v>458</v>
      </c>
      <c r="U3" t="s">
        <v>459</v>
      </c>
      <c r="V3" t="s">
        <v>460</v>
      </c>
      <c r="W3" t="s">
        <v>461</v>
      </c>
      <c r="Y3" t="s">
        <v>437</v>
      </c>
    </row>
    <row r="4" spans="1:25" x14ac:dyDescent="0.2">
      <c r="H4" s="16" t="s">
        <v>442</v>
      </c>
      <c r="P4" t="s">
        <v>441</v>
      </c>
    </row>
    <row r="6" spans="1:25" x14ac:dyDescent="0.2">
      <c r="A6" s="13" t="s">
        <v>40</v>
      </c>
      <c r="B6" s="15">
        <v>1684</v>
      </c>
      <c r="D6" s="14">
        <v>0</v>
      </c>
      <c r="E6" s="15">
        <v>1183</v>
      </c>
      <c r="F6" s="14">
        <v>0</v>
      </c>
      <c r="H6" s="14">
        <v>501</v>
      </c>
      <c r="I6" s="14">
        <v>0</v>
      </c>
      <c r="J6" s="14">
        <v>0</v>
      </c>
      <c r="K6" s="14">
        <v>0</v>
      </c>
      <c r="L6" s="14">
        <v>0</v>
      </c>
      <c r="N6" s="21">
        <f>SUM(D6:I6)</f>
        <v>1684</v>
      </c>
      <c r="O6" s="19"/>
      <c r="P6" s="21">
        <v>1685</v>
      </c>
      <c r="R6" s="20">
        <f>P6-B6</f>
        <v>1</v>
      </c>
      <c r="S6" s="20"/>
    </row>
    <row r="7" spans="1:25" x14ac:dyDescent="0.2">
      <c r="A7" s="13" t="s">
        <v>37</v>
      </c>
      <c r="B7" s="14">
        <v>789</v>
      </c>
      <c r="D7" s="14">
        <v>0</v>
      </c>
      <c r="E7" s="14">
        <v>904</v>
      </c>
      <c r="F7" s="14">
        <v>0</v>
      </c>
      <c r="H7" s="15">
        <v>1821</v>
      </c>
      <c r="I7" s="14">
        <v>2</v>
      </c>
      <c r="J7" s="27">
        <v>1933</v>
      </c>
      <c r="K7" s="14">
        <v>0</v>
      </c>
      <c r="L7" s="14">
        <v>0</v>
      </c>
      <c r="N7" s="21">
        <f>SUM(D7:H7)</f>
        <v>2725</v>
      </c>
      <c r="O7" s="19"/>
      <c r="P7" s="21">
        <v>2722</v>
      </c>
      <c r="R7" s="20">
        <f t="shared" ref="R7:R22" si="0">P7-B7</f>
        <v>1933</v>
      </c>
      <c r="S7" s="20"/>
      <c r="U7" s="22">
        <f>J7</f>
        <v>1933</v>
      </c>
      <c r="Y7" s="22">
        <f>U7</f>
        <v>1933</v>
      </c>
    </row>
    <row r="8" spans="1:25" x14ac:dyDescent="0.2">
      <c r="A8" s="13" t="s">
        <v>27</v>
      </c>
      <c r="B8" s="15">
        <v>1233</v>
      </c>
      <c r="D8" s="14">
        <v>12</v>
      </c>
      <c r="E8" s="15">
        <v>1074</v>
      </c>
      <c r="F8" s="14">
        <v>0</v>
      </c>
      <c r="H8" s="14">
        <v>146</v>
      </c>
      <c r="I8" s="14">
        <v>0</v>
      </c>
      <c r="J8" s="14">
        <v>0</v>
      </c>
      <c r="K8" s="14">
        <v>12</v>
      </c>
      <c r="L8" s="14">
        <v>0</v>
      </c>
      <c r="N8" s="21">
        <f>SUM(E8:I8)</f>
        <v>1220</v>
      </c>
      <c r="O8" s="19"/>
      <c r="P8" s="21">
        <v>1220</v>
      </c>
      <c r="R8" s="20">
        <f t="shared" si="0"/>
        <v>-13</v>
      </c>
      <c r="S8" s="20"/>
      <c r="U8" s="19">
        <f>K8</f>
        <v>12</v>
      </c>
      <c r="Y8" s="19">
        <f>U8</f>
        <v>12</v>
      </c>
    </row>
    <row r="9" spans="1:25" x14ac:dyDescent="0.2">
      <c r="A9" s="13" t="s">
        <v>36</v>
      </c>
      <c r="B9" s="14">
        <v>526</v>
      </c>
      <c r="D9" s="14">
        <v>0</v>
      </c>
      <c r="E9" s="14">
        <v>519</v>
      </c>
      <c r="F9" s="14">
        <v>0</v>
      </c>
      <c r="H9" s="14">
        <v>6</v>
      </c>
      <c r="I9" s="14">
        <v>0</v>
      </c>
      <c r="J9" s="14">
        <v>0</v>
      </c>
      <c r="K9" s="14">
        <v>0</v>
      </c>
      <c r="L9" s="14">
        <v>0</v>
      </c>
      <c r="N9" s="21">
        <f>SUM(D9:I9)</f>
        <v>525</v>
      </c>
      <c r="O9" s="19"/>
      <c r="P9" s="21">
        <v>525</v>
      </c>
      <c r="R9" s="20">
        <f t="shared" si="0"/>
        <v>-1</v>
      </c>
      <c r="S9" s="20"/>
    </row>
    <row r="10" spans="1:25" x14ac:dyDescent="0.2">
      <c r="A10" s="13" t="s">
        <v>23</v>
      </c>
      <c r="B10" s="15">
        <v>1954</v>
      </c>
      <c r="D10" s="14">
        <v>764</v>
      </c>
      <c r="E10" s="14">
        <v>7</v>
      </c>
      <c r="F10" s="14">
        <v>0</v>
      </c>
      <c r="H10" s="15">
        <v>1182</v>
      </c>
      <c r="I10" s="14">
        <v>0</v>
      </c>
      <c r="J10" s="14">
        <v>0</v>
      </c>
      <c r="K10" s="14">
        <v>764</v>
      </c>
      <c r="L10" s="14">
        <v>0</v>
      </c>
      <c r="N10" s="21">
        <f>SUM(E10:I10)</f>
        <v>1189</v>
      </c>
      <c r="O10" s="19"/>
      <c r="P10" s="21">
        <v>1189</v>
      </c>
      <c r="R10" s="20">
        <f t="shared" si="0"/>
        <v>-765</v>
      </c>
      <c r="S10" s="20"/>
      <c r="U10" s="19">
        <f>K10</f>
        <v>764</v>
      </c>
    </row>
    <row r="11" spans="1:25" x14ac:dyDescent="0.2">
      <c r="A11" s="13" t="s">
        <v>28</v>
      </c>
      <c r="B11" s="14">
        <v>72</v>
      </c>
      <c r="D11" s="14">
        <v>58</v>
      </c>
      <c r="E11" s="14">
        <v>1</v>
      </c>
      <c r="F11" s="14">
        <v>0</v>
      </c>
      <c r="H11" s="14">
        <v>12</v>
      </c>
      <c r="I11" s="14">
        <v>0</v>
      </c>
      <c r="J11" s="14">
        <v>0</v>
      </c>
      <c r="K11" s="14">
        <v>58</v>
      </c>
      <c r="L11" s="14">
        <v>0</v>
      </c>
      <c r="N11" s="21">
        <f>SUM(E11:I11)</f>
        <v>13</v>
      </c>
      <c r="O11" s="19"/>
      <c r="P11" s="21">
        <v>14</v>
      </c>
      <c r="R11" s="20">
        <f t="shared" si="0"/>
        <v>-58</v>
      </c>
      <c r="S11" s="20"/>
      <c r="U11" s="19">
        <f>K11</f>
        <v>58</v>
      </c>
    </row>
    <row r="12" spans="1:25" x14ac:dyDescent="0.2">
      <c r="A12" s="13" t="s">
        <v>33</v>
      </c>
      <c r="B12" s="15">
        <v>6987</v>
      </c>
      <c r="D12" s="14">
        <v>0</v>
      </c>
      <c r="E12" s="14">
        <v>372</v>
      </c>
      <c r="F12" s="14">
        <v>133</v>
      </c>
      <c r="H12" s="14">
        <v>0</v>
      </c>
      <c r="I12" s="14">
        <v>0</v>
      </c>
      <c r="J12" s="14">
        <v>0</v>
      </c>
      <c r="K12" s="14">
        <v>0</v>
      </c>
      <c r="L12" s="15">
        <v>6615</v>
      </c>
      <c r="N12" s="21">
        <f>SUM(D12:I12)</f>
        <v>505</v>
      </c>
      <c r="O12" s="19"/>
      <c r="P12" s="21">
        <v>505</v>
      </c>
      <c r="R12" s="20">
        <f t="shared" si="0"/>
        <v>-6482</v>
      </c>
      <c r="S12" s="20"/>
      <c r="T12" s="22">
        <f>L12</f>
        <v>6615</v>
      </c>
      <c r="W12" s="19">
        <f>F12</f>
        <v>133</v>
      </c>
      <c r="Y12" s="22">
        <f>T12-W12</f>
        <v>6482</v>
      </c>
    </row>
    <row r="13" spans="1:25" x14ac:dyDescent="0.2">
      <c r="A13" s="13" t="s">
        <v>41</v>
      </c>
      <c r="B13" s="14">
        <v>859</v>
      </c>
      <c r="D13" s="14">
        <v>0</v>
      </c>
      <c r="E13" s="14">
        <v>1</v>
      </c>
      <c r="F13" s="14">
        <v>0</v>
      </c>
      <c r="H13" s="14">
        <v>424</v>
      </c>
      <c r="I13" s="14">
        <v>0</v>
      </c>
      <c r="J13" s="14">
        <v>43</v>
      </c>
      <c r="K13" s="14">
        <v>0</v>
      </c>
      <c r="L13" s="14">
        <v>433</v>
      </c>
      <c r="N13" s="21">
        <f>SUM(D13:I13)</f>
        <v>425</v>
      </c>
      <c r="O13" s="19"/>
      <c r="P13" s="21">
        <v>425</v>
      </c>
      <c r="R13" s="20">
        <f t="shared" si="0"/>
        <v>-434</v>
      </c>
      <c r="S13" s="20"/>
      <c r="T13" s="19">
        <f>L13</f>
        <v>433</v>
      </c>
    </row>
    <row r="14" spans="1:25" x14ac:dyDescent="0.2">
      <c r="A14" s="13" t="s">
        <v>38</v>
      </c>
      <c r="B14" s="15">
        <v>1093</v>
      </c>
      <c r="D14" s="14">
        <v>0</v>
      </c>
      <c r="E14" s="14">
        <v>50</v>
      </c>
      <c r="F14" s="14">
        <v>8</v>
      </c>
      <c r="H14" s="15">
        <v>1313</v>
      </c>
      <c r="I14" s="14">
        <v>413</v>
      </c>
      <c r="J14" s="27">
        <v>1432</v>
      </c>
      <c r="K14" s="14">
        <v>0</v>
      </c>
      <c r="L14" s="14">
        <v>788</v>
      </c>
      <c r="N14" s="21">
        <f>SUM(D14:H14)</f>
        <v>1371</v>
      </c>
      <c r="O14" s="19"/>
      <c r="P14" s="21">
        <v>1369</v>
      </c>
      <c r="R14" s="20">
        <f t="shared" si="0"/>
        <v>276</v>
      </c>
      <c r="S14" s="20"/>
      <c r="T14">
        <v>1576</v>
      </c>
      <c r="U14" s="22">
        <f>J14</f>
        <v>1432</v>
      </c>
      <c r="V14" s="22">
        <f>I14</f>
        <v>413</v>
      </c>
      <c r="W14" s="19">
        <f>F14</f>
        <v>8</v>
      </c>
      <c r="Y14" s="22">
        <f>T14-U14-V14-W14</f>
        <v>-277</v>
      </c>
    </row>
    <row r="15" spans="1:25" x14ac:dyDescent="0.2">
      <c r="A15" s="13" t="s">
        <v>29</v>
      </c>
      <c r="B15" s="15">
        <v>3748</v>
      </c>
      <c r="D15" s="14">
        <v>0</v>
      </c>
      <c r="E15" s="14">
        <v>1</v>
      </c>
      <c r="F15" s="14">
        <v>0</v>
      </c>
      <c r="H15" s="15">
        <v>2115</v>
      </c>
      <c r="I15" s="14">
        <v>751</v>
      </c>
      <c r="J15" s="14">
        <v>0</v>
      </c>
      <c r="K15" s="14">
        <v>0</v>
      </c>
      <c r="L15" s="15">
        <v>2381</v>
      </c>
      <c r="N15" s="21">
        <f>SUM(D15:H15)</f>
        <v>2116</v>
      </c>
      <c r="O15" s="19"/>
      <c r="P15" s="21">
        <v>2118.5</v>
      </c>
      <c r="R15" s="20">
        <f t="shared" si="0"/>
        <v>-1629.5</v>
      </c>
      <c r="S15" s="20"/>
      <c r="T15">
        <v>2381</v>
      </c>
      <c r="V15">
        <v>751</v>
      </c>
      <c r="Y15">
        <f>T15-V15</f>
        <v>1630</v>
      </c>
    </row>
    <row r="16" spans="1:25" x14ac:dyDescent="0.2">
      <c r="A16" s="13" t="s">
        <v>421</v>
      </c>
      <c r="B16" s="14">
        <v>969</v>
      </c>
      <c r="D16" s="14">
        <v>0</v>
      </c>
      <c r="E16" s="14">
        <v>563</v>
      </c>
      <c r="F16" s="14">
        <v>84</v>
      </c>
      <c r="H16" s="14">
        <v>46</v>
      </c>
      <c r="I16" s="14">
        <v>5</v>
      </c>
      <c r="J16" s="14">
        <v>0</v>
      </c>
      <c r="K16" s="14">
        <v>0</v>
      </c>
      <c r="L16" s="14">
        <v>364</v>
      </c>
      <c r="N16" s="21">
        <f>SUM(D16:H16)</f>
        <v>693</v>
      </c>
      <c r="O16" s="19"/>
      <c r="P16" s="21">
        <v>694</v>
      </c>
      <c r="R16" s="20">
        <f t="shared" si="0"/>
        <v>-275</v>
      </c>
      <c r="S16" s="20"/>
      <c r="T16" s="19">
        <f>L16</f>
        <v>364</v>
      </c>
      <c r="V16" s="19">
        <f>I16</f>
        <v>5</v>
      </c>
      <c r="W16" s="19">
        <f>F16</f>
        <v>84</v>
      </c>
      <c r="Y16" s="19">
        <f>T16-V16-W16</f>
        <v>275</v>
      </c>
    </row>
    <row r="17" spans="1:25" x14ac:dyDescent="0.2">
      <c r="A17" s="13" t="s">
        <v>39</v>
      </c>
      <c r="B17" s="15">
        <v>1232</v>
      </c>
      <c r="D17" s="14">
        <v>1</v>
      </c>
      <c r="E17" s="14">
        <v>73</v>
      </c>
      <c r="F17" s="14">
        <v>8</v>
      </c>
      <c r="H17" s="15">
        <v>1489</v>
      </c>
      <c r="I17" s="14">
        <v>332</v>
      </c>
      <c r="J17" s="14">
        <v>0</v>
      </c>
      <c r="K17" s="14">
        <v>1</v>
      </c>
      <c r="L17" s="14">
        <v>0</v>
      </c>
      <c r="N17" s="21">
        <f>SUM(D17:H17)</f>
        <v>1571</v>
      </c>
      <c r="O17" s="19"/>
      <c r="P17" s="21">
        <v>1570</v>
      </c>
      <c r="R17" s="20">
        <f t="shared" si="0"/>
        <v>338</v>
      </c>
      <c r="S17" s="20"/>
      <c r="V17" s="19">
        <f>I17</f>
        <v>332</v>
      </c>
      <c r="W17" s="19">
        <f>F17</f>
        <v>8</v>
      </c>
      <c r="Y17" s="19">
        <f>V17+W17</f>
        <v>340</v>
      </c>
    </row>
    <row r="18" spans="1:25" x14ac:dyDescent="0.2">
      <c r="A18" s="13" t="s">
        <v>34</v>
      </c>
      <c r="B18" s="15">
        <v>2324</v>
      </c>
      <c r="D18" s="15">
        <v>1236</v>
      </c>
      <c r="E18" s="14">
        <v>0</v>
      </c>
      <c r="F18" s="14">
        <v>0</v>
      </c>
      <c r="H18" s="14">
        <v>0</v>
      </c>
      <c r="I18" s="14">
        <v>0</v>
      </c>
      <c r="J18" s="14">
        <v>0</v>
      </c>
      <c r="K18" s="15">
        <v>1236</v>
      </c>
      <c r="L18" s="15">
        <v>1088</v>
      </c>
      <c r="N18" s="21">
        <f>SUM(F18:I18)</f>
        <v>0</v>
      </c>
      <c r="O18" s="19"/>
      <c r="P18" s="21">
        <v>0</v>
      </c>
      <c r="R18" s="20">
        <f t="shared" si="0"/>
        <v>-2324</v>
      </c>
      <c r="S18" s="20"/>
      <c r="T18" s="22">
        <f>L18</f>
        <v>1088</v>
      </c>
      <c r="U18" s="22">
        <f>K18</f>
        <v>1236</v>
      </c>
      <c r="Y18" s="22">
        <f>SUM(T18:X18)</f>
        <v>2324</v>
      </c>
    </row>
    <row r="19" spans="1:25" x14ac:dyDescent="0.2">
      <c r="A19" s="13" t="s">
        <v>422</v>
      </c>
      <c r="B19" s="15">
        <v>10577</v>
      </c>
      <c r="D19" s="14">
        <v>0</v>
      </c>
      <c r="E19" s="15">
        <v>1170</v>
      </c>
      <c r="F19" s="14">
        <v>166</v>
      </c>
      <c r="H19" s="14">
        <v>146</v>
      </c>
      <c r="I19" s="14">
        <v>0</v>
      </c>
      <c r="J19" s="14">
        <v>0</v>
      </c>
      <c r="K19" s="14">
        <v>0</v>
      </c>
      <c r="L19" s="15">
        <v>9259</v>
      </c>
      <c r="N19" s="21">
        <f>SUM(D19:I19)</f>
        <v>1482</v>
      </c>
      <c r="O19" s="19"/>
      <c r="P19" s="21">
        <v>1483</v>
      </c>
      <c r="R19" s="20">
        <f t="shared" si="0"/>
        <v>-9094</v>
      </c>
      <c r="S19" s="20"/>
      <c r="T19" s="22">
        <f>L19</f>
        <v>9259</v>
      </c>
      <c r="W19">
        <v>166</v>
      </c>
      <c r="Y19" s="22">
        <f>T19-W19</f>
        <v>9093</v>
      </c>
    </row>
    <row r="20" spans="1:25" x14ac:dyDescent="0.2">
      <c r="A20" s="13" t="s">
        <v>35</v>
      </c>
      <c r="B20" s="15">
        <v>1160</v>
      </c>
      <c r="D20" s="14">
        <v>0</v>
      </c>
      <c r="E20" s="14">
        <v>655</v>
      </c>
      <c r="F20" s="14">
        <v>82</v>
      </c>
      <c r="H20" s="14">
        <v>943</v>
      </c>
      <c r="I20" s="14">
        <v>7</v>
      </c>
      <c r="J20" s="26">
        <v>447</v>
      </c>
      <c r="K20" s="14">
        <v>0</v>
      </c>
      <c r="L20" s="14">
        <v>8</v>
      </c>
      <c r="N20" s="21">
        <f>SUM(D20:I20)</f>
        <v>1687</v>
      </c>
      <c r="O20" s="19"/>
      <c r="P20" s="21">
        <v>1678</v>
      </c>
      <c r="R20" s="20">
        <f t="shared" si="0"/>
        <v>518</v>
      </c>
      <c r="S20" s="20"/>
      <c r="T20" s="19">
        <v>16</v>
      </c>
      <c r="U20" s="19">
        <f>J20</f>
        <v>447</v>
      </c>
      <c r="V20">
        <v>82</v>
      </c>
      <c r="W20">
        <v>7</v>
      </c>
      <c r="Y20" s="19">
        <f>T20-U20-V20-W20</f>
        <v>-520</v>
      </c>
    </row>
    <row r="21" spans="1:25" x14ac:dyDescent="0.2">
      <c r="A21" s="13" t="s">
        <v>22</v>
      </c>
      <c r="B21" s="15">
        <v>2499</v>
      </c>
      <c r="D21" s="14">
        <v>0</v>
      </c>
      <c r="E21" s="14">
        <v>0</v>
      </c>
      <c r="F21" s="14">
        <v>161</v>
      </c>
      <c r="H21" s="14">
        <v>6</v>
      </c>
      <c r="I21" s="14">
        <v>6</v>
      </c>
      <c r="J21" s="14">
        <v>0</v>
      </c>
      <c r="K21" s="14">
        <v>0</v>
      </c>
      <c r="L21" s="15">
        <v>2498</v>
      </c>
      <c r="N21" s="21">
        <f>SUM(D21:H21)</f>
        <v>167</v>
      </c>
      <c r="O21" s="19"/>
      <c r="P21" s="21">
        <v>167</v>
      </c>
      <c r="R21" s="20">
        <f t="shared" si="0"/>
        <v>-2332</v>
      </c>
      <c r="S21" s="20"/>
      <c r="T21">
        <v>2498</v>
      </c>
      <c r="V21">
        <v>6</v>
      </c>
      <c r="W21">
        <v>161</v>
      </c>
      <c r="Y21">
        <f>T21-V21-W21</f>
        <v>2331</v>
      </c>
    </row>
    <row r="22" spans="1:25" x14ac:dyDescent="0.2">
      <c r="A22" s="13" t="s">
        <v>362</v>
      </c>
      <c r="B22" s="14">
        <v>348</v>
      </c>
      <c r="D22" s="14">
        <v>2</v>
      </c>
      <c r="E22" s="14">
        <v>13</v>
      </c>
      <c r="F22" s="14">
        <v>2</v>
      </c>
      <c r="H22" s="14">
        <v>776</v>
      </c>
      <c r="I22" s="14">
        <v>445</v>
      </c>
      <c r="J22" s="14">
        <v>0</v>
      </c>
      <c r="K22" s="14">
        <v>2</v>
      </c>
      <c r="L22" s="14">
        <v>0</v>
      </c>
      <c r="N22" s="21">
        <f>SUM(D22:H22)</f>
        <v>793</v>
      </c>
      <c r="O22" s="19"/>
      <c r="P22" s="21">
        <v>791</v>
      </c>
      <c r="R22" s="20">
        <f t="shared" si="0"/>
        <v>443</v>
      </c>
      <c r="S22" s="20"/>
      <c r="V22" s="19">
        <f>I22</f>
        <v>445</v>
      </c>
      <c r="Y22" s="19">
        <f>V22</f>
        <v>445</v>
      </c>
    </row>
    <row r="23" spans="1:25" x14ac:dyDescent="0.2">
      <c r="A23" s="13" t="s">
        <v>30</v>
      </c>
      <c r="B23" s="14">
        <v>58</v>
      </c>
      <c r="D23" s="14">
        <v>0</v>
      </c>
      <c r="E23" s="14">
        <v>58</v>
      </c>
      <c r="F23" s="14">
        <v>57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N23" s="21">
        <f>SUM(D23:I23)</f>
        <v>115</v>
      </c>
      <c r="O23" s="19"/>
      <c r="P23" s="21">
        <v>115</v>
      </c>
      <c r="R23" s="20">
        <f>P23-B23</f>
        <v>57</v>
      </c>
      <c r="S23" s="20"/>
      <c r="W23" s="19">
        <f>F23</f>
        <v>57</v>
      </c>
      <c r="Y23" s="19">
        <f>W23</f>
        <v>57</v>
      </c>
    </row>
    <row r="24" spans="1:25" x14ac:dyDescent="0.2">
      <c r="A24" s="16" t="s">
        <v>423</v>
      </c>
      <c r="B24" s="18">
        <v>38120</v>
      </c>
      <c r="D24" s="18">
        <v>2075</v>
      </c>
      <c r="E24" s="23">
        <v>6651</v>
      </c>
      <c r="F24" s="17">
        <v>705</v>
      </c>
      <c r="H24" s="24">
        <f>SUM(H6:H23)</f>
        <v>10926</v>
      </c>
      <c r="I24" s="18">
        <v>1963</v>
      </c>
      <c r="J24" s="18">
        <v>3857</v>
      </c>
      <c r="K24" s="18">
        <v>2075</v>
      </c>
      <c r="L24" s="19">
        <f>SUM(L6:L23)</f>
        <v>23434</v>
      </c>
      <c r="N24" s="12"/>
      <c r="P24" s="12"/>
    </row>
    <row r="25" spans="1:25" x14ac:dyDescent="0.2">
      <c r="N25" s="12"/>
      <c r="P25" s="12"/>
    </row>
    <row r="26" spans="1:25" x14ac:dyDescent="0.2">
      <c r="F26" t="s">
        <v>439</v>
      </c>
      <c r="N26" s="12">
        <f>SUM(N6:N25)</f>
        <v>18281</v>
      </c>
      <c r="P26" s="12">
        <f>SUM(P6:P25)</f>
        <v>18270.5</v>
      </c>
    </row>
    <row r="27" spans="1:25" x14ac:dyDescent="0.2">
      <c r="A27" t="s">
        <v>440</v>
      </c>
    </row>
    <row r="28" spans="1:25" x14ac:dyDescent="0.2">
      <c r="A28" s="13" t="s">
        <v>38</v>
      </c>
      <c r="L28">
        <v>788</v>
      </c>
    </row>
    <row r="29" spans="1:25" x14ac:dyDescent="0.2">
      <c r="A29" s="13" t="s">
        <v>35</v>
      </c>
      <c r="B29" s="14">
        <v>0</v>
      </c>
      <c r="L29" s="14">
        <v>8</v>
      </c>
    </row>
    <row r="31" spans="1:25" x14ac:dyDescent="0.2">
      <c r="A31" t="s">
        <v>462</v>
      </c>
      <c r="L31" s="25">
        <f>SUM(L24:L30)</f>
        <v>24230</v>
      </c>
    </row>
    <row r="32" spans="1:25" x14ac:dyDescent="0.2">
      <c r="P32" s="20"/>
    </row>
    <row r="35" spans="1:16" x14ac:dyDescent="0.2">
      <c r="A35" t="s">
        <v>452</v>
      </c>
      <c r="C35" s="12">
        <f>1734.59</f>
        <v>1734.59</v>
      </c>
    </row>
    <row r="37" spans="1:16" x14ac:dyDescent="0.2">
      <c r="P37" s="20"/>
    </row>
    <row r="38" spans="1:16" x14ac:dyDescent="0.2">
      <c r="A38" t="s">
        <v>453</v>
      </c>
      <c r="C38" s="12">
        <f>3857-2075</f>
        <v>1782</v>
      </c>
    </row>
    <row r="40" spans="1:16" x14ac:dyDescent="0.2">
      <c r="A40" t="s">
        <v>454</v>
      </c>
      <c r="C40" s="12">
        <f>C35-C38</f>
        <v>-47.410000000000082</v>
      </c>
      <c r="D40" t="s">
        <v>455</v>
      </c>
    </row>
    <row r="42" spans="1:16" x14ac:dyDescent="0.2">
      <c r="A42" t="s">
        <v>456</v>
      </c>
      <c r="C42" s="20"/>
    </row>
    <row r="49" spans="1:14" x14ac:dyDescent="0.2">
      <c r="D49" s="12"/>
      <c r="N49" s="19"/>
    </row>
    <row r="50" spans="1:14" x14ac:dyDescent="0.2">
      <c r="D50" s="12"/>
    </row>
    <row r="51" spans="1:14" x14ac:dyDescent="0.2">
      <c r="D51" s="12"/>
    </row>
    <row r="52" spans="1:14" x14ac:dyDescent="0.2">
      <c r="D52" s="12"/>
    </row>
    <row r="53" spans="1:14" x14ac:dyDescent="0.2">
      <c r="D53" s="12"/>
    </row>
    <row r="54" spans="1:14" x14ac:dyDescent="0.2">
      <c r="D54" s="12"/>
    </row>
    <row r="56" spans="1:14" x14ac:dyDescent="0.2">
      <c r="D56" s="20"/>
    </row>
    <row r="64" spans="1:14" x14ac:dyDescent="0.2">
      <c r="A64" t="s">
        <v>420</v>
      </c>
      <c r="D64" s="12">
        <v>38120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8FF1-50EA-4BE3-950B-06D945B67900}">
  <dimension ref="B2:E12"/>
  <sheetViews>
    <sheetView workbookViewId="0">
      <selection activeCell="F6" sqref="F6"/>
    </sheetView>
  </sheetViews>
  <sheetFormatPr defaultRowHeight="12.75" x14ac:dyDescent="0.2"/>
  <cols>
    <col min="5" max="5" width="10.28515625" bestFit="1" customWidth="1"/>
  </cols>
  <sheetData>
    <row r="2" spans="2:5" x14ac:dyDescent="0.2">
      <c r="E2" s="12"/>
    </row>
    <row r="3" spans="2:5" x14ac:dyDescent="0.2">
      <c r="E3" s="12"/>
    </row>
    <row r="4" spans="2:5" x14ac:dyDescent="0.2">
      <c r="E4" s="12"/>
    </row>
    <row r="5" spans="2:5" x14ac:dyDescent="0.2">
      <c r="B5" t="s">
        <v>450</v>
      </c>
      <c r="E5" s="12">
        <f>136.3+259</f>
        <v>395.3</v>
      </c>
    </row>
    <row r="6" spans="2:5" x14ac:dyDescent="0.2">
      <c r="B6" t="s">
        <v>448</v>
      </c>
      <c r="E6" s="12">
        <v>-6749.15</v>
      </c>
    </row>
    <row r="7" spans="2:5" x14ac:dyDescent="0.2">
      <c r="B7" t="s">
        <v>445</v>
      </c>
      <c r="E7" s="12">
        <v>2148</v>
      </c>
    </row>
    <row r="8" spans="2:5" x14ac:dyDescent="0.2">
      <c r="B8" t="s">
        <v>446</v>
      </c>
      <c r="E8" s="12">
        <v>771</v>
      </c>
    </row>
    <row r="9" spans="2:5" x14ac:dyDescent="0.2">
      <c r="B9" t="s">
        <v>447</v>
      </c>
      <c r="E9" s="12">
        <v>1459</v>
      </c>
    </row>
    <row r="10" spans="2:5" x14ac:dyDescent="0.2">
      <c r="B10" t="s">
        <v>449</v>
      </c>
      <c r="E10" s="12">
        <v>1459</v>
      </c>
    </row>
    <row r="11" spans="2:5" x14ac:dyDescent="0.2">
      <c r="E11" s="12"/>
    </row>
    <row r="12" spans="2:5" x14ac:dyDescent="0.2">
      <c r="B12" t="s">
        <v>451</v>
      </c>
      <c r="E12" s="12">
        <f>SUM(E5:E10)</f>
        <v>-516.84999999999945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7A01-3928-4704-A113-06C6718FB97B}">
  <dimension ref="A4:E4"/>
  <sheetViews>
    <sheetView workbookViewId="0">
      <selection activeCell="F4" sqref="F4"/>
    </sheetView>
  </sheetViews>
  <sheetFormatPr defaultRowHeight="12.75" x14ac:dyDescent="0.2"/>
  <sheetData>
    <row r="4" spans="1:5" x14ac:dyDescent="0.2">
      <c r="A4" t="s">
        <v>463</v>
      </c>
      <c r="E4">
        <f>4620</f>
        <v>4620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A578-CB68-4E49-994E-7F8602261658}">
  <dimension ref="C3:I7"/>
  <sheetViews>
    <sheetView workbookViewId="0">
      <selection activeCell="F9" sqref="F9"/>
    </sheetView>
  </sheetViews>
  <sheetFormatPr defaultRowHeight="12.75" x14ac:dyDescent="0.2"/>
  <cols>
    <col min="9" max="9" width="12.85546875" bestFit="1" customWidth="1"/>
  </cols>
  <sheetData>
    <row r="3" spans="3:9" x14ac:dyDescent="0.2">
      <c r="C3" t="s">
        <v>464</v>
      </c>
      <c r="I3" s="12">
        <f>865799</f>
        <v>865799</v>
      </c>
    </row>
    <row r="4" spans="3:9" x14ac:dyDescent="0.2">
      <c r="C4" t="s">
        <v>465</v>
      </c>
      <c r="I4" s="12">
        <v>-27769</v>
      </c>
    </row>
    <row r="5" spans="3:9" x14ac:dyDescent="0.2">
      <c r="I5" s="12"/>
    </row>
    <row r="6" spans="3:9" x14ac:dyDescent="0.2">
      <c r="I6" s="12"/>
    </row>
    <row r="7" spans="3:9" x14ac:dyDescent="0.2">
      <c r="C7" t="s">
        <v>466</v>
      </c>
      <c r="I7" s="12">
        <f>SUM(I3:I6)</f>
        <v>838030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6146" r:id="rId4">
          <objectPr defaultSize="0" r:id="rId5">
            <anchor moveWithCells="1">
              <from>
                <xdr:col>0</xdr:col>
                <xdr:colOff>504825</xdr:colOff>
                <xdr:row>10</xdr:row>
                <xdr:rowOff>9525</xdr:rowOff>
              </from>
              <to>
                <xdr:col>9</xdr:col>
                <xdr:colOff>447675</xdr:colOff>
                <xdr:row>59</xdr:row>
                <xdr:rowOff>95250</xdr:rowOff>
              </to>
            </anchor>
          </objectPr>
        </oleObject>
      </mc:Choice>
      <mc:Fallback>
        <oleObject progId="Acrobat Document" shapeId="6146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1A1A-77C5-4A5F-B37A-6A61DB773603}">
  <dimension ref="A1"/>
  <sheetViews>
    <sheetView workbookViewId="0">
      <selection activeCell="P11" sqref="P11"/>
    </sheetView>
  </sheetViews>
  <sheetFormatPr defaultRowHeight="12.75" x14ac:dyDescent="0.2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8193" r:id="rId4">
          <objectPr defaultSize="0" r:id="rId5">
            <anchor moveWithCells="1">
              <from>
                <xdr:col>1</xdr:col>
                <xdr:colOff>19050</xdr:colOff>
                <xdr:row>0</xdr:row>
                <xdr:rowOff>0</xdr:rowOff>
              </from>
              <to>
                <xdr:col>13</xdr:col>
                <xdr:colOff>247650</xdr:colOff>
                <xdr:row>35</xdr:row>
                <xdr:rowOff>47625</xdr:rowOff>
              </to>
            </anchor>
          </objectPr>
        </oleObject>
      </mc:Choice>
      <mc:Fallback>
        <oleObject progId="Acrobat Document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5368-719D-4E43-BF40-D6AF9C1F1FA4}">
  <dimension ref="B2:I9"/>
  <sheetViews>
    <sheetView tabSelected="1" workbookViewId="0">
      <selection activeCell="I12" sqref="I12"/>
    </sheetView>
  </sheetViews>
  <sheetFormatPr defaultRowHeight="12.75" x14ac:dyDescent="0.2"/>
  <cols>
    <col min="7" max="7" width="9.28515625" bestFit="1" customWidth="1"/>
    <col min="9" max="9" width="10.7109375" bestFit="1" customWidth="1"/>
  </cols>
  <sheetData>
    <row r="2" spans="2:9" x14ac:dyDescent="0.2">
      <c r="E2" t="s">
        <v>437</v>
      </c>
      <c r="G2" t="s">
        <v>469</v>
      </c>
      <c r="I2" t="s">
        <v>470</v>
      </c>
    </row>
    <row r="4" spans="2:9" x14ac:dyDescent="0.2">
      <c r="B4" t="s">
        <v>467</v>
      </c>
      <c r="E4">
        <v>4015</v>
      </c>
      <c r="G4">
        <v>440</v>
      </c>
      <c r="I4">
        <f>E4-G4</f>
        <v>3575</v>
      </c>
    </row>
    <row r="6" spans="2:9" x14ac:dyDescent="0.2">
      <c r="B6" t="s">
        <v>468</v>
      </c>
      <c r="E6">
        <v>4620</v>
      </c>
      <c r="G6">
        <v>440</v>
      </c>
      <c r="I6">
        <f t="shared" ref="I6" si="0">E6-G6</f>
        <v>4180</v>
      </c>
    </row>
    <row r="9" spans="2:9" x14ac:dyDescent="0.2">
      <c r="B9" t="s">
        <v>437</v>
      </c>
      <c r="G9" s="25">
        <f>SUM(G4:G8)</f>
        <v>880</v>
      </c>
      <c r="H9" s="25"/>
      <c r="I9" s="25">
        <f>SUM(I4:I8)</f>
        <v>7755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Income Rec</vt:lpstr>
      <vt:lpstr>Tax payable</vt:lpstr>
      <vt:lpstr>Sundry creditor</vt:lpstr>
      <vt:lpstr>Managed fund valuation</vt:lpstr>
      <vt:lpstr>Dist receivable</vt:lpstr>
      <vt:lpstr>Accountancy Fee</vt:lpstr>
    </vt:vector>
  </TitlesOfParts>
  <Company>Investintech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Hendry Ang</cp:lastModifiedBy>
  <dcterms:created xsi:type="dcterms:W3CDTF">2022-02-24T20:28:01Z</dcterms:created>
  <dcterms:modified xsi:type="dcterms:W3CDTF">2022-05-10T23:12:39Z</dcterms:modified>
</cp:coreProperties>
</file>