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y\Clients\Clients 2016 - 2018\Blakemore SMSF KERLEE\2018\"/>
    </mc:Choice>
  </mc:AlternateContent>
  <xr:revisionPtr revIDLastSave="0" documentId="8_{27334240-EA6C-4E28-A698-4F70DF0956FC}" xr6:coauthVersionLast="40" xr6:coauthVersionMax="40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6" i="1" l="1"/>
  <c r="E16" i="1"/>
  <c r="E15" i="1"/>
  <c r="F10" i="1"/>
  <c r="G6" i="1"/>
  <c r="F6" i="1"/>
  <c r="C76" i="1"/>
  <c r="C74" i="1"/>
  <c r="B77" i="1" l="1"/>
  <c r="C77" i="1" s="1"/>
  <c r="G16" i="1" l="1"/>
  <c r="F16" i="1"/>
  <c r="B60" i="1" l="1"/>
  <c r="D28" i="1" l="1"/>
  <c r="D26" i="1"/>
  <c r="B68" i="1"/>
  <c r="F68" i="1" s="1"/>
  <c r="B62" i="1"/>
  <c r="B64" i="1" l="1"/>
  <c r="C78" i="1" s="1"/>
  <c r="B78" i="1"/>
  <c r="E68" i="1"/>
  <c r="D68" i="1"/>
  <c r="D30" i="1"/>
  <c r="D52" i="1" l="1"/>
  <c r="D51" i="1"/>
  <c r="D50" i="1"/>
  <c r="D53" i="1" l="1"/>
  <c r="B19" i="1"/>
  <c r="F5" i="1" s="1"/>
  <c r="G11" i="1"/>
  <c r="D31" i="1" l="1"/>
  <c r="E67" i="1" s="1"/>
  <c r="G5" i="1"/>
  <c r="E69" i="1" l="1"/>
  <c r="D32" i="1"/>
  <c r="B31" i="1" l="1"/>
  <c r="E29" i="1"/>
  <c r="E31" i="1" s="1"/>
  <c r="F67" i="1" s="1"/>
  <c r="C27" i="1"/>
  <c r="C31" i="1" s="1"/>
  <c r="D67" i="1" s="1"/>
  <c r="D69" i="1" l="1"/>
  <c r="C32" i="1"/>
  <c r="F69" i="1"/>
  <c r="E32" i="1"/>
  <c r="E33" i="1" s="1"/>
  <c r="B67" i="1"/>
  <c r="D33" i="1"/>
  <c r="C79" i="1" l="1"/>
  <c r="B69" i="1"/>
  <c r="B79" i="1"/>
  <c r="B80" i="1" s="1"/>
  <c r="B32" i="1"/>
  <c r="B33" i="1" s="1"/>
  <c r="C80" i="1" s="1"/>
  <c r="C33" i="1"/>
  <c r="C41" i="1" l="1"/>
  <c r="C43" i="1" s="1"/>
  <c r="E17" i="1"/>
  <c r="G17" i="1" l="1"/>
  <c r="F17" i="1"/>
  <c r="B82" i="1"/>
  <c r="B83" i="1" s="1"/>
  <c r="D7" i="1" s="1"/>
  <c r="D9" i="1" s="1"/>
  <c r="F9" i="1" l="1"/>
  <c r="F12" i="1" s="1"/>
  <c r="G9" i="1"/>
  <c r="G12" i="1" s="1"/>
  <c r="D12" i="1"/>
  <c r="H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</author>
  </authors>
  <commentList>
    <comment ref="A5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Andy:</t>
        </r>
        <r>
          <rPr>
            <sz val="9"/>
            <color indexed="81"/>
            <rFont val="Tahoma"/>
            <family val="2"/>
          </rPr>
          <t xml:space="preserve">
Formed by NAB in Feb 2016
</t>
        </r>
      </text>
    </comment>
  </commentList>
</comments>
</file>

<file path=xl/sharedStrings.xml><?xml version="1.0" encoding="utf-8"?>
<sst xmlns="http://schemas.openxmlformats.org/spreadsheetml/2006/main" count="75" uniqueCount="66">
  <si>
    <t xml:space="preserve">Benefits paid </t>
  </si>
  <si>
    <t>NET REMAINING</t>
  </si>
  <si>
    <t>Opening Balances</t>
  </si>
  <si>
    <t>Audit</t>
  </si>
  <si>
    <t>Management</t>
  </si>
  <si>
    <t>Investment</t>
  </si>
  <si>
    <t>TOTAL</t>
  </si>
  <si>
    <t>Accy</t>
  </si>
  <si>
    <t>Bank Fees</t>
  </si>
  <si>
    <t>Filing Fees</t>
  </si>
  <si>
    <t>Tax charge for yr</t>
  </si>
  <si>
    <t>Tax on Cont</t>
  </si>
  <si>
    <t>Balance to be split</t>
  </si>
  <si>
    <t>Integrated account:-</t>
  </si>
  <si>
    <t>Installments</t>
  </si>
  <si>
    <t>Taxation balance - analysis</t>
  </si>
  <si>
    <t>SHARE VALUATION</t>
  </si>
  <si>
    <t>Unit cost</t>
  </si>
  <si>
    <t>Value</t>
  </si>
  <si>
    <t>Security</t>
  </si>
  <si>
    <t>Franking Credits</t>
  </si>
  <si>
    <t>Exempt pension EXPENSES</t>
  </si>
  <si>
    <t>NET</t>
  </si>
  <si>
    <t>EXEMPT PENSION INCOME / EXPENSES</t>
  </si>
  <si>
    <t>INCOME</t>
  </si>
  <si>
    <t>Div</t>
  </si>
  <si>
    <t>Interest</t>
  </si>
  <si>
    <t>Tax Free %</t>
  </si>
  <si>
    <t>EXEMPT PEN INCOME</t>
  </si>
  <si>
    <t>EXPENSES</t>
  </si>
  <si>
    <t xml:space="preserve">                           Audit</t>
  </si>
  <si>
    <t>Y.E. 30 June 2018</t>
  </si>
  <si>
    <t>Profit for 2018 after tax</t>
  </si>
  <si>
    <t>2018 charge</t>
  </si>
  <si>
    <t>CONTRIBUTIONS</t>
  </si>
  <si>
    <t>Number Held</t>
  </si>
  <si>
    <t>Total Income</t>
  </si>
  <si>
    <t>Total expenses</t>
  </si>
  <si>
    <t>NET PROFIT BEFORE TAX</t>
  </si>
  <si>
    <t>NET P{ROFIT AFTER TAX</t>
  </si>
  <si>
    <t>Div + interest</t>
  </si>
  <si>
    <t>Mkt Value moves</t>
  </si>
  <si>
    <t>Other</t>
  </si>
  <si>
    <t>Tax refund ATO</t>
  </si>
  <si>
    <t>Tax charge for year</t>
  </si>
  <si>
    <t>Total</t>
  </si>
  <si>
    <t>P &amp; L</t>
  </si>
  <si>
    <t>Tax</t>
  </si>
  <si>
    <t>Levy</t>
  </si>
  <si>
    <t>Net</t>
  </si>
  <si>
    <t>Tax Expense for the year</t>
  </si>
  <si>
    <t>Expense for Tax Return -( 100% of expense)</t>
  </si>
  <si>
    <t>Net per tax return</t>
  </si>
  <si>
    <t>Kerrlee Superannuation Fund</t>
  </si>
  <si>
    <t>FMG</t>
  </si>
  <si>
    <t>Peninsular</t>
  </si>
  <si>
    <t>Lee</t>
  </si>
  <si>
    <t>Kerrie</t>
  </si>
  <si>
    <t>Lee personal</t>
  </si>
  <si>
    <t>Cap Gain</t>
  </si>
  <si>
    <t>INPUT % HERE</t>
  </si>
  <si>
    <t>Bal b/d</t>
  </si>
  <si>
    <t>Bal B/d</t>
  </si>
  <si>
    <t>Bal per Bal Sheet</t>
  </si>
  <si>
    <t>Paid in July by Lee - see bank statement</t>
  </si>
  <si>
    <t>ATO SMSF Levy goes to 2019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</si>
</sst>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0_-;\-* #,##0.000_-;_-* &quot;-&quot;???_-;_-@_-"/>
    <numFmt numFmtId="165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43" fontId="0" fillId="0" borderId="0" xfId="1" applyFont="1"/>
    <xf numFmtId="10" fontId="2" fillId="0" borderId="0" xfId="2" applyNumberFormat="1" applyFont="1" applyAlignment="1">
      <alignment horizontal="center"/>
    </xf>
    <xf numFmtId="43" fontId="2" fillId="0" borderId="0" xfId="1" applyFont="1" applyAlignment="1">
      <alignment horizontal="center"/>
    </xf>
    <xf numFmtId="43" fontId="0" fillId="0" borderId="1" xfId="1" applyFont="1" applyBorder="1"/>
    <xf numFmtId="43" fontId="2" fillId="0" borderId="0" xfId="1" applyFont="1"/>
    <xf numFmtId="43" fontId="0" fillId="0" borderId="2" xfId="1" applyFont="1" applyBorder="1"/>
    <xf numFmtId="43" fontId="0" fillId="2" borderId="2" xfId="1" applyFont="1" applyFill="1" applyBorder="1"/>
    <xf numFmtId="43" fontId="0" fillId="0" borderId="0" xfId="1" quotePrefix="1" applyFont="1"/>
    <xf numFmtId="41" fontId="0" fillId="0" borderId="0" xfId="1" applyNumberFormat="1" applyFont="1"/>
    <xf numFmtId="164" fontId="0" fillId="0" borderId="0" xfId="1" applyNumberFormat="1" applyFont="1"/>
    <xf numFmtId="43" fontId="0" fillId="0" borderId="0" xfId="1" applyFont="1" applyFill="1"/>
    <xf numFmtId="43" fontId="0" fillId="0" borderId="0" xfId="1" applyFont="1" applyBorder="1"/>
    <xf numFmtId="43" fontId="0" fillId="0" borderId="3" xfId="1" applyFont="1" applyBorder="1"/>
    <xf numFmtId="43" fontId="0" fillId="2" borderId="0" xfId="1" applyFont="1" applyFill="1"/>
    <xf numFmtId="165" fontId="0" fillId="3" borderId="0" xfId="2" applyNumberFormat="1" applyFont="1" applyFill="1"/>
    <xf numFmtId="43" fontId="2" fillId="2" borderId="0" xfId="1" applyFont="1" applyFill="1"/>
    <xf numFmtId="43" fontId="1" fillId="3" borderId="0" xfId="1" applyFont="1" applyFill="1"/>
    <xf numFmtId="43" fontId="0" fillId="3" borderId="0" xfId="1" applyFont="1" applyFill="1"/>
    <xf numFmtId="43" fontId="0" fillId="0" borderId="5" xfId="1" applyFont="1" applyBorder="1"/>
    <xf numFmtId="43" fontId="0" fillId="0" borderId="6" xfId="1" applyFont="1" applyBorder="1"/>
    <xf numFmtId="43" fontId="0" fillId="0" borderId="7" xfId="1" applyFont="1" applyBorder="1"/>
    <xf numFmtId="43" fontId="0" fillId="0" borderId="8" xfId="1" applyFont="1" applyBorder="1"/>
    <xf numFmtId="43" fontId="5" fillId="3" borderId="4" xfId="1" applyFont="1" applyFill="1" applyBorder="1" applyProtection="1">
      <protection locked="0"/>
    </xf>
    <xf numFmtId="43" fontId="2" fillId="0" borderId="9" xfId="1" applyFont="1" applyBorder="1"/>
    <xf numFmtId="43" fontId="2" fillId="2" borderId="9" xfId="1" applyFont="1" applyFill="1" applyBorder="1"/>
    <xf numFmtId="165" fontId="0" fillId="3" borderId="4" xfId="2" applyNumberFormat="1" applyFont="1" applyFill="1" applyBorder="1"/>
    <xf numFmtId="43" fontId="0" fillId="0" borderId="10" xfId="1" applyFont="1" applyBorder="1"/>
    <xf numFmtId="43" fontId="0" fillId="0" borderId="11" xfId="1" applyFont="1" applyBorder="1"/>
    <xf numFmtId="43" fontId="0" fillId="0" borderId="12" xfId="1" applyFont="1" applyBorder="1"/>
    <xf numFmtId="43" fontId="0" fillId="0" borderId="13" xfId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4"/>
  <sheetViews>
    <sheetView tabSelected="1" topLeftCell="B1" workbookViewId="0">
      <selection activeCell="J42" sqref="J42"/>
    </sheetView>
  </sheetViews>
  <sheetFormatPr defaultRowHeight="15" x14ac:dyDescent="0.25"/>
  <cols>
    <col min="1" max="1" width="31.42578125" style="1" customWidth="1"/>
    <col min="2" max="2" width="18.5703125" style="1" customWidth="1"/>
    <col min="3" max="3" width="12.42578125" style="1" customWidth="1"/>
    <col min="4" max="4" width="17.5703125" style="1" customWidth="1"/>
    <col min="5" max="5" width="13.140625" style="1" customWidth="1"/>
    <col min="6" max="6" width="12.5703125" style="1" customWidth="1"/>
    <col min="7" max="7" width="11.7109375" style="1" customWidth="1"/>
    <col min="8" max="8" width="10.5703125" style="1" bestFit="1" customWidth="1"/>
    <col min="9" max="16384" width="9.140625" style="1"/>
  </cols>
  <sheetData>
    <row r="1" spans="2:8" x14ac:dyDescent="0.25">
      <c r="B1" s="5" t="s">
        <v>53</v>
      </c>
    </row>
    <row r="2" spans="2:8" x14ac:dyDescent="0.25">
      <c r="B2" s="5"/>
    </row>
    <row r="3" spans="2:8" x14ac:dyDescent="0.25">
      <c r="B3" s="5" t="s">
        <v>31</v>
      </c>
    </row>
    <row r="5" spans="2:8" x14ac:dyDescent="0.25">
      <c r="F5" s="2">
        <f>B17/B19</f>
        <v>0.5257281021071718</v>
      </c>
      <c r="G5" s="2">
        <f>B18/B19</f>
        <v>0.47427189789282825</v>
      </c>
      <c r="H5" s="1" t="s">
        <v>45</v>
      </c>
    </row>
    <row r="6" spans="2:8" x14ac:dyDescent="0.25">
      <c r="F6" s="3" t="str">
        <f>A17</f>
        <v>Kerrie</v>
      </c>
      <c r="G6" s="3" t="str">
        <f>A18</f>
        <v>Lee</v>
      </c>
    </row>
    <row r="7" spans="2:8" x14ac:dyDescent="0.25">
      <c r="B7" s="1" t="s">
        <v>32</v>
      </c>
      <c r="D7" s="1">
        <f>B83</f>
        <v>388.81000000000199</v>
      </c>
    </row>
    <row r="8" spans="2:8" x14ac:dyDescent="0.25">
      <c r="B8" s="1" t="s">
        <v>42</v>
      </c>
      <c r="D8" s="4">
        <v>0</v>
      </c>
    </row>
    <row r="9" spans="2:8" x14ac:dyDescent="0.25">
      <c r="D9" s="1">
        <f>SUM(D7:D8)</f>
        <v>388.81000000000199</v>
      </c>
      <c r="F9" s="1">
        <f>D9*F5</f>
        <v>204.40834338029052</v>
      </c>
      <c r="G9" s="1">
        <f>D9*G5</f>
        <v>184.4016566197115</v>
      </c>
    </row>
    <row r="10" spans="2:8" x14ac:dyDescent="0.25">
      <c r="B10" s="1" t="s">
        <v>0</v>
      </c>
      <c r="D10" s="1">
        <v>-5000</v>
      </c>
      <c r="F10" s="1">
        <f>D10</f>
        <v>-5000</v>
      </c>
      <c r="G10" s="1">
        <v>0</v>
      </c>
    </row>
    <row r="11" spans="2:8" x14ac:dyDescent="0.25">
      <c r="B11" s="1" t="s">
        <v>0</v>
      </c>
      <c r="D11" s="4"/>
      <c r="F11" s="4"/>
      <c r="G11" s="4">
        <f>D11</f>
        <v>0</v>
      </c>
    </row>
    <row r="12" spans="2:8" x14ac:dyDescent="0.25">
      <c r="B12" s="1" t="s">
        <v>1</v>
      </c>
      <c r="D12" s="1">
        <f>SUM(D9:D11)</f>
        <v>-4611.1899999999978</v>
      </c>
      <c r="F12" s="1">
        <f>SUM(F8:F11)</f>
        <v>-4795.5916566197093</v>
      </c>
      <c r="G12" s="1">
        <f>SUM(G8:G11)</f>
        <v>184.4016566197115</v>
      </c>
      <c r="H12" s="1">
        <f>G12+F12</f>
        <v>-4611.1899999999978</v>
      </c>
    </row>
    <row r="14" spans="2:8" x14ac:dyDescent="0.25">
      <c r="D14" s="5" t="s">
        <v>50</v>
      </c>
    </row>
    <row r="15" spans="2:8" ht="15.75" thickBot="1" x14ac:dyDescent="0.3">
      <c r="B15" s="5" t="s">
        <v>2</v>
      </c>
      <c r="C15" s="5"/>
      <c r="D15" s="1" t="s">
        <v>10</v>
      </c>
      <c r="E15" s="17">
        <f>C40</f>
        <v>-1034.7</v>
      </c>
    </row>
    <row r="16" spans="2:8" x14ac:dyDescent="0.25">
      <c r="D16" s="1" t="s">
        <v>11</v>
      </c>
      <c r="E16" s="1">
        <f>F16</f>
        <v>974.55</v>
      </c>
      <c r="F16" s="19">
        <f>C72*0.15</f>
        <v>974.55</v>
      </c>
      <c r="G16" s="20">
        <f>C74*0.15</f>
        <v>0</v>
      </c>
    </row>
    <row r="17" spans="1:7" ht="15.75" thickBot="1" x14ac:dyDescent="0.3">
      <c r="A17" s="1" t="s">
        <v>57</v>
      </c>
      <c r="B17" s="1">
        <v>85240.85</v>
      </c>
      <c r="D17" s="1" t="s">
        <v>12</v>
      </c>
      <c r="E17" s="7">
        <f>E15-E16</f>
        <v>-2009.25</v>
      </c>
      <c r="F17" s="21">
        <f>E17*F5</f>
        <v>-1056.3191891588349</v>
      </c>
      <c r="G17" s="22">
        <f>E17*G5</f>
        <v>-952.93081084116511</v>
      </c>
    </row>
    <row r="18" spans="1:7" ht="15.75" thickTop="1" x14ac:dyDescent="0.25">
      <c r="A18" s="1" t="s">
        <v>56</v>
      </c>
      <c r="B18" s="1">
        <v>76897.81</v>
      </c>
    </row>
    <row r="19" spans="1:7" ht="15.75" thickBot="1" x14ac:dyDescent="0.3">
      <c r="B19" s="6">
        <f>SUM(B17:B18)</f>
        <v>162138.66</v>
      </c>
    </row>
    <row r="20" spans="1:7" ht="15.75" thickTop="1" x14ac:dyDescent="0.25"/>
    <row r="22" spans="1:7" x14ac:dyDescent="0.25">
      <c r="B22" s="5" t="s">
        <v>51</v>
      </c>
      <c r="C22" s="5"/>
    </row>
    <row r="24" spans="1:7" x14ac:dyDescent="0.25">
      <c r="B24" s="5" t="s">
        <v>6</v>
      </c>
      <c r="C24" s="5" t="s">
        <v>3</v>
      </c>
      <c r="D24" s="5" t="s">
        <v>4</v>
      </c>
      <c r="E24" s="5" t="s">
        <v>5</v>
      </c>
    </row>
    <row r="26" spans="1:7" x14ac:dyDescent="0.25">
      <c r="A26" s="1" t="s">
        <v>7</v>
      </c>
      <c r="B26" s="1">
        <v>1716</v>
      </c>
      <c r="D26" s="1">
        <f>B26</f>
        <v>1716</v>
      </c>
    </row>
    <row r="27" spans="1:7" x14ac:dyDescent="0.25">
      <c r="A27" s="1" t="s">
        <v>3</v>
      </c>
      <c r="B27" s="1">
        <v>330</v>
      </c>
      <c r="C27" s="1">
        <f>B27</f>
        <v>330</v>
      </c>
    </row>
    <row r="28" spans="1:7" x14ac:dyDescent="0.25">
      <c r="A28" s="1" t="s">
        <v>42</v>
      </c>
      <c r="B28" s="1">
        <v>0</v>
      </c>
      <c r="D28" s="1">
        <f>B28</f>
        <v>0</v>
      </c>
    </row>
    <row r="29" spans="1:7" x14ac:dyDescent="0.25">
      <c r="A29" s="1" t="s">
        <v>8</v>
      </c>
      <c r="B29" s="1">
        <v>120</v>
      </c>
      <c r="E29" s="1">
        <f>B29</f>
        <v>120</v>
      </c>
    </row>
    <row r="30" spans="1:7" x14ac:dyDescent="0.25">
      <c r="A30" s="1" t="s">
        <v>9</v>
      </c>
      <c r="B30" s="1">
        <v>307</v>
      </c>
      <c r="D30" s="1">
        <f>B30</f>
        <v>307</v>
      </c>
    </row>
    <row r="31" spans="1:7" x14ac:dyDescent="0.25">
      <c r="B31" s="13">
        <f>SUM(B26:B30)</f>
        <v>2473</v>
      </c>
      <c r="C31" s="13">
        <f>SUM(C25:C30)</f>
        <v>330</v>
      </c>
      <c r="D31" s="13">
        <f t="shared" ref="D31:E31" si="0">SUM(D25:D30)</f>
        <v>2023</v>
      </c>
      <c r="E31" s="13">
        <f t="shared" si="0"/>
        <v>120</v>
      </c>
    </row>
    <row r="32" spans="1:7" x14ac:dyDescent="0.25">
      <c r="A32" s="1" t="s">
        <v>21</v>
      </c>
      <c r="B32" s="12">
        <f>SUM(C32:E32)</f>
        <v>1258</v>
      </c>
      <c r="C32" s="12">
        <f>ROUND(((C31*$B$63)),0)</f>
        <v>168</v>
      </c>
      <c r="D32" s="12">
        <f>ROUND(((D31*$B$63)),0)</f>
        <v>1029</v>
      </c>
      <c r="E32" s="12">
        <f>ROUND(((E31*$B$63)),0)</f>
        <v>61</v>
      </c>
    </row>
    <row r="33" spans="1:6" ht="15.75" thickBot="1" x14ac:dyDescent="0.3">
      <c r="A33" s="1" t="s">
        <v>22</v>
      </c>
      <c r="B33" s="6">
        <f>B31-B32</f>
        <v>1215</v>
      </c>
      <c r="C33" s="6">
        <f>C31-C32</f>
        <v>162</v>
      </c>
      <c r="D33" s="6">
        <f t="shared" ref="D33:E33" si="1">D31-D32</f>
        <v>994</v>
      </c>
      <c r="E33" s="6">
        <f t="shared" si="1"/>
        <v>59</v>
      </c>
    </row>
    <row r="34" spans="1:6" ht="15.75" thickTop="1" x14ac:dyDescent="0.25"/>
    <row r="35" spans="1:6" x14ac:dyDescent="0.25">
      <c r="B35" s="5" t="s">
        <v>15</v>
      </c>
      <c r="C35" s="5"/>
    </row>
    <row r="37" spans="1:6" x14ac:dyDescent="0.25">
      <c r="A37" s="5" t="s">
        <v>13</v>
      </c>
      <c r="B37" s="1" t="s">
        <v>61</v>
      </c>
      <c r="C37" s="14"/>
      <c r="F37" s="8"/>
    </row>
    <row r="38" spans="1:6" x14ac:dyDescent="0.25">
      <c r="B38" s="1" t="s">
        <v>14</v>
      </c>
      <c r="C38" s="1">
        <v>0</v>
      </c>
    </row>
    <row r="39" spans="1:6" ht="15.75" thickBot="1" x14ac:dyDescent="0.3">
      <c r="B39" s="1" t="s">
        <v>20</v>
      </c>
      <c r="C39" s="1">
        <v>436.65</v>
      </c>
    </row>
    <row r="40" spans="1:6" ht="15.75" thickBot="1" x14ac:dyDescent="0.3">
      <c r="B40" s="1" t="s">
        <v>33</v>
      </c>
      <c r="C40" s="23">
        <v>-1034.7</v>
      </c>
    </row>
    <row r="41" spans="1:6" x14ac:dyDescent="0.25">
      <c r="B41" s="24" t="s">
        <v>49</v>
      </c>
      <c r="C41" s="25">
        <f>SUM(C36:C40)</f>
        <v>-598.05000000000007</v>
      </c>
    </row>
    <row r="42" spans="1:6" x14ac:dyDescent="0.25">
      <c r="B42" s="1" t="s">
        <v>48</v>
      </c>
      <c r="C42" s="1">
        <v>259</v>
      </c>
    </row>
    <row r="43" spans="1:6" x14ac:dyDescent="0.25">
      <c r="B43" s="1" t="s">
        <v>52</v>
      </c>
      <c r="C43" s="1">
        <f>C41-C42</f>
        <v>-857.05000000000007</v>
      </c>
    </row>
    <row r="45" spans="1:6" x14ac:dyDescent="0.25">
      <c r="B45" s="1" t="s">
        <v>62</v>
      </c>
      <c r="C45" s="1">
        <v>-571.85</v>
      </c>
      <c r="D45" s="1" t="s">
        <v>64</v>
      </c>
    </row>
    <row r="46" spans="1:6" ht="15.75" thickBot="1" x14ac:dyDescent="0.3">
      <c r="B46" s="1" t="s">
        <v>63</v>
      </c>
      <c r="C46" s="6">
        <f>C45+C43+C42</f>
        <v>-1169.9000000000001</v>
      </c>
      <c r="D46" s="1" t="s">
        <v>65</v>
      </c>
    </row>
    <row r="47" spans="1:6" ht="15.75" thickTop="1" x14ac:dyDescent="0.25"/>
    <row r="48" spans="1:6" x14ac:dyDescent="0.25">
      <c r="B48" s="5" t="s">
        <v>16</v>
      </c>
    </row>
    <row r="49" spans="1:4" x14ac:dyDescent="0.25">
      <c r="A49" s="5" t="s">
        <v>19</v>
      </c>
      <c r="B49" s="5" t="s">
        <v>35</v>
      </c>
      <c r="C49" s="5" t="s">
        <v>17</v>
      </c>
      <c r="D49" s="5" t="s">
        <v>18</v>
      </c>
    </row>
    <row r="50" spans="1:4" x14ac:dyDescent="0.25">
      <c r="A50" s="1" t="s">
        <v>54</v>
      </c>
      <c r="B50" s="9">
        <v>4167</v>
      </c>
      <c r="C50" s="1">
        <v>4.3899999999999997</v>
      </c>
      <c r="D50" s="11">
        <f>C50*B50</f>
        <v>18293.129999999997</v>
      </c>
    </row>
    <row r="51" spans="1:4" x14ac:dyDescent="0.25">
      <c r="A51" s="1" t="s">
        <v>55</v>
      </c>
      <c r="B51" s="9">
        <v>6250</v>
      </c>
      <c r="C51" s="10">
        <v>1E-3</v>
      </c>
      <c r="D51" s="11">
        <f t="shared" ref="D51:D52" si="2">C51*B51</f>
        <v>6.25</v>
      </c>
    </row>
    <row r="52" spans="1:4" x14ac:dyDescent="0.25">
      <c r="B52" s="9"/>
      <c r="D52" s="11">
        <f t="shared" si="2"/>
        <v>0</v>
      </c>
    </row>
    <row r="53" spans="1:4" ht="15.75" thickBot="1" x14ac:dyDescent="0.3">
      <c r="B53" s="9"/>
      <c r="D53" s="7">
        <f>SUM(D50:D52)</f>
        <v>18299.379999999997</v>
      </c>
    </row>
    <row r="54" spans="1:4" ht="15.75" thickTop="1" x14ac:dyDescent="0.25"/>
    <row r="58" spans="1:4" x14ac:dyDescent="0.25">
      <c r="A58" s="5" t="s">
        <v>23</v>
      </c>
    </row>
    <row r="59" spans="1:4" x14ac:dyDescent="0.25">
      <c r="A59" s="1" t="s">
        <v>24</v>
      </c>
    </row>
    <row r="60" spans="1:4" x14ac:dyDescent="0.25">
      <c r="A60" s="1" t="s">
        <v>25</v>
      </c>
      <c r="B60" s="1">
        <f>8963.09+566.44</f>
        <v>9529.5300000000007</v>
      </c>
    </row>
    <row r="61" spans="1:4" x14ac:dyDescent="0.25">
      <c r="A61" s="1" t="s">
        <v>26</v>
      </c>
      <c r="B61" s="4">
        <v>12591.46</v>
      </c>
    </row>
    <row r="62" spans="1:4" ht="15.75" thickBot="1" x14ac:dyDescent="0.3">
      <c r="B62" s="1">
        <f>SUM(B60:B61)</f>
        <v>22120.989999999998</v>
      </c>
    </row>
    <row r="63" spans="1:4" ht="15.75" thickBot="1" x14ac:dyDescent="0.3">
      <c r="A63" s="5" t="s">
        <v>27</v>
      </c>
      <c r="B63" s="26">
        <v>0.50885999999999998</v>
      </c>
      <c r="D63" s="16" t="s">
        <v>60</v>
      </c>
    </row>
    <row r="64" spans="1:4" x14ac:dyDescent="0.25">
      <c r="A64" s="1" t="s">
        <v>28</v>
      </c>
      <c r="B64" s="14">
        <f>ROUND((B62*B63),0)</f>
        <v>11256</v>
      </c>
    </row>
    <row r="66" spans="1:6" x14ac:dyDescent="0.25">
      <c r="D66" s="1" t="s">
        <v>30</v>
      </c>
      <c r="E66" s="1" t="s">
        <v>4</v>
      </c>
      <c r="F66" s="1" t="s">
        <v>5</v>
      </c>
    </row>
    <row r="67" spans="1:6" x14ac:dyDescent="0.25">
      <c r="A67" s="1" t="s">
        <v>29</v>
      </c>
      <c r="B67" s="1">
        <f>SUM(D67:F67)</f>
        <v>2473</v>
      </c>
      <c r="D67" s="1">
        <f>C31</f>
        <v>330</v>
      </c>
      <c r="E67" s="1">
        <f>D31</f>
        <v>2023</v>
      </c>
      <c r="F67" s="1">
        <f>E31</f>
        <v>120</v>
      </c>
    </row>
    <row r="68" spans="1:6" x14ac:dyDescent="0.25">
      <c r="A68" s="1" t="s">
        <v>27</v>
      </c>
      <c r="B68" s="15">
        <f>B63</f>
        <v>0.50885999999999998</v>
      </c>
      <c r="D68" s="15">
        <f>B68</f>
        <v>0.50885999999999998</v>
      </c>
      <c r="E68" s="15">
        <f>B68</f>
        <v>0.50885999999999998</v>
      </c>
      <c r="F68" s="15">
        <f>B68</f>
        <v>0.50885999999999998</v>
      </c>
    </row>
    <row r="69" spans="1:6" x14ac:dyDescent="0.25">
      <c r="A69" s="1" t="s">
        <v>28</v>
      </c>
      <c r="B69" s="14">
        <f>SUM(D69:F69)</f>
        <v>1258</v>
      </c>
      <c r="D69" s="11">
        <f t="shared" ref="D69:F69" si="3">ROUND((D67*D68),0)</f>
        <v>168</v>
      </c>
      <c r="E69" s="11">
        <f t="shared" si="3"/>
        <v>1029</v>
      </c>
      <c r="F69" s="11">
        <f t="shared" si="3"/>
        <v>61</v>
      </c>
    </row>
    <row r="70" spans="1:6" ht="15.75" thickBot="1" x14ac:dyDescent="0.3"/>
    <row r="71" spans="1:6" x14ac:dyDescent="0.25">
      <c r="A71" s="5" t="s">
        <v>34</v>
      </c>
      <c r="B71" s="1" t="s">
        <v>46</v>
      </c>
      <c r="C71" s="27" t="s">
        <v>47</v>
      </c>
    </row>
    <row r="72" spans="1:6" x14ac:dyDescent="0.25">
      <c r="A72" s="1" t="s">
        <v>56</v>
      </c>
      <c r="B72" s="1">
        <v>6496.54</v>
      </c>
      <c r="C72" s="28">
        <v>6497</v>
      </c>
    </row>
    <row r="73" spans="1:6" x14ac:dyDescent="0.25">
      <c r="A73" s="1" t="s">
        <v>58</v>
      </c>
      <c r="B73" s="1">
        <v>0</v>
      </c>
      <c r="C73" s="28"/>
    </row>
    <row r="74" spans="1:6" x14ac:dyDescent="0.25">
      <c r="A74" s="1" t="s">
        <v>57</v>
      </c>
      <c r="B74" s="1">
        <v>0</v>
      </c>
      <c r="C74" s="28">
        <f>B74</f>
        <v>0</v>
      </c>
    </row>
    <row r="75" spans="1:6" x14ac:dyDescent="0.25">
      <c r="A75" s="1" t="s">
        <v>41</v>
      </c>
      <c r="B75" s="1">
        <v>12104.39</v>
      </c>
      <c r="C75" s="28"/>
    </row>
    <row r="76" spans="1:6" x14ac:dyDescent="0.25">
      <c r="A76" s="1" t="s">
        <v>59</v>
      </c>
      <c r="B76" s="1">
        <v>-18083.349999999999</v>
      </c>
      <c r="C76" s="28">
        <f>B76</f>
        <v>-18083.349999999999</v>
      </c>
    </row>
    <row r="77" spans="1:6" x14ac:dyDescent="0.25">
      <c r="A77" s="1" t="s">
        <v>40</v>
      </c>
      <c r="B77" s="4">
        <f>1455.52+1923.41</f>
        <v>3378.9300000000003</v>
      </c>
      <c r="C77" s="29">
        <f>B77</f>
        <v>3378.9300000000003</v>
      </c>
    </row>
    <row r="78" spans="1:6" x14ac:dyDescent="0.25">
      <c r="A78" s="1" t="s">
        <v>36</v>
      </c>
      <c r="B78" s="1">
        <f>SUM(B72:B77)</f>
        <v>3896.510000000002</v>
      </c>
      <c r="C78" s="28">
        <f>ROUND((SUM(C72:C77)),0)</f>
        <v>-8207</v>
      </c>
    </row>
    <row r="79" spans="1:6" x14ac:dyDescent="0.25">
      <c r="A79" s="1" t="s">
        <v>37</v>
      </c>
      <c r="B79" s="4">
        <f>+B67</f>
        <v>2473</v>
      </c>
      <c r="C79" s="29">
        <f>SUM(D69:F69)</f>
        <v>1258</v>
      </c>
    </row>
    <row r="80" spans="1:6" ht="15.75" thickBot="1" x14ac:dyDescent="0.3">
      <c r="A80" s="1" t="s">
        <v>38</v>
      </c>
      <c r="B80" s="1">
        <f>B78-B79</f>
        <v>1423.510000000002</v>
      </c>
      <c r="C80" s="30">
        <f>C78-C79</f>
        <v>-9465</v>
      </c>
    </row>
    <row r="81" spans="1:2" x14ac:dyDescent="0.25">
      <c r="A81" s="1" t="s">
        <v>43</v>
      </c>
      <c r="B81" s="1">
        <v>0</v>
      </c>
    </row>
    <row r="82" spans="1:2" x14ac:dyDescent="0.25">
      <c r="A82" s="1" t="s">
        <v>44</v>
      </c>
      <c r="B82" s="18">
        <f>E15</f>
        <v>-1034.7</v>
      </c>
    </row>
    <row r="83" spans="1:2" ht="15.75" thickBot="1" x14ac:dyDescent="0.3">
      <c r="A83" s="1" t="s">
        <v>39</v>
      </c>
      <c r="B83" s="6">
        <f>B80+B81+B82</f>
        <v>388.81000000000199</v>
      </c>
    </row>
    <row r="84" spans="1:2" ht="15.75" thickTop="1" x14ac:dyDescent="0.25"/>
  </sheetData>
  <printOptions horizontalCentered="1" verticalCentered="1"/>
  <pageMargins left="0.19685039370078741" right="0.19685039370078741" top="0.19685039370078741" bottom="0.39370078740157483" header="0.31496062992125984" footer="3.937007874015748E-2"/>
  <pageSetup paperSize="9" scale="65" orientation="portrait" horizontalDpi="0" verticalDpi="0" r:id="rId1"/>
  <headerFooter>
    <oddFooter>&amp;L&amp;Z&amp;F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Windows User</cp:lastModifiedBy>
  <cp:lastPrinted>2019-03-07T13:08:12Z</cp:lastPrinted>
  <dcterms:created xsi:type="dcterms:W3CDTF">2016-03-02T15:50:01Z</dcterms:created>
  <dcterms:modified xsi:type="dcterms:W3CDTF">2019-03-07T13:59:04Z</dcterms:modified>
</cp:coreProperties>
</file>