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2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ndy\Clients\Clients 2016 - 2018\Blakemore SMSF KERLEE\2018\"/>
    </mc:Choice>
  </mc:AlternateContent>
  <xr:revisionPtr revIDLastSave="0" documentId="8_{783C2AE5-2865-4663-A30A-5AE36959B8EC}" xr6:coauthVersionLast="40" xr6:coauthVersionMax="40" xr10:uidLastSave="{00000000-0000-0000-0000-000000000000}"/>
  <bookViews>
    <workbookView xWindow="-120" yWindow="-120" windowWidth="29040" windowHeight="15840" xr2:uid="{BBAE0628-1157-4530-8483-B1E13646CF48}"/>
  </bookViews>
  <sheets>
    <sheet name="TB" sheetId="1" r:id="rId1"/>
    <sheet name="Business Account" sheetId="2" r:id="rId2"/>
    <sheet name="Online Saver" sheetId="3" r:id="rId3"/>
    <sheet name="CDIA - Direct Invest" sheetId="5" r:id="rId4"/>
    <sheet name="Term Deposit" sheetId="4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30" i="1" l="1"/>
  <c r="K28" i="1"/>
  <c r="K27" i="1"/>
  <c r="F21" i="1"/>
  <c r="F32" i="1"/>
  <c r="I22" i="1" l="1"/>
  <c r="I8" i="1"/>
  <c r="I41" i="1" s="1"/>
  <c r="J34" i="1" l="1"/>
  <c r="K9" i="1"/>
  <c r="O9" i="1" s="1"/>
  <c r="Q9" i="1" s="1"/>
  <c r="L12" i="1"/>
  <c r="L41" i="1" s="1"/>
  <c r="H29" i="1"/>
  <c r="O29" i="1" s="1"/>
  <c r="H27" i="1"/>
  <c r="O27" i="1" s="1"/>
  <c r="O28" i="1"/>
  <c r="O37" i="1"/>
  <c r="O38" i="1"/>
  <c r="O30" i="1"/>
  <c r="H26" i="1"/>
  <c r="O26" i="1" s="1"/>
  <c r="L52" i="5"/>
  <c r="H15" i="1"/>
  <c r="Y52" i="4"/>
  <c r="L52" i="4"/>
  <c r="X52" i="4"/>
  <c r="W52" i="4"/>
  <c r="V52" i="4"/>
  <c r="U52" i="4"/>
  <c r="T52" i="4"/>
  <c r="S52" i="4"/>
  <c r="R52" i="4"/>
  <c r="Q52" i="4"/>
  <c r="P52" i="4"/>
  <c r="O52" i="4"/>
  <c r="N52" i="4"/>
  <c r="M52" i="4"/>
  <c r="K52" i="4"/>
  <c r="I52" i="4"/>
  <c r="H52" i="4"/>
  <c r="G52" i="4"/>
  <c r="F52" i="4"/>
  <c r="E52" i="4"/>
  <c r="D52" i="4"/>
  <c r="C52" i="4"/>
  <c r="J52" i="4"/>
  <c r="O8" i="1"/>
  <c r="Q8" i="1" s="1"/>
  <c r="O11" i="1"/>
  <c r="Q11" i="1" s="1"/>
  <c r="O12" i="1"/>
  <c r="Q12" i="1" s="1"/>
  <c r="O17" i="1"/>
  <c r="Q17" i="1" s="1"/>
  <c r="O18" i="1"/>
  <c r="Q18" i="1" s="1"/>
  <c r="O19" i="1"/>
  <c r="Q19" i="1" s="1"/>
  <c r="O22" i="1"/>
  <c r="O24" i="1"/>
  <c r="O25" i="1"/>
  <c r="O31" i="1"/>
  <c r="O33" i="1"/>
  <c r="O34" i="1"/>
  <c r="O35" i="1"/>
  <c r="X35" i="1" s="1"/>
  <c r="O39" i="1"/>
  <c r="O40" i="1"/>
  <c r="G21" i="1"/>
  <c r="I52" i="2"/>
  <c r="J52" i="2"/>
  <c r="Y52" i="3"/>
  <c r="L52" i="3"/>
  <c r="G20" i="1"/>
  <c r="H52" i="2"/>
  <c r="Y52" i="2"/>
  <c r="G36" i="1"/>
  <c r="O36" i="1" s="1"/>
  <c r="G16" i="1"/>
  <c r="O16" i="1" s="1"/>
  <c r="Q16" i="1" s="1"/>
  <c r="G15" i="1"/>
  <c r="G14" i="1"/>
  <c r="O14" i="1" s="1"/>
  <c r="Q14" i="1" s="1"/>
  <c r="G13" i="1"/>
  <c r="O13" i="1" s="1"/>
  <c r="Q13" i="1" s="1"/>
  <c r="D41" i="1"/>
  <c r="E41" i="1"/>
  <c r="J41" i="1"/>
  <c r="M41" i="1"/>
  <c r="N41" i="1"/>
  <c r="F7" i="1"/>
  <c r="O7" i="1" s="1"/>
  <c r="Q7" i="1" s="1"/>
  <c r="K52" i="5"/>
  <c r="J52" i="5"/>
  <c r="I52" i="5"/>
  <c r="H52" i="5"/>
  <c r="G52" i="5"/>
  <c r="F52" i="5"/>
  <c r="E52" i="5"/>
  <c r="D52" i="5"/>
  <c r="C52" i="5"/>
  <c r="X52" i="5"/>
  <c r="W52" i="5"/>
  <c r="V52" i="5"/>
  <c r="U52" i="5"/>
  <c r="T52" i="5"/>
  <c r="R52" i="5"/>
  <c r="Q52" i="5"/>
  <c r="P52" i="5"/>
  <c r="O52" i="5"/>
  <c r="N52" i="5"/>
  <c r="M52" i="5"/>
  <c r="S52" i="5"/>
  <c r="X52" i="3"/>
  <c r="W52" i="3"/>
  <c r="V52" i="3"/>
  <c r="U52" i="3"/>
  <c r="T52" i="3"/>
  <c r="S52" i="3"/>
  <c r="R52" i="3"/>
  <c r="Q52" i="3"/>
  <c r="P52" i="3"/>
  <c r="O52" i="3"/>
  <c r="N52" i="3"/>
  <c r="M52" i="3"/>
  <c r="K52" i="3"/>
  <c r="I52" i="3"/>
  <c r="H52" i="3"/>
  <c r="G52" i="3"/>
  <c r="F52" i="3"/>
  <c r="E52" i="3"/>
  <c r="D52" i="3"/>
  <c r="C52" i="3"/>
  <c r="J52" i="3"/>
  <c r="X52" i="2"/>
  <c r="W52" i="2"/>
  <c r="V52" i="2"/>
  <c r="U52" i="2"/>
  <c r="T52" i="2"/>
  <c r="S52" i="2"/>
  <c r="R52" i="2"/>
  <c r="Q52" i="2"/>
  <c r="P52" i="2"/>
  <c r="O52" i="2"/>
  <c r="N52" i="2"/>
  <c r="M52" i="2"/>
  <c r="G52" i="2"/>
  <c r="E52" i="2"/>
  <c r="D52" i="2"/>
  <c r="C52" i="2"/>
  <c r="F52" i="2"/>
  <c r="F10" i="1" s="1"/>
  <c r="O10" i="1" s="1"/>
  <c r="Q10" i="1" s="1"/>
  <c r="R31" i="1" l="1"/>
  <c r="X31" i="1"/>
  <c r="R36" i="1"/>
  <c r="X36" i="1"/>
  <c r="R29" i="1"/>
  <c r="X29" i="1"/>
  <c r="R22" i="1"/>
  <c r="X22" i="1"/>
  <c r="R26" i="1"/>
  <c r="X26" i="1"/>
  <c r="R24" i="1"/>
  <c r="X24" i="1"/>
  <c r="R25" i="1"/>
  <c r="X25" i="1"/>
  <c r="R34" i="1"/>
  <c r="X34" i="1"/>
  <c r="R35" i="1"/>
  <c r="R30" i="1"/>
  <c r="X30" i="1"/>
  <c r="R28" i="1"/>
  <c r="X28" i="1"/>
  <c r="R27" i="1"/>
  <c r="X27" i="1"/>
  <c r="L52" i="2"/>
  <c r="F20" i="1" s="1"/>
  <c r="O20" i="1" s="1"/>
  <c r="R33" i="1"/>
  <c r="X33" i="1"/>
  <c r="K41" i="1"/>
  <c r="Y52" i="5"/>
  <c r="H23" i="1" s="1"/>
  <c r="O23" i="1" s="1"/>
  <c r="O21" i="1"/>
  <c r="O15" i="1"/>
  <c r="Q15" i="1" s="1"/>
  <c r="G41" i="1"/>
  <c r="Y50" i="5"/>
  <c r="Y49" i="5"/>
  <c r="Y48" i="5"/>
  <c r="Y47" i="5"/>
  <c r="Y46" i="5"/>
  <c r="Y45" i="5"/>
  <c r="Y44" i="5"/>
  <c r="Y43" i="5"/>
  <c r="Y42" i="5"/>
  <c r="Y41" i="5"/>
  <c r="Y40" i="5"/>
  <c r="Y39" i="5"/>
  <c r="Y38" i="5"/>
  <c r="Y37" i="5"/>
  <c r="Y36" i="5"/>
  <c r="Y35" i="5"/>
  <c r="Y34" i="5"/>
  <c r="Y33" i="5"/>
  <c r="Y32" i="5"/>
  <c r="Y31" i="5"/>
  <c r="Y30" i="5"/>
  <c r="Y29" i="5"/>
  <c r="Y28" i="5"/>
  <c r="Y27" i="5"/>
  <c r="Y26" i="5"/>
  <c r="Y25" i="5"/>
  <c r="Y24" i="5"/>
  <c r="Y23" i="5"/>
  <c r="Y22" i="5"/>
  <c r="Y21" i="5"/>
  <c r="Y20" i="5"/>
  <c r="Y19" i="5"/>
  <c r="Y18" i="5"/>
  <c r="Y17" i="5"/>
  <c r="Y16" i="5"/>
  <c r="Y15" i="5"/>
  <c r="Y14" i="5"/>
  <c r="Y13" i="5"/>
  <c r="Y12" i="5"/>
  <c r="Y11" i="5"/>
  <c r="Y10" i="5"/>
  <c r="Y9" i="5"/>
  <c r="Y8" i="5"/>
  <c r="Y7" i="5"/>
  <c r="Y6" i="5"/>
  <c r="Y5" i="5"/>
  <c r="L5" i="5"/>
  <c r="R23" i="1" l="1"/>
  <c r="X23" i="1"/>
  <c r="R20" i="1"/>
  <c r="X20" i="1"/>
  <c r="F41" i="1"/>
  <c r="R21" i="1"/>
  <c r="X21" i="1"/>
  <c r="H41" i="1"/>
  <c r="B6" i="5"/>
  <c r="L6" i="5" s="1"/>
  <c r="B7" i="5" s="1"/>
  <c r="L7" i="5" s="1"/>
  <c r="B8" i="5" s="1"/>
  <c r="L8" i="5" s="1"/>
  <c r="B9" i="5" s="1"/>
  <c r="L9" i="5" s="1"/>
  <c r="B10" i="5" s="1"/>
  <c r="L10" i="5" s="1"/>
  <c r="B11" i="5" s="1"/>
  <c r="L11" i="5" s="1"/>
  <c r="B12" i="5" s="1"/>
  <c r="L12" i="5" s="1"/>
  <c r="B13" i="5" s="1"/>
  <c r="L13" i="5" s="1"/>
  <c r="B14" i="5" s="1"/>
  <c r="L14" i="5" s="1"/>
  <c r="B15" i="5" s="1"/>
  <c r="L15" i="5" s="1"/>
  <c r="B16" i="5" s="1"/>
  <c r="L16" i="5" s="1"/>
  <c r="B17" i="5" s="1"/>
  <c r="L17" i="5" s="1"/>
  <c r="B18" i="5" s="1"/>
  <c r="L18" i="5" s="1"/>
  <c r="B19" i="5" s="1"/>
  <c r="L19" i="5" s="1"/>
  <c r="B20" i="5" s="1"/>
  <c r="L20" i="5" s="1"/>
  <c r="B21" i="5" s="1"/>
  <c r="L21" i="5" s="1"/>
  <c r="B22" i="5" s="1"/>
  <c r="L22" i="5" s="1"/>
  <c r="B23" i="5" s="1"/>
  <c r="L23" i="5" s="1"/>
  <c r="B24" i="5" s="1"/>
  <c r="L24" i="5" s="1"/>
  <c r="B25" i="5" s="1"/>
  <c r="L25" i="5" s="1"/>
  <c r="B26" i="5" s="1"/>
  <c r="L26" i="5" s="1"/>
  <c r="B27" i="5" s="1"/>
  <c r="L27" i="5" s="1"/>
  <c r="B28" i="5" s="1"/>
  <c r="L28" i="5" s="1"/>
  <c r="B29" i="5" s="1"/>
  <c r="L29" i="5" s="1"/>
  <c r="B30" i="5" s="1"/>
  <c r="L30" i="5" s="1"/>
  <c r="B31" i="5" s="1"/>
  <c r="L31" i="5" s="1"/>
  <c r="B32" i="5" s="1"/>
  <c r="L32" i="5" s="1"/>
  <c r="B33" i="5" s="1"/>
  <c r="L33" i="5" s="1"/>
  <c r="B34" i="5" s="1"/>
  <c r="L34" i="5" s="1"/>
  <c r="B35" i="5" s="1"/>
  <c r="L35" i="5" s="1"/>
  <c r="B36" i="5" s="1"/>
  <c r="L36" i="5" s="1"/>
  <c r="B37" i="5" s="1"/>
  <c r="L37" i="5" s="1"/>
  <c r="B38" i="5" s="1"/>
  <c r="L38" i="5" s="1"/>
  <c r="B39" i="5" s="1"/>
  <c r="L39" i="5" s="1"/>
  <c r="B40" i="5" s="1"/>
  <c r="L40" i="5" s="1"/>
  <c r="B41" i="5" s="1"/>
  <c r="L41" i="5" s="1"/>
  <c r="B42" i="5" s="1"/>
  <c r="L42" i="5" s="1"/>
  <c r="B43" i="5" s="1"/>
  <c r="L43" i="5" s="1"/>
  <c r="B44" i="5" s="1"/>
  <c r="L44" i="5" s="1"/>
  <c r="B45" i="5" s="1"/>
  <c r="L45" i="5" s="1"/>
  <c r="B46" i="5" s="1"/>
  <c r="L46" i="5" s="1"/>
  <c r="B47" i="5" s="1"/>
  <c r="L47" i="5" s="1"/>
  <c r="B48" i="5" s="1"/>
  <c r="L48" i="5" s="1"/>
  <c r="B49" i="5" s="1"/>
  <c r="L49" i="5" s="1"/>
  <c r="B50" i="5" s="1"/>
  <c r="L50" i="5" s="1"/>
  <c r="Y50" i="4"/>
  <c r="Y49" i="4"/>
  <c r="Y48" i="4"/>
  <c r="Y47" i="4"/>
  <c r="Y46" i="4"/>
  <c r="Y45" i="4"/>
  <c r="Y44" i="4"/>
  <c r="Y43" i="4"/>
  <c r="Y42" i="4"/>
  <c r="Y41" i="4"/>
  <c r="Y40" i="4"/>
  <c r="Y39" i="4"/>
  <c r="Y38" i="4"/>
  <c r="Y37" i="4"/>
  <c r="Y36" i="4"/>
  <c r="Y35" i="4"/>
  <c r="Y34" i="4"/>
  <c r="Y33" i="4"/>
  <c r="Y32" i="4"/>
  <c r="Y31" i="4"/>
  <c r="Y30" i="4"/>
  <c r="Y29" i="4"/>
  <c r="Y28" i="4"/>
  <c r="Y27" i="4"/>
  <c r="Y26" i="4"/>
  <c r="Y25" i="4"/>
  <c r="Y24" i="4"/>
  <c r="Y23" i="4"/>
  <c r="Y22" i="4"/>
  <c r="Y21" i="4"/>
  <c r="Y20" i="4"/>
  <c r="Y19" i="4"/>
  <c r="Y18" i="4"/>
  <c r="Y17" i="4"/>
  <c r="Y16" i="4"/>
  <c r="Y15" i="4"/>
  <c r="Y14" i="4"/>
  <c r="Y13" i="4"/>
  <c r="Y12" i="4"/>
  <c r="Y11" i="4"/>
  <c r="Y10" i="4"/>
  <c r="Y9" i="4"/>
  <c r="Y8" i="4"/>
  <c r="Y7" i="4"/>
  <c r="Y6" i="4"/>
  <c r="Y5" i="4"/>
  <c r="L5" i="4"/>
  <c r="Y50" i="3"/>
  <c r="Y49" i="3"/>
  <c r="Y48" i="3"/>
  <c r="Y47" i="3"/>
  <c r="Y46" i="3"/>
  <c r="Y45" i="3"/>
  <c r="Y44" i="3"/>
  <c r="Y43" i="3"/>
  <c r="Y42" i="3"/>
  <c r="Y41" i="3"/>
  <c r="Y40" i="3"/>
  <c r="Y39" i="3"/>
  <c r="Y38" i="3"/>
  <c r="Y37" i="3"/>
  <c r="Y36" i="3"/>
  <c r="Y35" i="3"/>
  <c r="Y34" i="3"/>
  <c r="Y33" i="3"/>
  <c r="Y32" i="3"/>
  <c r="Y31" i="3"/>
  <c r="Y30" i="3"/>
  <c r="Y29" i="3"/>
  <c r="Y28" i="3"/>
  <c r="Y27" i="3"/>
  <c r="Y26" i="3"/>
  <c r="Y25" i="3"/>
  <c r="Y24" i="3"/>
  <c r="Y23" i="3"/>
  <c r="Y22" i="3"/>
  <c r="Y21" i="3"/>
  <c r="Y20" i="3"/>
  <c r="Y19" i="3"/>
  <c r="Y18" i="3"/>
  <c r="Y17" i="3"/>
  <c r="Y16" i="3"/>
  <c r="Y15" i="3"/>
  <c r="Y14" i="3"/>
  <c r="Y13" i="3"/>
  <c r="Y12" i="3"/>
  <c r="Y11" i="3"/>
  <c r="Y10" i="3"/>
  <c r="Y9" i="3"/>
  <c r="Y8" i="3"/>
  <c r="Y7" i="3"/>
  <c r="Y6" i="3"/>
  <c r="Y5" i="3"/>
  <c r="L5" i="3"/>
  <c r="B6" i="3" s="1"/>
  <c r="L6" i="3" s="1"/>
  <c r="B7" i="3" s="1"/>
  <c r="L7" i="3" s="1"/>
  <c r="B8" i="3" s="1"/>
  <c r="L8" i="3" s="1"/>
  <c r="Y7" i="2"/>
  <c r="Y8" i="2"/>
  <c r="Y9" i="2"/>
  <c r="Y10" i="2"/>
  <c r="Y11" i="2"/>
  <c r="Y12" i="2"/>
  <c r="Y13" i="2"/>
  <c r="Y14" i="2"/>
  <c r="Y15" i="2"/>
  <c r="Y16" i="2"/>
  <c r="Y17" i="2"/>
  <c r="Y18" i="2"/>
  <c r="Y19" i="2"/>
  <c r="Y20" i="2"/>
  <c r="Y21" i="2"/>
  <c r="Y22" i="2"/>
  <c r="Y23" i="2"/>
  <c r="Y24" i="2"/>
  <c r="Y25" i="2"/>
  <c r="Y26" i="2"/>
  <c r="Y27" i="2"/>
  <c r="Y28" i="2"/>
  <c r="Y29" i="2"/>
  <c r="Y30" i="2"/>
  <c r="Y31" i="2"/>
  <c r="Y32" i="2"/>
  <c r="Y33" i="2"/>
  <c r="Y34" i="2"/>
  <c r="Y35" i="2"/>
  <c r="Y36" i="2"/>
  <c r="Y37" i="2"/>
  <c r="Y38" i="2"/>
  <c r="Y39" i="2"/>
  <c r="Y40" i="2"/>
  <c r="Y41" i="2"/>
  <c r="Y42" i="2"/>
  <c r="Y43" i="2"/>
  <c r="Y44" i="2"/>
  <c r="Y45" i="2"/>
  <c r="Y46" i="2"/>
  <c r="Y47" i="2"/>
  <c r="Y48" i="2"/>
  <c r="Y49" i="2"/>
  <c r="Y50" i="2"/>
  <c r="Y6" i="2"/>
  <c r="Y5" i="2"/>
  <c r="L5" i="2"/>
  <c r="B6" i="2" s="1"/>
  <c r="L6" i="2" s="1"/>
  <c r="B7" i="2" l="1"/>
  <c r="L7" i="2" s="1"/>
  <c r="B8" i="2" s="1"/>
  <c r="L8" i="2" s="1"/>
  <c r="B9" i="2" s="1"/>
  <c r="L9" i="2" s="1"/>
  <c r="B10" i="2" s="1"/>
  <c r="L10" i="2" s="1"/>
  <c r="B11" i="2" s="1"/>
  <c r="L11" i="2" s="1"/>
  <c r="B12" i="2" s="1"/>
  <c r="L12" i="2" s="1"/>
  <c r="B13" i="2" s="1"/>
  <c r="L13" i="2" s="1"/>
  <c r="B14" i="2" s="1"/>
  <c r="L14" i="2" s="1"/>
  <c r="B15" i="2" s="1"/>
  <c r="L15" i="2" s="1"/>
  <c r="B16" i="2" s="1"/>
  <c r="L16" i="2" s="1"/>
  <c r="B17" i="2" s="1"/>
  <c r="L17" i="2" s="1"/>
  <c r="B18" i="2" s="1"/>
  <c r="L18" i="2" s="1"/>
  <c r="B19" i="2" s="1"/>
  <c r="L19" i="2" s="1"/>
  <c r="B20" i="2" s="1"/>
  <c r="L20" i="2" s="1"/>
  <c r="B21" i="2" s="1"/>
  <c r="L21" i="2" s="1"/>
  <c r="B22" i="2" s="1"/>
  <c r="L22" i="2" s="1"/>
  <c r="B23" i="2" s="1"/>
  <c r="L23" i="2" s="1"/>
  <c r="B24" i="2" s="1"/>
  <c r="L24" i="2" s="1"/>
  <c r="B25" i="2" s="1"/>
  <c r="L25" i="2" s="1"/>
  <c r="B26" i="2" s="1"/>
  <c r="L26" i="2" s="1"/>
  <c r="B27" i="2" s="1"/>
  <c r="L27" i="2" s="1"/>
  <c r="B28" i="2" s="1"/>
  <c r="L28" i="2" s="1"/>
  <c r="B29" i="2" s="1"/>
  <c r="L29" i="2" s="1"/>
  <c r="B30" i="2" s="1"/>
  <c r="L30" i="2" s="1"/>
  <c r="B31" i="2" s="1"/>
  <c r="L31" i="2" s="1"/>
  <c r="B32" i="2" s="1"/>
  <c r="L32" i="2" s="1"/>
  <c r="B33" i="2" s="1"/>
  <c r="L33" i="2" s="1"/>
  <c r="B34" i="2" s="1"/>
  <c r="L34" i="2" s="1"/>
  <c r="B35" i="2" s="1"/>
  <c r="L35" i="2" s="1"/>
  <c r="B36" i="2" s="1"/>
  <c r="L36" i="2" s="1"/>
  <c r="B37" i="2" s="1"/>
  <c r="L37" i="2" s="1"/>
  <c r="B38" i="2" s="1"/>
  <c r="L38" i="2" s="1"/>
  <c r="B39" i="2" s="1"/>
  <c r="L39" i="2" s="1"/>
  <c r="B40" i="2" s="1"/>
  <c r="L40" i="2" s="1"/>
  <c r="B41" i="2" s="1"/>
  <c r="L41" i="2" s="1"/>
  <c r="B42" i="2" s="1"/>
  <c r="L42" i="2" s="1"/>
  <c r="B43" i="2" s="1"/>
  <c r="L43" i="2" s="1"/>
  <c r="B44" i="2" s="1"/>
  <c r="L44" i="2" s="1"/>
  <c r="B45" i="2" s="1"/>
  <c r="L45" i="2" s="1"/>
  <c r="B46" i="2" s="1"/>
  <c r="L46" i="2" s="1"/>
  <c r="B47" i="2" s="1"/>
  <c r="L47" i="2" s="1"/>
  <c r="B48" i="2" s="1"/>
  <c r="L48" i="2" s="1"/>
  <c r="B49" i="2" s="1"/>
  <c r="L49" i="2" s="1"/>
  <c r="B50" i="2" s="1"/>
  <c r="L50" i="2" s="1"/>
  <c r="B6" i="4"/>
  <c r="L6" i="4" s="1"/>
  <c r="B7" i="4" s="1"/>
  <c r="L7" i="4" s="1"/>
  <c r="B8" i="4" s="1"/>
  <c r="L8" i="4" s="1"/>
  <c r="B9" i="4" s="1"/>
  <c r="L9" i="4" s="1"/>
  <c r="B10" i="4" s="1"/>
  <c r="L10" i="4" s="1"/>
  <c r="B11" i="4" s="1"/>
  <c r="L11" i="4" s="1"/>
  <c r="B12" i="4" s="1"/>
  <c r="L12" i="4" s="1"/>
  <c r="B13" i="4" s="1"/>
  <c r="L13" i="4" s="1"/>
  <c r="B14" i="4" s="1"/>
  <c r="L14" i="4" s="1"/>
  <c r="B15" i="4" s="1"/>
  <c r="L15" i="4" s="1"/>
  <c r="B16" i="4" s="1"/>
  <c r="L16" i="4" s="1"/>
  <c r="B17" i="4" s="1"/>
  <c r="L17" i="4" s="1"/>
  <c r="B18" i="4" s="1"/>
  <c r="L18" i="4" s="1"/>
  <c r="B19" i="4" s="1"/>
  <c r="L19" i="4" s="1"/>
  <c r="B20" i="4" s="1"/>
  <c r="L20" i="4" s="1"/>
  <c r="B21" i="4" s="1"/>
  <c r="L21" i="4" s="1"/>
  <c r="B22" i="4" s="1"/>
  <c r="L22" i="4" s="1"/>
  <c r="B23" i="4" s="1"/>
  <c r="L23" i="4" s="1"/>
  <c r="B24" i="4" s="1"/>
  <c r="L24" i="4" s="1"/>
  <c r="B25" i="4" s="1"/>
  <c r="L25" i="4" s="1"/>
  <c r="B26" i="4" s="1"/>
  <c r="L26" i="4" s="1"/>
  <c r="B27" i="4" s="1"/>
  <c r="L27" i="4" s="1"/>
  <c r="B28" i="4" s="1"/>
  <c r="L28" i="4" s="1"/>
  <c r="B29" i="4" s="1"/>
  <c r="L29" i="4" s="1"/>
  <c r="B30" i="4" s="1"/>
  <c r="L30" i="4" s="1"/>
  <c r="B31" i="4" s="1"/>
  <c r="L31" i="4" s="1"/>
  <c r="B32" i="4" s="1"/>
  <c r="L32" i="4" s="1"/>
  <c r="B33" i="4" s="1"/>
  <c r="L33" i="4" s="1"/>
  <c r="B34" i="4" s="1"/>
  <c r="L34" i="4" s="1"/>
  <c r="B35" i="4" s="1"/>
  <c r="L35" i="4" s="1"/>
  <c r="B36" i="4" s="1"/>
  <c r="L36" i="4" s="1"/>
  <c r="B37" i="4" s="1"/>
  <c r="L37" i="4" s="1"/>
  <c r="B38" i="4" s="1"/>
  <c r="L38" i="4" s="1"/>
  <c r="B39" i="4" s="1"/>
  <c r="L39" i="4" s="1"/>
  <c r="B40" i="4" s="1"/>
  <c r="L40" i="4" s="1"/>
  <c r="B41" i="4" s="1"/>
  <c r="L41" i="4" s="1"/>
  <c r="B42" i="4" s="1"/>
  <c r="L42" i="4" s="1"/>
  <c r="B43" i="4" s="1"/>
  <c r="L43" i="4" s="1"/>
  <c r="B44" i="4" s="1"/>
  <c r="L44" i="4" s="1"/>
  <c r="B45" i="4" s="1"/>
  <c r="L45" i="4" s="1"/>
  <c r="B46" i="4" s="1"/>
  <c r="L46" i="4" s="1"/>
  <c r="B47" i="4" s="1"/>
  <c r="L47" i="4" s="1"/>
  <c r="B48" i="4" s="1"/>
  <c r="L48" i="4" s="1"/>
  <c r="B49" i="4" s="1"/>
  <c r="L49" i="4" s="1"/>
  <c r="B50" i="4" s="1"/>
  <c r="L50" i="4" s="1"/>
  <c r="B9" i="3"/>
  <c r="L9" i="3" s="1"/>
  <c r="B10" i="3" s="1"/>
  <c r="L10" i="3" s="1"/>
  <c r="B11" i="3" s="1"/>
  <c r="L11" i="3" s="1"/>
  <c r="B12" i="3" s="1"/>
  <c r="L12" i="3" s="1"/>
  <c r="B13" i="3" s="1"/>
  <c r="L13" i="3" s="1"/>
  <c r="B14" i="3" s="1"/>
  <c r="L14" i="3" s="1"/>
  <c r="B15" i="3" s="1"/>
  <c r="L15" i="3" s="1"/>
  <c r="B16" i="3" s="1"/>
  <c r="L16" i="3" s="1"/>
  <c r="B17" i="3" s="1"/>
  <c r="L17" i="3" s="1"/>
  <c r="B18" i="3" s="1"/>
  <c r="L18" i="3" s="1"/>
  <c r="B19" i="3" s="1"/>
  <c r="L19" i="3" s="1"/>
  <c r="B20" i="3" s="1"/>
  <c r="L20" i="3" s="1"/>
  <c r="B21" i="3" s="1"/>
  <c r="L21" i="3" s="1"/>
  <c r="B22" i="3" s="1"/>
  <c r="L22" i="3" s="1"/>
  <c r="B23" i="3" s="1"/>
  <c r="L23" i="3" s="1"/>
  <c r="B24" i="3" s="1"/>
  <c r="L24" i="3" s="1"/>
  <c r="B25" i="3" s="1"/>
  <c r="L25" i="3" s="1"/>
  <c r="B26" i="3" s="1"/>
  <c r="L26" i="3" s="1"/>
  <c r="B27" i="3" s="1"/>
  <c r="L27" i="3" s="1"/>
  <c r="B28" i="3" s="1"/>
  <c r="L28" i="3" s="1"/>
  <c r="B29" i="3" s="1"/>
  <c r="L29" i="3" s="1"/>
  <c r="B30" i="3" s="1"/>
  <c r="L30" i="3" s="1"/>
  <c r="B31" i="3" s="1"/>
  <c r="L31" i="3" s="1"/>
  <c r="B32" i="3" s="1"/>
  <c r="L32" i="3" s="1"/>
  <c r="B33" i="3" s="1"/>
  <c r="L33" i="3" s="1"/>
  <c r="B34" i="3" s="1"/>
  <c r="L34" i="3" s="1"/>
  <c r="B35" i="3" s="1"/>
  <c r="L35" i="3" s="1"/>
  <c r="B36" i="3" s="1"/>
  <c r="L36" i="3" s="1"/>
  <c r="B37" i="3" s="1"/>
  <c r="L37" i="3" s="1"/>
  <c r="B38" i="3" s="1"/>
  <c r="L38" i="3" s="1"/>
  <c r="B39" i="3" s="1"/>
  <c r="L39" i="3" s="1"/>
  <c r="B40" i="3" s="1"/>
  <c r="L40" i="3" s="1"/>
  <c r="B41" i="3" s="1"/>
  <c r="L41" i="3" s="1"/>
  <c r="B42" i="3" s="1"/>
  <c r="L42" i="3" s="1"/>
  <c r="B43" i="3" s="1"/>
  <c r="L43" i="3" s="1"/>
  <c r="B44" i="3" s="1"/>
  <c r="L44" i="3" s="1"/>
  <c r="B45" i="3" s="1"/>
  <c r="L45" i="3" s="1"/>
  <c r="B46" i="3" s="1"/>
  <c r="L46" i="3" s="1"/>
  <c r="B47" i="3" s="1"/>
  <c r="L47" i="3" s="1"/>
  <c r="B48" i="3" s="1"/>
  <c r="L48" i="3" s="1"/>
  <c r="B49" i="3" s="1"/>
  <c r="L49" i="3" s="1"/>
  <c r="B50" i="3" s="1"/>
  <c r="L50" i="3" s="1"/>
  <c r="C32" i="1"/>
  <c r="C41" i="1" l="1"/>
  <c r="O32" i="1"/>
  <c r="X32" i="1" l="1"/>
  <c r="X41" i="1" s="1"/>
  <c r="Q40" i="1" s="1"/>
  <c r="R32" i="1"/>
  <c r="O41" i="1"/>
  <c r="R40" i="1" l="1"/>
  <c r="R41" i="1" s="1"/>
  <c r="Q41" i="1"/>
</calcChain>
</file>

<file path=xl/sharedStrings.xml><?xml version="1.0" encoding="utf-8"?>
<sst xmlns="http://schemas.openxmlformats.org/spreadsheetml/2006/main" count="209" uniqueCount="96">
  <si>
    <t>Kerrlee SMSF</t>
  </si>
  <si>
    <t>Year ending 30 June 2018</t>
  </si>
  <si>
    <t>DEBITS = "+"</t>
  </si>
  <si>
    <t>CREDITS = "-"</t>
  </si>
  <si>
    <t>Interest Received</t>
  </si>
  <si>
    <t>Capital Gain</t>
  </si>
  <si>
    <t>Contributn - Employer</t>
  </si>
  <si>
    <t xml:space="preserve">                        - Member</t>
  </si>
  <si>
    <t>Mkt Value Movement for yr</t>
  </si>
  <si>
    <t>Accy</t>
  </si>
  <si>
    <t>Audit</t>
  </si>
  <si>
    <t>Bank Fees</t>
  </si>
  <si>
    <t>Filing Fees</t>
  </si>
  <si>
    <t>Income Tax - earnings</t>
  </si>
  <si>
    <t>.</t>
  </si>
  <si>
    <t xml:space="preserve">                         - contributions</t>
  </si>
  <si>
    <t>Term Deposit</t>
  </si>
  <si>
    <t>CDIA</t>
  </si>
  <si>
    <t>SHARES</t>
  </si>
  <si>
    <t>Galaxy Resources</t>
  </si>
  <si>
    <t>Peninsular Minerals - options</t>
  </si>
  <si>
    <t>Peninsular Energy</t>
  </si>
  <si>
    <t>Mkt Prices</t>
  </si>
  <si>
    <t>Opening bal - Members</t>
  </si>
  <si>
    <t>Benefits paid</t>
  </si>
  <si>
    <t>TOTAL</t>
  </si>
  <si>
    <t>at 1.7.2017</t>
  </si>
  <si>
    <t>Dividends - Franked</t>
  </si>
  <si>
    <t>Jrn1</t>
  </si>
  <si>
    <t>Taxation- intergraterd account</t>
  </si>
  <si>
    <t>Taxation - Income Tax</t>
  </si>
  <si>
    <t>Refunded</t>
  </si>
  <si>
    <t>Paid + Levy</t>
  </si>
  <si>
    <t>Date</t>
  </si>
  <si>
    <t>Open Bal</t>
  </si>
  <si>
    <t>Interest</t>
  </si>
  <si>
    <t>Dividends - Name</t>
  </si>
  <si>
    <t>Employer</t>
  </si>
  <si>
    <t>Contributn</t>
  </si>
  <si>
    <t>Member</t>
  </si>
  <si>
    <t>Other</t>
  </si>
  <si>
    <t>Details</t>
  </si>
  <si>
    <t>DEPOSITS</t>
  </si>
  <si>
    <t>Payments</t>
  </si>
  <si>
    <t>Bank</t>
  </si>
  <si>
    <t>Fees</t>
  </si>
  <si>
    <t>Filing</t>
  </si>
  <si>
    <t>fees</t>
  </si>
  <si>
    <t>Tax</t>
  </si>
  <si>
    <t>Shares</t>
  </si>
  <si>
    <t>Sold</t>
  </si>
  <si>
    <t>Bought</t>
  </si>
  <si>
    <t>Total</t>
  </si>
  <si>
    <t>Trf Bus. A/c</t>
  </si>
  <si>
    <t>Trf from Bus. A/c</t>
  </si>
  <si>
    <t>Trf to Online Saver</t>
  </si>
  <si>
    <t>FMG</t>
  </si>
  <si>
    <t>Drawings</t>
  </si>
  <si>
    <t>Trf from Online Saver</t>
  </si>
  <si>
    <t>ASIC</t>
  </si>
  <si>
    <t>BUSINESS BANK</t>
  </si>
  <si>
    <t>Online Saver</t>
  </si>
  <si>
    <t>Galaxy Resources Ltd</t>
  </si>
  <si>
    <t>Brokerage</t>
  </si>
  <si>
    <t xml:space="preserve">CDIA - Direct Investment </t>
  </si>
  <si>
    <t>Totals</t>
  </si>
  <si>
    <t>Csh Bk receipts</t>
  </si>
  <si>
    <t>C Bk Paymts</t>
  </si>
  <si>
    <t>CDIA account</t>
  </si>
  <si>
    <t>at 30.06.2018</t>
  </si>
  <si>
    <t>P &amp;L</t>
  </si>
  <si>
    <t>Bal Sheet</t>
  </si>
  <si>
    <t>= Bank Statement</t>
  </si>
  <si>
    <t>Franking credits</t>
  </si>
  <si>
    <t>Mkt price</t>
  </si>
  <si>
    <t xml:space="preserve"> see Com sec report</t>
  </si>
  <si>
    <t>2.69-2.69</t>
  </si>
  <si>
    <t>FMG bought</t>
  </si>
  <si>
    <t>Pennisular sold</t>
  </si>
  <si>
    <t>Cap Gain</t>
  </si>
  <si>
    <t>(LOSS) / PROFIT</t>
  </si>
  <si>
    <t>Tax 2018</t>
  </si>
  <si>
    <t>See com Sec report$1 018.87+$436.65</t>
  </si>
  <si>
    <t>Tax Refund for 2018</t>
  </si>
  <si>
    <t>Members balance</t>
  </si>
  <si>
    <t>Bank Statement</t>
  </si>
  <si>
    <t>Tony Boys</t>
  </si>
  <si>
    <t>AC Chartered Accountants</t>
  </si>
  <si>
    <t>and see Com Sec report</t>
  </si>
  <si>
    <t>= Bank Statement 6 Jan 2018</t>
  </si>
  <si>
    <t>Cash at Bank CBA 10293048</t>
  </si>
  <si>
    <t>Byiness Online Saver CBA 10293064</t>
  </si>
  <si>
    <t>Tax Refund</t>
  </si>
  <si>
    <t>Paid 31 July 2018 LEE PERSONAL</t>
  </si>
  <si>
    <t>Bal Sheet Movements</t>
  </si>
  <si>
    <t>= Net Profit Before Tax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</si>
</sst>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[$-C09]dd\-mmm\-yy;@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i/>
      <u val="singleAccounting"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9">
    <xf numFmtId="0" fontId="0" fillId="0" borderId="0" xfId="0"/>
    <xf numFmtId="43" fontId="0" fillId="0" borderId="0" xfId="1" applyFont="1"/>
    <xf numFmtId="43" fontId="0" fillId="0" borderId="0" xfId="1" quotePrefix="1" applyFont="1"/>
    <xf numFmtId="43" fontId="0" fillId="0" borderId="1" xfId="1" applyFont="1" applyBorder="1"/>
    <xf numFmtId="43" fontId="2" fillId="0" borderId="0" xfId="1" applyFont="1"/>
    <xf numFmtId="164" fontId="0" fillId="0" borderId="0" xfId="1" applyNumberFormat="1" applyFont="1"/>
    <xf numFmtId="43" fontId="0" fillId="2" borderId="1" xfId="1" applyFont="1" applyFill="1" applyBorder="1"/>
    <xf numFmtId="43" fontId="3" fillId="0" borderId="0" xfId="1" applyFont="1"/>
    <xf numFmtId="43" fontId="4" fillId="0" borderId="0" xfId="1" applyFont="1"/>
    <xf numFmtId="43" fontId="0" fillId="2" borderId="0" xfId="1" applyFont="1" applyFill="1"/>
    <xf numFmtId="43" fontId="5" fillId="0" borderId="0" xfId="1" applyFont="1"/>
    <xf numFmtId="43" fontId="3" fillId="2" borderId="0" xfId="1" applyFont="1" applyFill="1"/>
    <xf numFmtId="43" fontId="0" fillId="3" borderId="0" xfId="1" applyFont="1" applyFill="1"/>
    <xf numFmtId="43" fontId="0" fillId="3" borderId="2" xfId="1" applyFont="1" applyFill="1" applyBorder="1"/>
    <xf numFmtId="43" fontId="0" fillId="3" borderId="3" xfId="1" applyFont="1" applyFill="1" applyBorder="1"/>
    <xf numFmtId="43" fontId="0" fillId="3" borderId="4" xfId="1" applyFont="1" applyFill="1" applyBorder="1"/>
    <xf numFmtId="43" fontId="0" fillId="0" borderId="0" xfId="1" applyFont="1" applyFill="1"/>
    <xf numFmtId="43" fontId="0" fillId="4" borderId="0" xfId="1" applyFont="1" applyFill="1"/>
    <xf numFmtId="43" fontId="6" fillId="0" borderId="0" xfId="1" applyFont="1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419E36-3801-4CB7-80E1-8F9F9C66BAF7}">
  <dimension ref="B2:Y47"/>
  <sheetViews>
    <sheetView tabSelected="1" topLeftCell="C10" workbookViewId="0">
      <selection activeCell="Y42" sqref="Y42"/>
    </sheetView>
  </sheetViews>
  <sheetFormatPr defaultColWidth="9.140625" defaultRowHeight="15" x14ac:dyDescent="0.25"/>
  <cols>
    <col min="1" max="1" width="9.140625" style="1"/>
    <col min="2" max="2" width="34.85546875" style="1" customWidth="1"/>
    <col min="3" max="3" width="11.42578125" style="1" bestFit="1" customWidth="1"/>
    <col min="4" max="4" width="11.7109375" style="1" customWidth="1"/>
    <col min="5" max="5" width="9.140625" style="1"/>
    <col min="6" max="6" width="11.140625" style="1" customWidth="1"/>
    <col min="7" max="7" width="10.28515625" style="1" customWidth="1"/>
    <col min="8" max="8" width="10.5703125" style="1" bestFit="1" customWidth="1"/>
    <col min="9" max="9" width="10.5703125" style="1" customWidth="1"/>
    <col min="10" max="10" width="12.140625" style="1" customWidth="1"/>
    <col min="11" max="11" width="10.5703125" style="1" bestFit="1" customWidth="1"/>
    <col min="12" max="12" width="10.5703125" style="1" customWidth="1"/>
    <col min="13" max="14" width="9.140625" style="1"/>
    <col min="15" max="15" width="13.5703125" style="1" customWidth="1"/>
    <col min="16" max="16" width="9.140625" style="1"/>
    <col min="17" max="17" width="10.5703125" style="1" bestFit="1" customWidth="1"/>
    <col min="18" max="18" width="12" style="1" customWidth="1"/>
    <col min="19" max="22" width="9.140625" style="1"/>
    <col min="23" max="23" width="10.85546875" style="1" customWidth="1"/>
    <col min="24" max="24" width="11.7109375" style="1" customWidth="1"/>
    <col min="25" max="16384" width="9.140625" style="1"/>
  </cols>
  <sheetData>
    <row r="2" spans="2:19" x14ac:dyDescent="0.25">
      <c r="C2" s="4" t="s">
        <v>0</v>
      </c>
      <c r="E2" s="1" t="s">
        <v>2</v>
      </c>
    </row>
    <row r="3" spans="2:19" x14ac:dyDescent="0.25">
      <c r="C3" s="4"/>
      <c r="E3" s="1" t="s">
        <v>3</v>
      </c>
    </row>
    <row r="4" spans="2:19" x14ac:dyDescent="0.25">
      <c r="C4" s="4" t="s">
        <v>1</v>
      </c>
    </row>
    <row r="5" spans="2:19" s="7" customFormat="1" ht="11.25" x14ac:dyDescent="0.2">
      <c r="C5" s="8"/>
      <c r="F5" s="7" t="s">
        <v>66</v>
      </c>
      <c r="G5" s="7" t="s">
        <v>67</v>
      </c>
      <c r="H5" s="7" t="s">
        <v>68</v>
      </c>
      <c r="I5" s="7" t="s">
        <v>16</v>
      </c>
      <c r="J5" s="7" t="s">
        <v>73</v>
      </c>
      <c r="K5" s="7" t="s">
        <v>79</v>
      </c>
      <c r="L5" s="7" t="s">
        <v>74</v>
      </c>
      <c r="Q5" s="11" t="s">
        <v>70</v>
      </c>
      <c r="R5" s="11" t="s">
        <v>71</v>
      </c>
    </row>
    <row r="6" spans="2:19" ht="17.25" x14ac:dyDescent="0.4">
      <c r="C6" s="10" t="s">
        <v>26</v>
      </c>
      <c r="D6" s="1" t="s">
        <v>28</v>
      </c>
      <c r="O6" s="10" t="s">
        <v>69</v>
      </c>
    </row>
    <row r="7" spans="2:19" x14ac:dyDescent="0.25">
      <c r="B7" s="1" t="s">
        <v>27</v>
      </c>
      <c r="F7" s="1">
        <f>-'Business Account'!D52</f>
        <v>-1018.87</v>
      </c>
      <c r="J7" s="1">
        <v>-436.65</v>
      </c>
      <c r="O7" s="1">
        <f>SUM(C7:N7)</f>
        <v>-1455.52</v>
      </c>
      <c r="Q7" s="12">
        <f>O7</f>
        <v>-1455.52</v>
      </c>
      <c r="S7" s="1" t="s">
        <v>82</v>
      </c>
    </row>
    <row r="8" spans="2:19" x14ac:dyDescent="0.25">
      <c r="B8" s="1" t="s">
        <v>4</v>
      </c>
      <c r="I8" s="1">
        <f>-'Term Deposit'!C52</f>
        <v>-1923.41</v>
      </c>
      <c r="O8" s="1">
        <f t="shared" ref="O8:O40" si="0">SUM(C8:N8)</f>
        <v>-1923.41</v>
      </c>
      <c r="Q8" s="12">
        <f>O8</f>
        <v>-1923.41</v>
      </c>
    </row>
    <row r="9" spans="2:19" x14ac:dyDescent="0.25">
      <c r="B9" s="9" t="s">
        <v>5</v>
      </c>
      <c r="K9" s="1">
        <f>-K27-K28-K26</f>
        <v>18083.349999999999</v>
      </c>
      <c r="O9" s="1">
        <f t="shared" si="0"/>
        <v>18083.349999999999</v>
      </c>
      <c r="Q9" s="1">
        <f>O9</f>
        <v>18083.349999999999</v>
      </c>
    </row>
    <row r="10" spans="2:19" x14ac:dyDescent="0.25">
      <c r="B10" s="1" t="s">
        <v>6</v>
      </c>
      <c r="F10" s="1">
        <f>-'Business Account'!F52</f>
        <v>-6496.54</v>
      </c>
      <c r="O10" s="1">
        <f t="shared" si="0"/>
        <v>-6496.54</v>
      </c>
      <c r="Q10" s="1">
        <f>O10</f>
        <v>-6496.54</v>
      </c>
    </row>
    <row r="11" spans="2:19" x14ac:dyDescent="0.25">
      <c r="B11" s="2" t="s">
        <v>7</v>
      </c>
      <c r="O11" s="1">
        <f t="shared" si="0"/>
        <v>0</v>
      </c>
      <c r="Q11" s="1">
        <f>O11</f>
        <v>0</v>
      </c>
    </row>
    <row r="12" spans="2:19" x14ac:dyDescent="0.25">
      <c r="B12" s="1" t="s">
        <v>8</v>
      </c>
      <c r="L12" s="1">
        <f>-L30</f>
        <v>-12104.39</v>
      </c>
      <c r="O12" s="1">
        <f t="shared" si="0"/>
        <v>-12104.39</v>
      </c>
      <c r="Q12" s="1">
        <f>O12</f>
        <v>-12104.39</v>
      </c>
    </row>
    <row r="13" spans="2:19" x14ac:dyDescent="0.25">
      <c r="B13" s="1" t="s">
        <v>9</v>
      </c>
      <c r="G13" s="1">
        <f>'Business Account'!N52</f>
        <v>1716</v>
      </c>
      <c r="O13" s="1">
        <f t="shared" si="0"/>
        <v>1716</v>
      </c>
      <c r="Q13" s="1">
        <f>O13</f>
        <v>1716</v>
      </c>
      <c r="R13" s="1" t="s">
        <v>87</v>
      </c>
    </row>
    <row r="14" spans="2:19" x14ac:dyDescent="0.25">
      <c r="B14" s="1" t="s">
        <v>10</v>
      </c>
      <c r="G14" s="1">
        <f>'Business Account'!O52</f>
        <v>330</v>
      </c>
      <c r="O14" s="1">
        <f t="shared" si="0"/>
        <v>330</v>
      </c>
      <c r="Q14" s="1">
        <f t="shared" ref="Q14:Q19" si="1">O14</f>
        <v>330</v>
      </c>
      <c r="R14" s="1" t="s">
        <v>86</v>
      </c>
    </row>
    <row r="15" spans="2:19" x14ac:dyDescent="0.25">
      <c r="B15" s="1" t="s">
        <v>11</v>
      </c>
      <c r="G15" s="1">
        <f>'Business Account'!P52</f>
        <v>120</v>
      </c>
      <c r="H15" s="1">
        <f>'CDIA - Direct Invest'!P52</f>
        <v>0</v>
      </c>
      <c r="O15" s="1">
        <f t="shared" si="0"/>
        <v>120</v>
      </c>
      <c r="Q15" s="1">
        <f t="shared" si="1"/>
        <v>120</v>
      </c>
      <c r="R15" s="1" t="s">
        <v>85</v>
      </c>
    </row>
    <row r="16" spans="2:19" x14ac:dyDescent="0.25">
      <c r="B16" s="1" t="s">
        <v>12</v>
      </c>
      <c r="E16" s="1">
        <v>259</v>
      </c>
      <c r="G16" s="1">
        <f>'Business Account'!Q52</f>
        <v>48</v>
      </c>
      <c r="O16" s="1">
        <f t="shared" si="0"/>
        <v>307</v>
      </c>
      <c r="Q16" s="1">
        <f t="shared" si="1"/>
        <v>307</v>
      </c>
    </row>
    <row r="17" spans="2:24" x14ac:dyDescent="0.25">
      <c r="B17" s="1" t="s">
        <v>13</v>
      </c>
      <c r="O17" s="1">
        <f t="shared" si="0"/>
        <v>0</v>
      </c>
      <c r="Q17" s="1">
        <f t="shared" si="1"/>
        <v>0</v>
      </c>
    </row>
    <row r="18" spans="2:24" x14ac:dyDescent="0.25">
      <c r="B18" s="2" t="s">
        <v>15</v>
      </c>
      <c r="O18" s="1">
        <f t="shared" si="0"/>
        <v>0</v>
      </c>
      <c r="Q18" s="1">
        <f t="shared" si="1"/>
        <v>0</v>
      </c>
      <c r="X18" s="1" t="s">
        <v>94</v>
      </c>
    </row>
    <row r="19" spans="2:24" x14ac:dyDescent="0.25">
      <c r="B19" s="1" t="s">
        <v>14</v>
      </c>
      <c r="O19" s="1">
        <f t="shared" si="0"/>
        <v>0</v>
      </c>
      <c r="Q19" s="1">
        <f t="shared" si="1"/>
        <v>0</v>
      </c>
    </row>
    <row r="20" spans="2:24" x14ac:dyDescent="0.25">
      <c r="B20" s="1" t="s">
        <v>90</v>
      </c>
      <c r="C20" s="1">
        <v>1810.7</v>
      </c>
      <c r="F20" s="1">
        <f>'Business Account'!L52</f>
        <v>10531.619999999999</v>
      </c>
      <c r="G20" s="1">
        <f>-'Business Account'!Y52</f>
        <v>-9214</v>
      </c>
      <c r="O20" s="1">
        <f t="shared" si="0"/>
        <v>3128.3199999999997</v>
      </c>
      <c r="R20" s="12">
        <f>O20</f>
        <v>3128.3199999999997</v>
      </c>
      <c r="S20" s="2" t="s">
        <v>72</v>
      </c>
      <c r="T20" s="18"/>
      <c r="U20" s="18"/>
      <c r="X20" s="1">
        <f>O20-C20</f>
        <v>1317.6199999999997</v>
      </c>
    </row>
    <row r="21" spans="2:24" x14ac:dyDescent="0.25">
      <c r="B21" s="1" t="s">
        <v>91</v>
      </c>
      <c r="C21" s="1">
        <v>2077.2199999999998</v>
      </c>
      <c r="F21" s="1">
        <f>-'Business Account'!J20-'Business Account'!J26</f>
        <v>-2400</v>
      </c>
      <c r="G21" s="1">
        <f>'Business Account'!U8</f>
        <v>2000</v>
      </c>
      <c r="O21" s="1">
        <f t="shared" si="0"/>
        <v>1677.2199999999998</v>
      </c>
      <c r="R21" s="12">
        <f t="shared" ref="R21:R36" si="2">O21</f>
        <v>1677.2199999999998</v>
      </c>
      <c r="S21" s="2" t="s">
        <v>72</v>
      </c>
      <c r="T21" s="18"/>
      <c r="U21" s="18"/>
      <c r="X21" s="1">
        <f>O21-C21</f>
        <v>-400</v>
      </c>
    </row>
    <row r="22" spans="2:24" x14ac:dyDescent="0.25">
      <c r="B22" s="1" t="s">
        <v>16</v>
      </c>
      <c r="C22" s="1">
        <v>133663.56</v>
      </c>
      <c r="I22" s="1">
        <f>'Term Deposit'!L52</f>
        <v>1923.41</v>
      </c>
      <c r="O22" s="16">
        <f t="shared" si="0"/>
        <v>135586.97</v>
      </c>
      <c r="R22" s="12">
        <f t="shared" si="2"/>
        <v>135586.97</v>
      </c>
      <c r="S22" s="2" t="s">
        <v>72</v>
      </c>
      <c r="T22" s="18"/>
      <c r="U22" s="18"/>
      <c r="X22" s="1">
        <f>O22-C22</f>
        <v>1923.4100000000035</v>
      </c>
    </row>
    <row r="23" spans="2:24" x14ac:dyDescent="0.25">
      <c r="B23" s="1" t="s">
        <v>17</v>
      </c>
      <c r="C23" s="1">
        <v>6390.22</v>
      </c>
      <c r="H23" s="1">
        <f>'CDIA - Direct Invest'!L52-'CDIA - Direct Invest'!Y52</f>
        <v>-6384.7400000000016</v>
      </c>
      <c r="O23" s="1">
        <f t="shared" si="0"/>
        <v>5.4799999999986539</v>
      </c>
      <c r="R23" s="12">
        <f t="shared" si="2"/>
        <v>5.4799999999986539</v>
      </c>
      <c r="S23" s="2" t="s">
        <v>72</v>
      </c>
      <c r="U23" s="1" t="s">
        <v>88</v>
      </c>
      <c r="X23" s="1">
        <f>O23-C23</f>
        <v>-6384.7400000000016</v>
      </c>
    </row>
    <row r="24" spans="2:24" x14ac:dyDescent="0.25">
      <c r="O24" s="1">
        <f t="shared" si="0"/>
        <v>0</v>
      </c>
      <c r="R24" s="1">
        <f t="shared" si="2"/>
        <v>0</v>
      </c>
      <c r="X24" s="1">
        <f>O24-C24</f>
        <v>0</v>
      </c>
    </row>
    <row r="25" spans="2:24" x14ac:dyDescent="0.25">
      <c r="B25" s="1" t="s">
        <v>18</v>
      </c>
      <c r="O25" s="1">
        <f t="shared" si="0"/>
        <v>0</v>
      </c>
      <c r="R25" s="1">
        <f t="shared" si="2"/>
        <v>0</v>
      </c>
      <c r="X25" s="1">
        <f>O25-C25</f>
        <v>0</v>
      </c>
    </row>
    <row r="26" spans="2:24" ht="15.75" thickBot="1" x14ac:dyDescent="0.3">
      <c r="B26" s="1" t="s">
        <v>19</v>
      </c>
      <c r="C26" s="1">
        <v>6216.05</v>
      </c>
      <c r="H26" s="1">
        <f>-'CDIA - Direct Invest'!H9+'CDIA - Direct Invest'!U9+'CDIA - Direct Invest'!S7+'CDIA - Direct Invest'!U7</f>
        <v>-2743.1499999999996</v>
      </c>
      <c r="K26" s="1">
        <v>-3472.9</v>
      </c>
      <c r="O26" s="1">
        <f t="shared" si="0"/>
        <v>0</v>
      </c>
      <c r="R26" s="1">
        <f t="shared" si="2"/>
        <v>0</v>
      </c>
      <c r="X26" s="1">
        <f>O26-C26</f>
        <v>-6216.05</v>
      </c>
    </row>
    <row r="27" spans="2:24" x14ac:dyDescent="0.25">
      <c r="B27" s="1" t="s">
        <v>20</v>
      </c>
      <c r="C27" s="1">
        <v>3229.95</v>
      </c>
      <c r="H27" s="1">
        <f>'CDIA - Direct Invest'!S9</f>
        <v>-13232.64</v>
      </c>
      <c r="K27" s="1">
        <f>9996.44+6.25</f>
        <v>10002.69</v>
      </c>
      <c r="O27" s="1">
        <f t="shared" si="0"/>
        <v>0</v>
      </c>
      <c r="R27" s="13">
        <f t="shared" si="2"/>
        <v>0</v>
      </c>
      <c r="S27" s="2" t="s">
        <v>75</v>
      </c>
      <c r="X27" s="1">
        <f>O27-C27</f>
        <v>-3229.95</v>
      </c>
    </row>
    <row r="28" spans="2:24" x14ac:dyDescent="0.25">
      <c r="B28" s="1" t="s">
        <v>21</v>
      </c>
      <c r="C28" s="1">
        <v>24619.39</v>
      </c>
      <c r="K28" s="1">
        <f>-24619.39+6.25</f>
        <v>-24613.14</v>
      </c>
      <c r="O28" s="1">
        <f t="shared" si="0"/>
        <v>6.25</v>
      </c>
      <c r="R28" s="14">
        <f t="shared" si="2"/>
        <v>6.25</v>
      </c>
      <c r="S28" s="2" t="s">
        <v>75</v>
      </c>
      <c r="X28" s="1">
        <f>O28-C28</f>
        <v>-24613.14</v>
      </c>
    </row>
    <row r="29" spans="2:24" x14ac:dyDescent="0.25">
      <c r="B29" s="1" t="s">
        <v>56</v>
      </c>
      <c r="H29" s="1">
        <f>'CDIA - Direct Invest'!S10+'CDIA - Direct Invest'!U10+'CDIA - Direct Invest'!S8</f>
        <v>22360.53</v>
      </c>
      <c r="O29" s="1">
        <f t="shared" si="0"/>
        <v>22360.53</v>
      </c>
      <c r="R29" s="14">
        <f t="shared" si="2"/>
        <v>22360.53</v>
      </c>
      <c r="S29" s="2" t="s">
        <v>75</v>
      </c>
      <c r="X29" s="1">
        <f>O29-C29</f>
        <v>22360.53</v>
      </c>
    </row>
    <row r="30" spans="2:24" ht="15.75" thickBot="1" x14ac:dyDescent="0.3">
      <c r="B30" s="1" t="s">
        <v>22</v>
      </c>
      <c r="C30" s="1">
        <v>-16171.79</v>
      </c>
      <c r="L30" s="1">
        <f>12116.89-12.5</f>
        <v>12104.39</v>
      </c>
      <c r="O30" s="1">
        <f t="shared" si="0"/>
        <v>-4067.4000000000015</v>
      </c>
      <c r="R30" s="15">
        <f t="shared" si="2"/>
        <v>-4067.4000000000015</v>
      </c>
      <c r="S30" s="2" t="s">
        <v>75</v>
      </c>
      <c r="X30" s="1">
        <f>O30-C30</f>
        <v>12104.39</v>
      </c>
    </row>
    <row r="31" spans="2:24" x14ac:dyDescent="0.25">
      <c r="O31" s="1">
        <f t="shared" si="0"/>
        <v>0</v>
      </c>
      <c r="R31" s="1">
        <f t="shared" si="2"/>
        <v>0</v>
      </c>
      <c r="X31" s="1">
        <f>O31-C31</f>
        <v>0</v>
      </c>
    </row>
    <row r="32" spans="2:24" x14ac:dyDescent="0.25">
      <c r="B32" s="1" t="s">
        <v>29</v>
      </c>
      <c r="C32" s="1">
        <f>303.36+312.85</f>
        <v>616.21</v>
      </c>
      <c r="D32" s="1" t="s">
        <v>31</v>
      </c>
      <c r="F32" s="1">
        <f>-'Business Account'!J24</f>
        <v>-616.21</v>
      </c>
      <c r="O32" s="1">
        <f t="shared" si="0"/>
        <v>0</v>
      </c>
      <c r="R32" s="12">
        <f t="shared" si="2"/>
        <v>0</v>
      </c>
      <c r="S32" s="2" t="s">
        <v>89</v>
      </c>
      <c r="X32" s="1">
        <f>O32-C32</f>
        <v>-616.21</v>
      </c>
    </row>
    <row r="33" spans="2:25" x14ac:dyDescent="0.25">
      <c r="B33" s="1" t="s">
        <v>30</v>
      </c>
      <c r="C33" s="1">
        <v>-312.85000000000002</v>
      </c>
      <c r="D33" s="1" t="s">
        <v>32</v>
      </c>
      <c r="E33" s="1">
        <v>-259</v>
      </c>
      <c r="O33" s="1">
        <f t="shared" si="0"/>
        <v>-571.85</v>
      </c>
      <c r="R33" s="17">
        <f t="shared" si="2"/>
        <v>-571.85</v>
      </c>
      <c r="S33" s="16" t="s">
        <v>93</v>
      </c>
      <c r="T33" s="16"/>
      <c r="U33" s="16"/>
      <c r="X33" s="1">
        <f>O33-C33</f>
        <v>-259</v>
      </c>
    </row>
    <row r="34" spans="2:25" x14ac:dyDescent="0.25">
      <c r="B34" s="1" t="s">
        <v>81</v>
      </c>
      <c r="J34" s="1">
        <f>-J7</f>
        <v>436.65</v>
      </c>
      <c r="O34" s="1">
        <f t="shared" si="0"/>
        <v>436.65</v>
      </c>
      <c r="R34" s="1">
        <f t="shared" si="2"/>
        <v>436.65</v>
      </c>
      <c r="S34" s="1" t="s">
        <v>83</v>
      </c>
      <c r="X34" s="1">
        <f>O34-C34</f>
        <v>436.65</v>
      </c>
    </row>
    <row r="35" spans="2:25" x14ac:dyDescent="0.25">
      <c r="B35" s="1" t="s">
        <v>23</v>
      </c>
      <c r="C35" s="1">
        <v>-162138.66</v>
      </c>
      <c r="O35" s="1">
        <f t="shared" si="0"/>
        <v>-162138.66</v>
      </c>
      <c r="R35" s="1">
        <f t="shared" si="2"/>
        <v>-162138.66</v>
      </c>
      <c r="S35" s="1" t="s">
        <v>84</v>
      </c>
      <c r="X35" s="1">
        <f>O35-C35</f>
        <v>0</v>
      </c>
    </row>
    <row r="36" spans="2:25" x14ac:dyDescent="0.25">
      <c r="B36" s="1" t="s">
        <v>24</v>
      </c>
      <c r="G36" s="1">
        <f>'Business Account'!U23</f>
        <v>5000</v>
      </c>
      <c r="O36" s="1">
        <f t="shared" si="0"/>
        <v>5000</v>
      </c>
      <c r="R36" s="1">
        <f t="shared" si="2"/>
        <v>5000</v>
      </c>
      <c r="S36" s="1" t="s">
        <v>24</v>
      </c>
      <c r="X36" s="1">
        <f>O36-C36</f>
        <v>5000</v>
      </c>
    </row>
    <row r="37" spans="2:25" x14ac:dyDescent="0.25">
      <c r="O37" s="1">
        <f t="shared" si="0"/>
        <v>0</v>
      </c>
    </row>
    <row r="38" spans="2:25" x14ac:dyDescent="0.25">
      <c r="O38" s="1">
        <f t="shared" si="0"/>
        <v>0</v>
      </c>
    </row>
    <row r="39" spans="2:25" x14ac:dyDescent="0.25">
      <c r="O39" s="1">
        <f t="shared" si="0"/>
        <v>0</v>
      </c>
    </row>
    <row r="40" spans="2:25" x14ac:dyDescent="0.25">
      <c r="B40" s="1" t="s">
        <v>80</v>
      </c>
      <c r="O40" s="1">
        <f t="shared" si="0"/>
        <v>0</v>
      </c>
      <c r="Q40" s="1">
        <f>X41</f>
        <v>1423.5099999999998</v>
      </c>
      <c r="R40" s="1">
        <f>-Q40</f>
        <v>-1423.5099999999998</v>
      </c>
    </row>
    <row r="41" spans="2:25" ht="15.75" thickBot="1" x14ac:dyDescent="0.3">
      <c r="B41" s="1" t="s">
        <v>25</v>
      </c>
      <c r="C41" s="3">
        <f>SUM(C6:C40)</f>
        <v>0</v>
      </c>
      <c r="D41" s="3">
        <f t="shared" ref="D41:O41" si="3">SUM(D6:D40)</f>
        <v>0</v>
      </c>
      <c r="E41" s="3">
        <f t="shared" si="3"/>
        <v>0</v>
      </c>
      <c r="F41" s="3">
        <f t="shared" si="3"/>
        <v>-9.0949470177292824E-13</v>
      </c>
      <c r="G41" s="3">
        <f t="shared" si="3"/>
        <v>0</v>
      </c>
      <c r="H41" s="3">
        <f t="shared" si="3"/>
        <v>0</v>
      </c>
      <c r="I41" s="3">
        <f t="shared" si="3"/>
        <v>0</v>
      </c>
      <c r="J41" s="3">
        <f t="shared" si="3"/>
        <v>0</v>
      </c>
      <c r="K41" s="3">
        <f t="shared" si="3"/>
        <v>0</v>
      </c>
      <c r="L41" s="3">
        <f t="shared" si="3"/>
        <v>0</v>
      </c>
      <c r="M41" s="3">
        <f t="shared" si="3"/>
        <v>0</v>
      </c>
      <c r="N41" s="3">
        <f t="shared" si="3"/>
        <v>0</v>
      </c>
      <c r="O41" s="3">
        <f t="shared" si="3"/>
        <v>0</v>
      </c>
      <c r="Q41" s="6">
        <f t="shared" ref="Q41" si="4">SUM(Q6:Q40)</f>
        <v>-2.2737367544323206E-12</v>
      </c>
      <c r="R41" s="6">
        <f t="shared" ref="R41" si="5">SUM(R6:R40)</f>
        <v>9.5496943686157465E-12</v>
      </c>
      <c r="X41" s="1">
        <f>SUM(X20:X40)</f>
        <v>1423.5099999999998</v>
      </c>
      <c r="Y41" s="2" t="s">
        <v>95</v>
      </c>
    </row>
    <row r="42" spans="2:25" ht="15.75" thickTop="1" x14ac:dyDescent="0.25"/>
    <row r="47" spans="2:25" x14ac:dyDescent="0.25">
      <c r="D47" s="1">
        <v>200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62253A-62D6-431A-92D3-160BBC1118D0}">
  <dimension ref="A1:Y53"/>
  <sheetViews>
    <sheetView zoomScale="91" zoomScaleNormal="91" workbookViewId="0">
      <pane ySplit="4" topLeftCell="A23" activePane="bottomLeft" state="frozen"/>
      <selection activeCell="D1" sqref="D1"/>
      <selection pane="bottomLeft" activeCell="U23" sqref="U23"/>
    </sheetView>
  </sheetViews>
  <sheetFormatPr defaultColWidth="9.140625" defaultRowHeight="15" x14ac:dyDescent="0.25"/>
  <cols>
    <col min="1" max="1" width="11.28515625" style="5" customWidth="1"/>
    <col min="2" max="2" width="10.42578125" style="1" customWidth="1"/>
    <col min="3" max="3" width="9.140625" style="1"/>
    <col min="4" max="4" width="11" style="1" customWidth="1"/>
    <col min="5" max="5" width="9.140625" style="1"/>
    <col min="6" max="6" width="11.7109375" style="1" customWidth="1"/>
    <col min="7" max="7" width="12.42578125" style="1" customWidth="1"/>
    <col min="8" max="9" width="11.140625" style="1" customWidth="1"/>
    <col min="10" max="10" width="11.85546875" style="1" customWidth="1"/>
    <col min="11" max="11" width="17.85546875" style="1" customWidth="1"/>
    <col min="12" max="12" width="13.140625" style="1" customWidth="1"/>
    <col min="13" max="13" width="9.140625" style="1"/>
    <col min="14" max="14" width="10.85546875" style="1" customWidth="1"/>
    <col min="15" max="20" width="9.140625" style="1"/>
    <col min="21" max="21" width="11.85546875" style="1" customWidth="1"/>
    <col min="22" max="22" width="16.140625" style="1" customWidth="1"/>
    <col min="23" max="24" width="9.140625" style="1"/>
    <col min="25" max="25" width="10.7109375" style="1" customWidth="1"/>
    <col min="26" max="16384" width="9.140625" style="1"/>
  </cols>
  <sheetData>
    <row r="1" spans="1:25" x14ac:dyDescent="0.25">
      <c r="B1" s="1" t="s">
        <v>60</v>
      </c>
    </row>
    <row r="2" spans="1:25" x14ac:dyDescent="0.25">
      <c r="D2" s="1" t="s">
        <v>42</v>
      </c>
      <c r="O2" s="1" t="s">
        <v>43</v>
      </c>
    </row>
    <row r="3" spans="1:25" x14ac:dyDescent="0.25">
      <c r="A3" s="5" t="s">
        <v>33</v>
      </c>
      <c r="B3" s="1" t="s">
        <v>34</v>
      </c>
      <c r="C3" s="1" t="s">
        <v>35</v>
      </c>
      <c r="D3" s="1" t="s">
        <v>36</v>
      </c>
      <c r="F3" s="1" t="s">
        <v>37</v>
      </c>
      <c r="G3" s="1" t="s">
        <v>39</v>
      </c>
      <c r="H3" s="1" t="s">
        <v>49</v>
      </c>
      <c r="I3" s="1" t="s">
        <v>41</v>
      </c>
      <c r="J3" s="1" t="s">
        <v>40</v>
      </c>
      <c r="K3" s="1" t="s">
        <v>41</v>
      </c>
      <c r="L3" s="1" t="s">
        <v>52</v>
      </c>
      <c r="N3" s="1" t="s">
        <v>9</v>
      </c>
      <c r="O3" s="1" t="s">
        <v>10</v>
      </c>
      <c r="P3" s="1" t="s">
        <v>44</v>
      </c>
      <c r="Q3" s="1" t="s">
        <v>46</v>
      </c>
      <c r="R3" s="1" t="s">
        <v>48</v>
      </c>
      <c r="S3" s="1" t="s">
        <v>49</v>
      </c>
      <c r="T3" s="1" t="s">
        <v>41</v>
      </c>
      <c r="U3" s="1" t="s">
        <v>40</v>
      </c>
      <c r="V3" s="1" t="s">
        <v>41</v>
      </c>
      <c r="Y3" s="1" t="s">
        <v>52</v>
      </c>
    </row>
    <row r="4" spans="1:25" x14ac:dyDescent="0.25">
      <c r="F4" s="1" t="s">
        <v>38</v>
      </c>
      <c r="G4" s="1" t="s">
        <v>38</v>
      </c>
      <c r="H4" s="1" t="s">
        <v>50</v>
      </c>
      <c r="P4" s="1" t="s">
        <v>45</v>
      </c>
      <c r="Q4" s="1" t="s">
        <v>47</v>
      </c>
      <c r="S4" s="1" t="s">
        <v>51</v>
      </c>
    </row>
    <row r="5" spans="1:25" x14ac:dyDescent="0.25">
      <c r="A5" s="5">
        <v>42916</v>
      </c>
      <c r="B5" s="1">
        <v>1810.7</v>
      </c>
      <c r="L5" s="1">
        <f>SUM(B5:K5)</f>
        <v>1810.7</v>
      </c>
      <c r="Y5" s="1">
        <f>SUM(N5:X5)</f>
        <v>0</v>
      </c>
    </row>
    <row r="6" spans="1:25" x14ac:dyDescent="0.25">
      <c r="A6" s="5">
        <v>42917</v>
      </c>
      <c r="B6" s="1">
        <f>L5-Y5</f>
        <v>1810.7</v>
      </c>
      <c r="L6" s="1">
        <f>SUM(B6:K6)</f>
        <v>1810.7</v>
      </c>
      <c r="P6" s="1">
        <v>10</v>
      </c>
      <c r="Y6" s="1">
        <f>SUM(N6:X6)</f>
        <v>10</v>
      </c>
    </row>
    <row r="7" spans="1:25" x14ac:dyDescent="0.25">
      <c r="A7" s="5">
        <v>42919</v>
      </c>
      <c r="B7" s="1">
        <f t="shared" ref="B7:B50" si="0">L6-Y6</f>
        <v>1800.7</v>
      </c>
      <c r="F7" s="9">
        <v>639.41999999999996</v>
      </c>
      <c r="L7" s="1">
        <f t="shared" ref="L7:L50" si="1">SUM(B7:K7)</f>
        <v>2440.12</v>
      </c>
      <c r="Y7" s="1">
        <f t="shared" ref="Y7:Y50" si="2">SUM(N7:X7)</f>
        <v>0</v>
      </c>
    </row>
    <row r="8" spans="1:25" x14ac:dyDescent="0.25">
      <c r="A8" s="5">
        <v>42941</v>
      </c>
      <c r="B8" s="1">
        <f t="shared" si="0"/>
        <v>2440.12</v>
      </c>
      <c r="L8" s="1">
        <f t="shared" si="1"/>
        <v>2440.12</v>
      </c>
      <c r="U8" s="1">
        <v>2000</v>
      </c>
      <c r="V8" s="1" t="s">
        <v>55</v>
      </c>
      <c r="Y8" s="1">
        <f t="shared" si="2"/>
        <v>2000</v>
      </c>
    </row>
    <row r="9" spans="1:25" x14ac:dyDescent="0.25">
      <c r="A9" s="5">
        <v>42948</v>
      </c>
      <c r="B9" s="1">
        <f t="shared" si="0"/>
        <v>440.11999999999989</v>
      </c>
      <c r="L9" s="1">
        <f t="shared" si="1"/>
        <v>440.11999999999989</v>
      </c>
      <c r="P9" s="1">
        <v>10</v>
      </c>
      <c r="Y9" s="1">
        <f t="shared" si="2"/>
        <v>10</v>
      </c>
    </row>
    <row r="10" spans="1:25" x14ac:dyDescent="0.25">
      <c r="A10" s="5">
        <v>42949</v>
      </c>
      <c r="B10" s="1">
        <f t="shared" si="0"/>
        <v>430.11999999999989</v>
      </c>
      <c r="F10" s="9">
        <v>511.54</v>
      </c>
      <c r="L10" s="1">
        <f t="shared" si="1"/>
        <v>941.65999999999985</v>
      </c>
      <c r="Y10" s="1">
        <f t="shared" si="2"/>
        <v>0</v>
      </c>
    </row>
    <row r="11" spans="1:25" x14ac:dyDescent="0.25">
      <c r="A11" s="5">
        <v>42978</v>
      </c>
      <c r="B11" s="1">
        <f t="shared" si="0"/>
        <v>941.65999999999985</v>
      </c>
      <c r="F11" s="9">
        <v>511.54</v>
      </c>
      <c r="L11" s="1">
        <f t="shared" si="1"/>
        <v>1453.1999999999998</v>
      </c>
      <c r="Y11" s="1">
        <f t="shared" si="2"/>
        <v>0</v>
      </c>
    </row>
    <row r="12" spans="1:25" x14ac:dyDescent="0.25">
      <c r="A12" s="5">
        <v>42979</v>
      </c>
      <c r="B12" s="1">
        <f t="shared" si="0"/>
        <v>1453.1999999999998</v>
      </c>
      <c r="L12" s="1">
        <f t="shared" si="1"/>
        <v>1453.1999999999998</v>
      </c>
      <c r="P12" s="1">
        <v>10</v>
      </c>
      <c r="Y12" s="1">
        <f t="shared" si="2"/>
        <v>10</v>
      </c>
    </row>
    <row r="13" spans="1:25" x14ac:dyDescent="0.25">
      <c r="A13" s="5">
        <v>43004</v>
      </c>
      <c r="B13" s="1">
        <f t="shared" si="0"/>
        <v>1443.1999999999998</v>
      </c>
      <c r="F13" s="9">
        <v>639.41999999999996</v>
      </c>
      <c r="L13" s="1">
        <f t="shared" si="1"/>
        <v>2082.62</v>
      </c>
      <c r="Y13" s="1">
        <f t="shared" si="2"/>
        <v>0</v>
      </c>
    </row>
    <row r="14" spans="1:25" x14ac:dyDescent="0.25">
      <c r="A14" s="5">
        <v>43009</v>
      </c>
      <c r="B14" s="1">
        <f t="shared" si="0"/>
        <v>2082.62</v>
      </c>
      <c r="L14" s="1">
        <f t="shared" si="1"/>
        <v>2082.62</v>
      </c>
      <c r="P14" s="1">
        <v>10</v>
      </c>
      <c r="Y14" s="1">
        <f t="shared" si="2"/>
        <v>10</v>
      </c>
    </row>
    <row r="15" spans="1:25" x14ac:dyDescent="0.25">
      <c r="A15" s="5">
        <v>43018</v>
      </c>
      <c r="B15" s="1">
        <f t="shared" si="0"/>
        <v>2072.62</v>
      </c>
      <c r="D15" s="1">
        <v>560.5</v>
      </c>
      <c r="E15" s="1" t="s">
        <v>56</v>
      </c>
      <c r="L15" s="1">
        <f t="shared" si="1"/>
        <v>2633.12</v>
      </c>
      <c r="Y15" s="1">
        <f t="shared" si="2"/>
        <v>0</v>
      </c>
    </row>
    <row r="16" spans="1:25" x14ac:dyDescent="0.25">
      <c r="A16" s="5">
        <v>43040</v>
      </c>
      <c r="B16" s="1">
        <f t="shared" si="0"/>
        <v>2633.12</v>
      </c>
      <c r="L16" s="1">
        <f t="shared" si="1"/>
        <v>2633.12</v>
      </c>
      <c r="P16" s="1">
        <v>10</v>
      </c>
      <c r="Y16" s="1">
        <f t="shared" si="2"/>
        <v>10</v>
      </c>
    </row>
    <row r="17" spans="1:25" x14ac:dyDescent="0.25">
      <c r="A17" s="5">
        <v>43045</v>
      </c>
      <c r="B17" s="1">
        <f t="shared" si="0"/>
        <v>2623.12</v>
      </c>
      <c r="F17" s="9">
        <v>511.54</v>
      </c>
      <c r="L17" s="1">
        <f t="shared" si="1"/>
        <v>3134.66</v>
      </c>
      <c r="Y17" s="1">
        <f t="shared" si="2"/>
        <v>0</v>
      </c>
    </row>
    <row r="18" spans="1:25" x14ac:dyDescent="0.25">
      <c r="A18" s="5">
        <v>43069</v>
      </c>
      <c r="B18" s="1">
        <f t="shared" si="0"/>
        <v>3134.66</v>
      </c>
      <c r="F18" s="1">
        <v>511.54</v>
      </c>
      <c r="L18" s="1">
        <f t="shared" si="1"/>
        <v>3646.2</v>
      </c>
      <c r="Y18" s="1">
        <f t="shared" si="2"/>
        <v>0</v>
      </c>
    </row>
    <row r="19" spans="1:25" x14ac:dyDescent="0.25">
      <c r="A19" s="5">
        <v>43070</v>
      </c>
      <c r="B19" s="1">
        <f t="shared" si="0"/>
        <v>3646.2</v>
      </c>
      <c r="L19" s="1">
        <f t="shared" si="1"/>
        <v>3646.2</v>
      </c>
      <c r="P19" s="1">
        <v>10</v>
      </c>
      <c r="Y19" s="1">
        <f t="shared" si="2"/>
        <v>10</v>
      </c>
    </row>
    <row r="20" spans="1:25" x14ac:dyDescent="0.25">
      <c r="A20" s="5">
        <v>43098</v>
      </c>
      <c r="B20" s="1">
        <f t="shared" si="0"/>
        <v>3636.2</v>
      </c>
      <c r="J20" s="1">
        <v>2000</v>
      </c>
      <c r="K20" s="1" t="s">
        <v>58</v>
      </c>
      <c r="L20" s="1">
        <f t="shared" si="1"/>
        <v>5636.2</v>
      </c>
      <c r="Y20" s="1">
        <f t="shared" si="2"/>
        <v>0</v>
      </c>
    </row>
    <row r="21" spans="1:25" x14ac:dyDescent="0.25">
      <c r="A21" s="5">
        <v>43101</v>
      </c>
      <c r="B21" s="1">
        <f t="shared" si="0"/>
        <v>5636.2</v>
      </c>
      <c r="L21" s="1">
        <f t="shared" si="1"/>
        <v>5636.2</v>
      </c>
      <c r="P21" s="1">
        <v>10</v>
      </c>
      <c r="Y21" s="1">
        <f t="shared" si="2"/>
        <v>10</v>
      </c>
    </row>
    <row r="22" spans="1:25" x14ac:dyDescent="0.25">
      <c r="A22" s="5">
        <v>43102</v>
      </c>
      <c r="B22" s="1">
        <f t="shared" si="0"/>
        <v>5626.2</v>
      </c>
      <c r="F22" s="9">
        <v>588.27</v>
      </c>
      <c r="L22" s="1">
        <f t="shared" si="1"/>
        <v>6214.4699999999993</v>
      </c>
      <c r="Y22" s="1">
        <f t="shared" si="2"/>
        <v>0</v>
      </c>
    </row>
    <row r="23" spans="1:25" x14ac:dyDescent="0.25">
      <c r="A23" s="5">
        <v>43105</v>
      </c>
      <c r="B23" s="1">
        <f t="shared" si="0"/>
        <v>6214.4699999999993</v>
      </c>
      <c r="L23" s="1">
        <f t="shared" si="1"/>
        <v>6214.4699999999993</v>
      </c>
      <c r="U23" s="1">
        <v>5000</v>
      </c>
      <c r="V23" s="1" t="s">
        <v>57</v>
      </c>
      <c r="Y23" s="1">
        <f t="shared" si="2"/>
        <v>5000</v>
      </c>
    </row>
    <row r="24" spans="1:25" x14ac:dyDescent="0.25">
      <c r="A24" s="5">
        <v>43106</v>
      </c>
      <c r="B24" s="1">
        <f t="shared" si="0"/>
        <v>1214.4699999999993</v>
      </c>
      <c r="J24" s="1">
        <v>616.21</v>
      </c>
      <c r="K24" s="1" t="s">
        <v>92</v>
      </c>
      <c r="L24" s="1">
        <f t="shared" si="1"/>
        <v>1830.6799999999994</v>
      </c>
      <c r="Y24" s="1">
        <f t="shared" si="2"/>
        <v>0</v>
      </c>
    </row>
    <row r="25" spans="1:25" x14ac:dyDescent="0.25">
      <c r="A25" s="5">
        <v>43121</v>
      </c>
      <c r="B25" s="1">
        <f t="shared" si="0"/>
        <v>1830.6799999999994</v>
      </c>
      <c r="L25" s="1">
        <f t="shared" si="1"/>
        <v>1830.6799999999994</v>
      </c>
      <c r="N25" s="1">
        <v>1716</v>
      </c>
      <c r="Y25" s="1">
        <f t="shared" si="2"/>
        <v>1716</v>
      </c>
    </row>
    <row r="26" spans="1:25" x14ac:dyDescent="0.25">
      <c r="A26" s="5">
        <v>43121</v>
      </c>
      <c r="B26" s="1">
        <f t="shared" si="0"/>
        <v>114.67999999999938</v>
      </c>
      <c r="J26" s="1">
        <v>400</v>
      </c>
      <c r="K26" s="1" t="s">
        <v>58</v>
      </c>
      <c r="L26" s="1">
        <f t="shared" si="1"/>
        <v>514.67999999999938</v>
      </c>
      <c r="Y26" s="1">
        <f t="shared" si="2"/>
        <v>0</v>
      </c>
    </row>
    <row r="27" spans="1:25" x14ac:dyDescent="0.25">
      <c r="A27" s="5">
        <v>43121</v>
      </c>
      <c r="B27" s="1">
        <f t="shared" si="0"/>
        <v>514.67999999999938</v>
      </c>
      <c r="L27" s="1">
        <f t="shared" si="1"/>
        <v>514.67999999999938</v>
      </c>
      <c r="O27" s="1">
        <v>330</v>
      </c>
      <c r="Y27" s="1">
        <f t="shared" si="2"/>
        <v>330</v>
      </c>
    </row>
    <row r="28" spans="1:25" x14ac:dyDescent="0.25">
      <c r="A28" s="5">
        <v>43130</v>
      </c>
      <c r="B28" s="1">
        <f t="shared" si="0"/>
        <v>184.67999999999938</v>
      </c>
      <c r="F28" s="9">
        <v>485.96</v>
      </c>
      <c r="L28" s="1">
        <f t="shared" si="1"/>
        <v>670.63999999999942</v>
      </c>
      <c r="Y28" s="1">
        <f t="shared" si="2"/>
        <v>0</v>
      </c>
    </row>
    <row r="29" spans="1:25" x14ac:dyDescent="0.25">
      <c r="A29" s="5">
        <v>43132</v>
      </c>
      <c r="B29" s="1">
        <f t="shared" si="0"/>
        <v>670.63999999999942</v>
      </c>
      <c r="L29" s="1">
        <f t="shared" si="1"/>
        <v>670.63999999999942</v>
      </c>
      <c r="P29" s="1">
        <v>10</v>
      </c>
      <c r="Y29" s="1">
        <f t="shared" si="2"/>
        <v>10</v>
      </c>
    </row>
    <row r="30" spans="1:25" x14ac:dyDescent="0.25">
      <c r="A30" s="5">
        <v>43160</v>
      </c>
      <c r="B30" s="1">
        <f t="shared" si="0"/>
        <v>660.63999999999942</v>
      </c>
      <c r="L30" s="1">
        <f t="shared" si="1"/>
        <v>660.63999999999942</v>
      </c>
      <c r="P30" s="1">
        <v>10</v>
      </c>
      <c r="Y30" s="1">
        <f t="shared" si="2"/>
        <v>10</v>
      </c>
    </row>
    <row r="31" spans="1:25" x14ac:dyDescent="0.25">
      <c r="A31" s="5">
        <v>43164</v>
      </c>
      <c r="B31" s="1">
        <f t="shared" si="0"/>
        <v>650.63999999999942</v>
      </c>
      <c r="F31" s="9">
        <v>562.69000000000005</v>
      </c>
      <c r="L31" s="1">
        <f t="shared" si="1"/>
        <v>1213.3299999999995</v>
      </c>
      <c r="Y31" s="1">
        <f t="shared" si="2"/>
        <v>0</v>
      </c>
    </row>
    <row r="32" spans="1:25" x14ac:dyDescent="0.25">
      <c r="A32" s="5">
        <v>43171</v>
      </c>
      <c r="B32" s="1">
        <f t="shared" si="0"/>
        <v>1213.3299999999995</v>
      </c>
      <c r="L32" s="1">
        <f t="shared" si="1"/>
        <v>1213.3299999999995</v>
      </c>
      <c r="Q32" s="1">
        <v>48</v>
      </c>
      <c r="T32" s="1" t="s">
        <v>59</v>
      </c>
      <c r="Y32" s="1">
        <f t="shared" si="2"/>
        <v>48</v>
      </c>
    </row>
    <row r="33" spans="1:25" x14ac:dyDescent="0.25">
      <c r="A33" s="5">
        <v>43191</v>
      </c>
      <c r="B33" s="1">
        <f t="shared" si="0"/>
        <v>1165.3299999999995</v>
      </c>
      <c r="L33" s="1">
        <f t="shared" si="1"/>
        <v>1165.3299999999995</v>
      </c>
      <c r="P33" s="1">
        <v>10</v>
      </c>
      <c r="Y33" s="1">
        <f t="shared" si="2"/>
        <v>10</v>
      </c>
    </row>
    <row r="34" spans="1:25" x14ac:dyDescent="0.25">
      <c r="A34" s="5">
        <v>43194</v>
      </c>
      <c r="B34" s="1">
        <f t="shared" si="0"/>
        <v>1155.3299999999995</v>
      </c>
      <c r="F34" s="9">
        <v>511.54</v>
      </c>
      <c r="L34" s="1">
        <f t="shared" si="1"/>
        <v>1666.8699999999994</v>
      </c>
      <c r="Y34" s="1">
        <f t="shared" si="2"/>
        <v>0</v>
      </c>
    </row>
    <row r="35" spans="1:25" x14ac:dyDescent="0.25">
      <c r="A35" s="5">
        <v>43195</v>
      </c>
      <c r="B35" s="1">
        <f t="shared" si="0"/>
        <v>1666.8699999999994</v>
      </c>
      <c r="D35" s="1">
        <v>458.37</v>
      </c>
      <c r="E35" s="1" t="s">
        <v>56</v>
      </c>
      <c r="L35" s="1">
        <f t="shared" si="1"/>
        <v>2125.2399999999993</v>
      </c>
      <c r="Y35" s="1">
        <f t="shared" si="2"/>
        <v>0</v>
      </c>
    </row>
    <row r="36" spans="1:25" x14ac:dyDescent="0.25">
      <c r="A36" s="5">
        <v>43221</v>
      </c>
      <c r="B36" s="1">
        <f t="shared" si="0"/>
        <v>2125.2399999999993</v>
      </c>
      <c r="L36" s="1">
        <f t="shared" si="1"/>
        <v>2125.2399999999993</v>
      </c>
      <c r="P36" s="1">
        <v>10</v>
      </c>
      <c r="Y36" s="1">
        <f t="shared" si="2"/>
        <v>10</v>
      </c>
    </row>
    <row r="37" spans="1:25" x14ac:dyDescent="0.25">
      <c r="A37" s="5">
        <v>43223</v>
      </c>
      <c r="B37" s="1">
        <f t="shared" si="0"/>
        <v>2115.2399999999993</v>
      </c>
      <c r="F37" s="9">
        <v>511.54</v>
      </c>
      <c r="L37" s="1">
        <f t="shared" si="1"/>
        <v>2626.7799999999993</v>
      </c>
      <c r="Y37" s="1">
        <f t="shared" si="2"/>
        <v>0</v>
      </c>
    </row>
    <row r="38" spans="1:25" x14ac:dyDescent="0.25">
      <c r="A38" s="5">
        <v>43251</v>
      </c>
      <c r="B38" s="1">
        <f t="shared" si="0"/>
        <v>2626.7799999999993</v>
      </c>
      <c r="F38" s="9">
        <v>511.54</v>
      </c>
      <c r="L38" s="1">
        <f t="shared" si="1"/>
        <v>3138.3199999999993</v>
      </c>
      <c r="Y38" s="1">
        <f t="shared" si="2"/>
        <v>0</v>
      </c>
    </row>
    <row r="39" spans="1:25" x14ac:dyDescent="0.25">
      <c r="A39" s="5">
        <v>43252</v>
      </c>
      <c r="B39" s="1">
        <f t="shared" si="0"/>
        <v>3138.3199999999993</v>
      </c>
      <c r="L39" s="1">
        <f t="shared" si="1"/>
        <v>3138.3199999999993</v>
      </c>
      <c r="P39" s="1">
        <v>10</v>
      </c>
      <c r="Y39" s="1">
        <f t="shared" si="2"/>
        <v>10</v>
      </c>
    </row>
    <row r="40" spans="1:25" x14ac:dyDescent="0.25">
      <c r="B40" s="1">
        <f t="shared" si="0"/>
        <v>3128.3199999999993</v>
      </c>
      <c r="L40" s="1">
        <f t="shared" si="1"/>
        <v>3128.3199999999993</v>
      </c>
      <c r="Y40" s="1">
        <f t="shared" si="2"/>
        <v>0</v>
      </c>
    </row>
    <row r="41" spans="1:25" x14ac:dyDescent="0.25">
      <c r="B41" s="1">
        <f t="shared" si="0"/>
        <v>3128.3199999999993</v>
      </c>
      <c r="L41" s="1">
        <f t="shared" si="1"/>
        <v>3128.3199999999993</v>
      </c>
      <c r="Y41" s="1">
        <f t="shared" si="2"/>
        <v>0</v>
      </c>
    </row>
    <row r="42" spans="1:25" x14ac:dyDescent="0.25">
      <c r="B42" s="1">
        <f t="shared" si="0"/>
        <v>3128.3199999999993</v>
      </c>
      <c r="L42" s="1">
        <f t="shared" si="1"/>
        <v>3128.3199999999993</v>
      </c>
      <c r="Y42" s="1">
        <f t="shared" si="2"/>
        <v>0</v>
      </c>
    </row>
    <row r="43" spans="1:25" x14ac:dyDescent="0.25">
      <c r="B43" s="1">
        <f t="shared" si="0"/>
        <v>3128.3199999999993</v>
      </c>
      <c r="L43" s="1">
        <f t="shared" si="1"/>
        <v>3128.3199999999993</v>
      </c>
      <c r="Y43" s="1">
        <f t="shared" si="2"/>
        <v>0</v>
      </c>
    </row>
    <row r="44" spans="1:25" x14ac:dyDescent="0.25">
      <c r="B44" s="1">
        <f t="shared" si="0"/>
        <v>3128.3199999999993</v>
      </c>
      <c r="L44" s="1">
        <f t="shared" si="1"/>
        <v>3128.3199999999993</v>
      </c>
      <c r="Y44" s="1">
        <f t="shared" si="2"/>
        <v>0</v>
      </c>
    </row>
    <row r="45" spans="1:25" x14ac:dyDescent="0.25">
      <c r="B45" s="1">
        <f t="shared" si="0"/>
        <v>3128.3199999999993</v>
      </c>
      <c r="L45" s="1">
        <f t="shared" si="1"/>
        <v>3128.3199999999993</v>
      </c>
      <c r="Y45" s="1">
        <f t="shared" si="2"/>
        <v>0</v>
      </c>
    </row>
    <row r="46" spans="1:25" x14ac:dyDescent="0.25">
      <c r="B46" s="1">
        <f t="shared" si="0"/>
        <v>3128.3199999999993</v>
      </c>
      <c r="L46" s="1">
        <f t="shared" si="1"/>
        <v>3128.3199999999993</v>
      </c>
      <c r="Y46" s="1">
        <f t="shared" si="2"/>
        <v>0</v>
      </c>
    </row>
    <row r="47" spans="1:25" x14ac:dyDescent="0.25">
      <c r="B47" s="1">
        <f t="shared" si="0"/>
        <v>3128.3199999999993</v>
      </c>
      <c r="L47" s="1">
        <f t="shared" si="1"/>
        <v>3128.3199999999993</v>
      </c>
      <c r="Y47" s="1">
        <f t="shared" si="2"/>
        <v>0</v>
      </c>
    </row>
    <row r="48" spans="1:25" x14ac:dyDescent="0.25">
      <c r="B48" s="1">
        <f t="shared" si="0"/>
        <v>3128.3199999999993</v>
      </c>
      <c r="L48" s="1">
        <f t="shared" si="1"/>
        <v>3128.3199999999993</v>
      </c>
      <c r="Y48" s="1">
        <f t="shared" si="2"/>
        <v>0</v>
      </c>
    </row>
    <row r="49" spans="2:25" x14ac:dyDescent="0.25">
      <c r="B49" s="1">
        <f t="shared" si="0"/>
        <v>3128.3199999999993</v>
      </c>
      <c r="L49" s="1">
        <f t="shared" si="1"/>
        <v>3128.3199999999993</v>
      </c>
      <c r="Y49" s="1">
        <f t="shared" si="2"/>
        <v>0</v>
      </c>
    </row>
    <row r="50" spans="2:25" x14ac:dyDescent="0.25">
      <c r="B50" s="1">
        <f t="shared" si="0"/>
        <v>3128.3199999999993</v>
      </c>
      <c r="L50" s="16">
        <f t="shared" si="1"/>
        <v>3128.3199999999993</v>
      </c>
      <c r="Y50" s="1">
        <f t="shared" si="2"/>
        <v>0</v>
      </c>
    </row>
    <row r="52" spans="2:25" ht="15.75" thickBot="1" x14ac:dyDescent="0.3">
      <c r="B52" s="1" t="s">
        <v>65</v>
      </c>
      <c r="C52" s="3">
        <f t="shared" ref="C52:E52" si="3">SUM(C5:C51)</f>
        <v>0</v>
      </c>
      <c r="D52" s="3">
        <f t="shared" si="3"/>
        <v>1018.87</v>
      </c>
      <c r="E52" s="3">
        <f t="shared" si="3"/>
        <v>0</v>
      </c>
      <c r="F52" s="3">
        <f>SUM(F5:F51)</f>
        <v>6496.54</v>
      </c>
      <c r="G52" s="3">
        <f t="shared" ref="G52:H52" si="4">SUM(G5:G51)</f>
        <v>0</v>
      </c>
      <c r="H52" s="3">
        <f t="shared" si="4"/>
        <v>0</v>
      </c>
      <c r="I52" s="3">
        <f t="shared" ref="I52" si="5">SUM(I5:I51)</f>
        <v>0</v>
      </c>
      <c r="J52" s="3">
        <f t="shared" ref="J52" si="6">SUM(J5:J51)</f>
        <v>3016.21</v>
      </c>
      <c r="L52" s="3">
        <f>SUM(C52:K52)</f>
        <v>10531.619999999999</v>
      </c>
      <c r="M52" s="3">
        <f t="shared" ref="M52" si="7">SUM(M5:M51)</f>
        <v>0</v>
      </c>
      <c r="N52" s="3">
        <f t="shared" ref="N52" si="8">SUM(N5:N51)</f>
        <v>1716</v>
      </c>
      <c r="O52" s="3">
        <f t="shared" ref="O52" si="9">SUM(O5:O51)</f>
        <v>330</v>
      </c>
      <c r="P52" s="3">
        <f t="shared" ref="P52" si="10">SUM(P5:P51)</f>
        <v>120</v>
      </c>
      <c r="Q52" s="3">
        <f t="shared" ref="Q52" si="11">SUM(Q5:Q51)</f>
        <v>48</v>
      </c>
      <c r="R52" s="3">
        <f t="shared" ref="R52" si="12">SUM(R5:R51)</f>
        <v>0</v>
      </c>
      <c r="S52" s="3">
        <f t="shared" ref="S52" si="13">SUM(S5:S51)</f>
        <v>0</v>
      </c>
      <c r="T52" s="3">
        <f t="shared" ref="T52" si="14">SUM(T5:T51)</f>
        <v>0</v>
      </c>
      <c r="U52" s="3">
        <f t="shared" ref="U52" si="15">SUM(U5:U51)</f>
        <v>7000</v>
      </c>
      <c r="V52" s="3">
        <f t="shared" ref="V52" si="16">SUM(V5:V51)</f>
        <v>0</v>
      </c>
      <c r="W52" s="3">
        <f t="shared" ref="W52" si="17">SUM(W5:W51)</f>
        <v>0</v>
      </c>
      <c r="X52" s="3">
        <f t="shared" ref="X52" si="18">SUM(X5:X51)</f>
        <v>0</v>
      </c>
      <c r="Y52" s="3">
        <f>SUM(M52:X52)</f>
        <v>9214</v>
      </c>
    </row>
    <row r="53" spans="2:25" ht="15.75" thickTop="1" x14ac:dyDescent="0.25"/>
  </sheetData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13B9F3-14CD-450A-9A5F-9B16857EC709}">
  <dimension ref="A1:Y53"/>
  <sheetViews>
    <sheetView workbookViewId="0">
      <pane ySplit="3" topLeftCell="A31" activePane="bottomLeft" state="frozen"/>
      <selection pane="bottomLeft" activeCell="L50" sqref="L50"/>
    </sheetView>
  </sheetViews>
  <sheetFormatPr defaultColWidth="9.140625" defaultRowHeight="15" x14ac:dyDescent="0.25"/>
  <cols>
    <col min="1" max="1" width="9.42578125" style="5" bestFit="1" customWidth="1"/>
    <col min="2" max="2" width="10.42578125" style="1" customWidth="1"/>
    <col min="3" max="5" width="9.140625" style="1"/>
    <col min="6" max="6" width="11.7109375" style="1" customWidth="1"/>
    <col min="7" max="7" width="12.42578125" style="1" customWidth="1"/>
    <col min="8" max="9" width="11.140625" style="1" customWidth="1"/>
    <col min="10" max="10" width="10.7109375" style="1" customWidth="1"/>
    <col min="11" max="11" width="13.85546875" style="1" customWidth="1"/>
    <col min="12" max="12" width="13.140625" style="1" customWidth="1"/>
    <col min="13" max="20" width="9.140625" style="1"/>
    <col min="21" max="21" width="10.85546875" style="1" customWidth="1"/>
    <col min="22" max="24" width="9.140625" style="1"/>
    <col min="25" max="25" width="10.7109375" style="1" customWidth="1"/>
    <col min="26" max="16384" width="9.140625" style="1"/>
  </cols>
  <sheetData>
    <row r="1" spans="1:25" x14ac:dyDescent="0.25">
      <c r="B1" s="1" t="s">
        <v>61</v>
      </c>
    </row>
    <row r="2" spans="1:25" x14ac:dyDescent="0.25">
      <c r="D2" s="1" t="s">
        <v>42</v>
      </c>
      <c r="O2" s="1" t="s">
        <v>43</v>
      </c>
    </row>
    <row r="3" spans="1:25" x14ac:dyDescent="0.25">
      <c r="A3" s="5" t="s">
        <v>33</v>
      </c>
      <c r="B3" s="1" t="s">
        <v>34</v>
      </c>
      <c r="C3" s="1" t="s">
        <v>35</v>
      </c>
      <c r="D3" s="1" t="s">
        <v>36</v>
      </c>
      <c r="F3" s="1" t="s">
        <v>37</v>
      </c>
      <c r="G3" s="1" t="s">
        <v>39</v>
      </c>
      <c r="H3" s="1" t="s">
        <v>49</v>
      </c>
      <c r="I3" s="1" t="s">
        <v>41</v>
      </c>
      <c r="J3" s="1" t="s">
        <v>40</v>
      </c>
      <c r="K3" s="1" t="s">
        <v>41</v>
      </c>
      <c r="L3" s="1" t="s">
        <v>52</v>
      </c>
      <c r="N3" s="1" t="s">
        <v>9</v>
      </c>
      <c r="O3" s="1" t="s">
        <v>10</v>
      </c>
      <c r="P3" s="1" t="s">
        <v>44</v>
      </c>
      <c r="Q3" s="1" t="s">
        <v>46</v>
      </c>
      <c r="R3" s="1" t="s">
        <v>48</v>
      </c>
      <c r="S3" s="1" t="s">
        <v>49</v>
      </c>
      <c r="T3" s="1" t="s">
        <v>41</v>
      </c>
      <c r="U3" s="1" t="s">
        <v>40</v>
      </c>
      <c r="V3" s="1" t="s">
        <v>41</v>
      </c>
      <c r="Y3" s="1" t="s">
        <v>52</v>
      </c>
    </row>
    <row r="4" spans="1:25" x14ac:dyDescent="0.25">
      <c r="F4" s="1" t="s">
        <v>38</v>
      </c>
      <c r="G4" s="1" t="s">
        <v>38</v>
      </c>
      <c r="H4" s="1" t="s">
        <v>50</v>
      </c>
      <c r="P4" s="1" t="s">
        <v>45</v>
      </c>
      <c r="Q4" s="1" t="s">
        <v>47</v>
      </c>
      <c r="S4" s="1" t="s">
        <v>51</v>
      </c>
    </row>
    <row r="5" spans="1:25" x14ac:dyDescent="0.25">
      <c r="A5" s="5">
        <v>42916</v>
      </c>
      <c r="B5" s="1">
        <v>2077.2199999999998</v>
      </c>
      <c r="L5" s="1">
        <f>SUM(B5:K5)</f>
        <v>2077.2199999999998</v>
      </c>
      <c r="Y5" s="1">
        <f>SUM(N5:X5)</f>
        <v>0</v>
      </c>
    </row>
    <row r="6" spans="1:25" x14ac:dyDescent="0.25">
      <c r="A6" s="5">
        <v>42917</v>
      </c>
      <c r="B6" s="1">
        <f>L5-Y5</f>
        <v>2077.2199999999998</v>
      </c>
      <c r="L6" s="1">
        <f>SUM(B6:K6)</f>
        <v>2077.2199999999998</v>
      </c>
      <c r="Y6" s="1">
        <f>SUM(N6:X6)</f>
        <v>0</v>
      </c>
    </row>
    <row r="7" spans="1:25" x14ac:dyDescent="0.25">
      <c r="A7" s="5">
        <v>42941</v>
      </c>
      <c r="B7" s="1">
        <f t="shared" ref="B7:B50" si="0">L6-Y6</f>
        <v>2077.2199999999998</v>
      </c>
      <c r="J7" s="1">
        <v>2000</v>
      </c>
      <c r="K7" s="7" t="s">
        <v>54</v>
      </c>
      <c r="L7" s="1">
        <f t="shared" ref="L7:L50" si="1">SUM(B7:K7)</f>
        <v>4077.22</v>
      </c>
      <c r="Y7" s="1">
        <f t="shared" ref="Y7:Y50" si="2">SUM(N7:X7)</f>
        <v>0</v>
      </c>
    </row>
    <row r="8" spans="1:25" x14ac:dyDescent="0.25">
      <c r="A8" s="5">
        <v>43098</v>
      </c>
      <c r="B8" s="1">
        <f t="shared" si="0"/>
        <v>4077.22</v>
      </c>
      <c r="L8" s="1">
        <f t="shared" si="1"/>
        <v>4077.22</v>
      </c>
      <c r="U8" s="1">
        <v>2000</v>
      </c>
      <c r="V8" s="1" t="s">
        <v>53</v>
      </c>
      <c r="Y8" s="1">
        <f t="shared" si="2"/>
        <v>2000</v>
      </c>
    </row>
    <row r="9" spans="1:25" x14ac:dyDescent="0.25">
      <c r="A9" s="5">
        <v>43121</v>
      </c>
      <c r="B9" s="1">
        <f t="shared" si="0"/>
        <v>2077.2199999999998</v>
      </c>
      <c r="L9" s="1">
        <f t="shared" si="1"/>
        <v>2077.2199999999998</v>
      </c>
      <c r="U9" s="1">
        <v>400</v>
      </c>
      <c r="V9" s="1" t="s">
        <v>53</v>
      </c>
      <c r="Y9" s="1">
        <f t="shared" si="2"/>
        <v>400</v>
      </c>
    </row>
    <row r="10" spans="1:25" x14ac:dyDescent="0.25">
      <c r="B10" s="1">
        <f t="shared" si="0"/>
        <v>1677.2199999999998</v>
      </c>
      <c r="L10" s="1">
        <f t="shared" si="1"/>
        <v>1677.2199999999998</v>
      </c>
      <c r="Y10" s="1">
        <f t="shared" si="2"/>
        <v>0</v>
      </c>
    </row>
    <row r="11" spans="1:25" x14ac:dyDescent="0.25">
      <c r="B11" s="1">
        <f t="shared" si="0"/>
        <v>1677.2199999999998</v>
      </c>
      <c r="L11" s="1">
        <f t="shared" si="1"/>
        <v>1677.2199999999998</v>
      </c>
      <c r="Y11" s="1">
        <f t="shared" si="2"/>
        <v>0</v>
      </c>
    </row>
    <row r="12" spans="1:25" x14ac:dyDescent="0.25">
      <c r="B12" s="1">
        <f t="shared" si="0"/>
        <v>1677.2199999999998</v>
      </c>
      <c r="L12" s="1">
        <f t="shared" si="1"/>
        <v>1677.2199999999998</v>
      </c>
      <c r="Y12" s="1">
        <f t="shared" si="2"/>
        <v>0</v>
      </c>
    </row>
    <row r="13" spans="1:25" x14ac:dyDescent="0.25">
      <c r="B13" s="1">
        <f t="shared" si="0"/>
        <v>1677.2199999999998</v>
      </c>
      <c r="L13" s="1">
        <f t="shared" si="1"/>
        <v>1677.2199999999998</v>
      </c>
      <c r="Y13" s="1">
        <f t="shared" si="2"/>
        <v>0</v>
      </c>
    </row>
    <row r="14" spans="1:25" x14ac:dyDescent="0.25">
      <c r="B14" s="1">
        <f t="shared" si="0"/>
        <v>1677.2199999999998</v>
      </c>
      <c r="L14" s="1">
        <f t="shared" si="1"/>
        <v>1677.2199999999998</v>
      </c>
      <c r="Y14" s="1">
        <f t="shared" si="2"/>
        <v>0</v>
      </c>
    </row>
    <row r="15" spans="1:25" x14ac:dyDescent="0.25">
      <c r="B15" s="1">
        <f t="shared" si="0"/>
        <v>1677.2199999999998</v>
      </c>
      <c r="L15" s="1">
        <f t="shared" si="1"/>
        <v>1677.2199999999998</v>
      </c>
      <c r="Y15" s="1">
        <f t="shared" si="2"/>
        <v>0</v>
      </c>
    </row>
    <row r="16" spans="1:25" x14ac:dyDescent="0.25">
      <c r="B16" s="1">
        <f t="shared" si="0"/>
        <v>1677.2199999999998</v>
      </c>
      <c r="L16" s="1">
        <f t="shared" si="1"/>
        <v>1677.2199999999998</v>
      </c>
      <c r="Y16" s="1">
        <f t="shared" si="2"/>
        <v>0</v>
      </c>
    </row>
    <row r="17" spans="2:25" x14ac:dyDescent="0.25">
      <c r="B17" s="1">
        <f t="shared" si="0"/>
        <v>1677.2199999999998</v>
      </c>
      <c r="L17" s="1">
        <f t="shared" si="1"/>
        <v>1677.2199999999998</v>
      </c>
      <c r="Y17" s="1">
        <f t="shared" si="2"/>
        <v>0</v>
      </c>
    </row>
    <row r="18" spans="2:25" x14ac:dyDescent="0.25">
      <c r="B18" s="1">
        <f t="shared" si="0"/>
        <v>1677.2199999999998</v>
      </c>
      <c r="L18" s="1">
        <f t="shared" si="1"/>
        <v>1677.2199999999998</v>
      </c>
      <c r="Y18" s="1">
        <f t="shared" si="2"/>
        <v>0</v>
      </c>
    </row>
    <row r="19" spans="2:25" x14ac:dyDescent="0.25">
      <c r="B19" s="1">
        <f t="shared" si="0"/>
        <v>1677.2199999999998</v>
      </c>
      <c r="L19" s="1">
        <f t="shared" si="1"/>
        <v>1677.2199999999998</v>
      </c>
      <c r="Y19" s="1">
        <f t="shared" si="2"/>
        <v>0</v>
      </c>
    </row>
    <row r="20" spans="2:25" x14ac:dyDescent="0.25">
      <c r="B20" s="1">
        <f t="shared" si="0"/>
        <v>1677.2199999999998</v>
      </c>
      <c r="L20" s="1">
        <f t="shared" si="1"/>
        <v>1677.2199999999998</v>
      </c>
      <c r="Y20" s="1">
        <f t="shared" si="2"/>
        <v>0</v>
      </c>
    </row>
    <row r="21" spans="2:25" x14ac:dyDescent="0.25">
      <c r="B21" s="1">
        <f t="shared" si="0"/>
        <v>1677.2199999999998</v>
      </c>
      <c r="L21" s="1">
        <f t="shared" si="1"/>
        <v>1677.2199999999998</v>
      </c>
      <c r="Y21" s="1">
        <f t="shared" si="2"/>
        <v>0</v>
      </c>
    </row>
    <row r="22" spans="2:25" x14ac:dyDescent="0.25">
      <c r="B22" s="1">
        <f t="shared" si="0"/>
        <v>1677.2199999999998</v>
      </c>
      <c r="L22" s="1">
        <f t="shared" si="1"/>
        <v>1677.2199999999998</v>
      </c>
      <c r="Y22" s="1">
        <f t="shared" si="2"/>
        <v>0</v>
      </c>
    </row>
    <row r="23" spans="2:25" x14ac:dyDescent="0.25">
      <c r="B23" s="1">
        <f t="shared" si="0"/>
        <v>1677.2199999999998</v>
      </c>
      <c r="L23" s="1">
        <f t="shared" si="1"/>
        <v>1677.2199999999998</v>
      </c>
      <c r="Y23" s="1">
        <f t="shared" si="2"/>
        <v>0</v>
      </c>
    </row>
    <row r="24" spans="2:25" x14ac:dyDescent="0.25">
      <c r="B24" s="1">
        <f t="shared" si="0"/>
        <v>1677.2199999999998</v>
      </c>
      <c r="L24" s="1">
        <f t="shared" si="1"/>
        <v>1677.2199999999998</v>
      </c>
      <c r="Y24" s="1">
        <f t="shared" si="2"/>
        <v>0</v>
      </c>
    </row>
    <row r="25" spans="2:25" x14ac:dyDescent="0.25">
      <c r="B25" s="1">
        <f t="shared" si="0"/>
        <v>1677.2199999999998</v>
      </c>
      <c r="L25" s="1">
        <f t="shared" si="1"/>
        <v>1677.2199999999998</v>
      </c>
      <c r="Y25" s="1">
        <f t="shared" si="2"/>
        <v>0</v>
      </c>
    </row>
    <row r="26" spans="2:25" x14ac:dyDescent="0.25">
      <c r="B26" s="1">
        <f t="shared" si="0"/>
        <v>1677.2199999999998</v>
      </c>
      <c r="L26" s="1">
        <f t="shared" si="1"/>
        <v>1677.2199999999998</v>
      </c>
      <c r="Y26" s="1">
        <f t="shared" si="2"/>
        <v>0</v>
      </c>
    </row>
    <row r="27" spans="2:25" x14ac:dyDescent="0.25">
      <c r="B27" s="1">
        <f t="shared" si="0"/>
        <v>1677.2199999999998</v>
      </c>
      <c r="L27" s="1">
        <f t="shared" si="1"/>
        <v>1677.2199999999998</v>
      </c>
      <c r="Y27" s="1">
        <f t="shared" si="2"/>
        <v>0</v>
      </c>
    </row>
    <row r="28" spans="2:25" x14ac:dyDescent="0.25">
      <c r="B28" s="1">
        <f t="shared" si="0"/>
        <v>1677.2199999999998</v>
      </c>
      <c r="L28" s="1">
        <f t="shared" si="1"/>
        <v>1677.2199999999998</v>
      </c>
      <c r="Y28" s="1">
        <f t="shared" si="2"/>
        <v>0</v>
      </c>
    </row>
    <row r="29" spans="2:25" x14ac:dyDescent="0.25">
      <c r="B29" s="1">
        <f t="shared" si="0"/>
        <v>1677.2199999999998</v>
      </c>
      <c r="L29" s="1">
        <f t="shared" si="1"/>
        <v>1677.2199999999998</v>
      </c>
      <c r="Y29" s="1">
        <f t="shared" si="2"/>
        <v>0</v>
      </c>
    </row>
    <row r="30" spans="2:25" x14ac:dyDescent="0.25">
      <c r="B30" s="1">
        <f t="shared" si="0"/>
        <v>1677.2199999999998</v>
      </c>
      <c r="L30" s="1">
        <f t="shared" si="1"/>
        <v>1677.2199999999998</v>
      </c>
      <c r="Y30" s="1">
        <f t="shared" si="2"/>
        <v>0</v>
      </c>
    </row>
    <row r="31" spans="2:25" x14ac:dyDescent="0.25">
      <c r="B31" s="1">
        <f t="shared" si="0"/>
        <v>1677.2199999999998</v>
      </c>
      <c r="L31" s="1">
        <f t="shared" si="1"/>
        <v>1677.2199999999998</v>
      </c>
      <c r="Y31" s="1">
        <f t="shared" si="2"/>
        <v>0</v>
      </c>
    </row>
    <row r="32" spans="2:25" x14ac:dyDescent="0.25">
      <c r="B32" s="1">
        <f t="shared" si="0"/>
        <v>1677.2199999999998</v>
      </c>
      <c r="L32" s="1">
        <f t="shared" si="1"/>
        <v>1677.2199999999998</v>
      </c>
      <c r="Y32" s="1">
        <f t="shared" si="2"/>
        <v>0</v>
      </c>
    </row>
    <row r="33" spans="2:25" x14ac:dyDescent="0.25">
      <c r="B33" s="1">
        <f t="shared" si="0"/>
        <v>1677.2199999999998</v>
      </c>
      <c r="L33" s="1">
        <f t="shared" si="1"/>
        <v>1677.2199999999998</v>
      </c>
      <c r="Y33" s="1">
        <f t="shared" si="2"/>
        <v>0</v>
      </c>
    </row>
    <row r="34" spans="2:25" x14ac:dyDescent="0.25">
      <c r="B34" s="1">
        <f t="shared" si="0"/>
        <v>1677.2199999999998</v>
      </c>
      <c r="L34" s="1">
        <f t="shared" si="1"/>
        <v>1677.2199999999998</v>
      </c>
      <c r="Y34" s="1">
        <f t="shared" si="2"/>
        <v>0</v>
      </c>
    </row>
    <row r="35" spans="2:25" x14ac:dyDescent="0.25">
      <c r="B35" s="1">
        <f t="shared" si="0"/>
        <v>1677.2199999999998</v>
      </c>
      <c r="L35" s="1">
        <f t="shared" si="1"/>
        <v>1677.2199999999998</v>
      </c>
      <c r="Y35" s="1">
        <f t="shared" si="2"/>
        <v>0</v>
      </c>
    </row>
    <row r="36" spans="2:25" x14ac:dyDescent="0.25">
      <c r="B36" s="1">
        <f t="shared" si="0"/>
        <v>1677.2199999999998</v>
      </c>
      <c r="L36" s="1">
        <f t="shared" si="1"/>
        <v>1677.2199999999998</v>
      </c>
      <c r="Y36" s="1">
        <f t="shared" si="2"/>
        <v>0</v>
      </c>
    </row>
    <row r="37" spans="2:25" x14ac:dyDescent="0.25">
      <c r="B37" s="1">
        <f t="shared" si="0"/>
        <v>1677.2199999999998</v>
      </c>
      <c r="L37" s="1">
        <f t="shared" si="1"/>
        <v>1677.2199999999998</v>
      </c>
      <c r="Y37" s="1">
        <f t="shared" si="2"/>
        <v>0</v>
      </c>
    </row>
    <row r="38" spans="2:25" x14ac:dyDescent="0.25">
      <c r="B38" s="1">
        <f t="shared" si="0"/>
        <v>1677.2199999999998</v>
      </c>
      <c r="L38" s="1">
        <f t="shared" si="1"/>
        <v>1677.2199999999998</v>
      </c>
      <c r="Y38" s="1">
        <f t="shared" si="2"/>
        <v>0</v>
      </c>
    </row>
    <row r="39" spans="2:25" x14ac:dyDescent="0.25">
      <c r="B39" s="1">
        <f t="shared" si="0"/>
        <v>1677.2199999999998</v>
      </c>
      <c r="L39" s="1">
        <f t="shared" si="1"/>
        <v>1677.2199999999998</v>
      </c>
      <c r="Y39" s="1">
        <f t="shared" si="2"/>
        <v>0</v>
      </c>
    </row>
    <row r="40" spans="2:25" x14ac:dyDescent="0.25">
      <c r="B40" s="1">
        <f t="shared" si="0"/>
        <v>1677.2199999999998</v>
      </c>
      <c r="L40" s="1">
        <f t="shared" si="1"/>
        <v>1677.2199999999998</v>
      </c>
      <c r="Y40" s="1">
        <f t="shared" si="2"/>
        <v>0</v>
      </c>
    </row>
    <row r="41" spans="2:25" x14ac:dyDescent="0.25">
      <c r="B41" s="1">
        <f t="shared" si="0"/>
        <v>1677.2199999999998</v>
      </c>
      <c r="L41" s="1">
        <f t="shared" si="1"/>
        <v>1677.2199999999998</v>
      </c>
      <c r="Y41" s="1">
        <f t="shared" si="2"/>
        <v>0</v>
      </c>
    </row>
    <row r="42" spans="2:25" x14ac:dyDescent="0.25">
      <c r="B42" s="1">
        <f t="shared" si="0"/>
        <v>1677.2199999999998</v>
      </c>
      <c r="L42" s="1">
        <f t="shared" si="1"/>
        <v>1677.2199999999998</v>
      </c>
      <c r="Y42" s="1">
        <f t="shared" si="2"/>
        <v>0</v>
      </c>
    </row>
    <row r="43" spans="2:25" x14ac:dyDescent="0.25">
      <c r="B43" s="1">
        <f t="shared" si="0"/>
        <v>1677.2199999999998</v>
      </c>
      <c r="L43" s="1">
        <f t="shared" si="1"/>
        <v>1677.2199999999998</v>
      </c>
      <c r="Y43" s="1">
        <f t="shared" si="2"/>
        <v>0</v>
      </c>
    </row>
    <row r="44" spans="2:25" x14ac:dyDescent="0.25">
      <c r="B44" s="1">
        <f t="shared" si="0"/>
        <v>1677.2199999999998</v>
      </c>
      <c r="L44" s="1">
        <f t="shared" si="1"/>
        <v>1677.2199999999998</v>
      </c>
      <c r="Y44" s="1">
        <f t="shared" si="2"/>
        <v>0</v>
      </c>
    </row>
    <row r="45" spans="2:25" x14ac:dyDescent="0.25">
      <c r="B45" s="1">
        <f t="shared" si="0"/>
        <v>1677.2199999999998</v>
      </c>
      <c r="L45" s="1">
        <f t="shared" si="1"/>
        <v>1677.2199999999998</v>
      </c>
      <c r="Y45" s="1">
        <f t="shared" si="2"/>
        <v>0</v>
      </c>
    </row>
    <row r="46" spans="2:25" x14ac:dyDescent="0.25">
      <c r="B46" s="1">
        <f t="shared" si="0"/>
        <v>1677.2199999999998</v>
      </c>
      <c r="L46" s="1">
        <f t="shared" si="1"/>
        <v>1677.2199999999998</v>
      </c>
      <c r="Y46" s="1">
        <f t="shared" si="2"/>
        <v>0</v>
      </c>
    </row>
    <row r="47" spans="2:25" x14ac:dyDescent="0.25">
      <c r="B47" s="1">
        <f t="shared" si="0"/>
        <v>1677.2199999999998</v>
      </c>
      <c r="L47" s="1">
        <f t="shared" si="1"/>
        <v>1677.2199999999998</v>
      </c>
      <c r="Y47" s="1">
        <f t="shared" si="2"/>
        <v>0</v>
      </c>
    </row>
    <row r="48" spans="2:25" x14ac:dyDescent="0.25">
      <c r="B48" s="1">
        <f t="shared" si="0"/>
        <v>1677.2199999999998</v>
      </c>
      <c r="L48" s="1">
        <f t="shared" si="1"/>
        <v>1677.2199999999998</v>
      </c>
      <c r="Y48" s="1">
        <f t="shared" si="2"/>
        <v>0</v>
      </c>
    </row>
    <row r="49" spans="2:25" x14ac:dyDescent="0.25">
      <c r="B49" s="1">
        <f t="shared" si="0"/>
        <v>1677.2199999999998</v>
      </c>
      <c r="L49" s="1">
        <f t="shared" si="1"/>
        <v>1677.2199999999998</v>
      </c>
      <c r="Y49" s="1">
        <f t="shared" si="2"/>
        <v>0</v>
      </c>
    </row>
    <row r="50" spans="2:25" x14ac:dyDescent="0.25">
      <c r="B50" s="1">
        <f t="shared" si="0"/>
        <v>1677.2199999999998</v>
      </c>
      <c r="L50" s="16">
        <f t="shared" si="1"/>
        <v>1677.2199999999998</v>
      </c>
      <c r="Y50" s="1">
        <f t="shared" si="2"/>
        <v>0</v>
      </c>
    </row>
    <row r="52" spans="2:25" ht="15.75" thickBot="1" x14ac:dyDescent="0.3">
      <c r="C52" s="3">
        <f t="shared" ref="C52:I52" si="3">SUM(C4:C51)</f>
        <v>0</v>
      </c>
      <c r="D52" s="3">
        <f t="shared" si="3"/>
        <v>0</v>
      </c>
      <c r="E52" s="3">
        <f t="shared" si="3"/>
        <v>0</v>
      </c>
      <c r="F52" s="3">
        <f t="shared" si="3"/>
        <v>0</v>
      </c>
      <c r="G52" s="3">
        <f t="shared" si="3"/>
        <v>0</v>
      </c>
      <c r="H52" s="3">
        <f t="shared" si="3"/>
        <v>0</v>
      </c>
      <c r="I52" s="3">
        <f t="shared" si="3"/>
        <v>0</v>
      </c>
      <c r="J52" s="3">
        <f>SUM(J4:J51)</f>
        <v>2000</v>
      </c>
      <c r="K52" s="3">
        <f t="shared" ref="K52" si="4">SUM(K4:K51)</f>
        <v>0</v>
      </c>
      <c r="L52" s="3">
        <f>SUM(C52:K52)</f>
        <v>2000</v>
      </c>
      <c r="M52" s="3">
        <f t="shared" ref="M52:X52" si="5">SUM(M4:M51)</f>
        <v>0</v>
      </c>
      <c r="N52" s="3">
        <f t="shared" si="5"/>
        <v>0</v>
      </c>
      <c r="O52" s="3">
        <f t="shared" si="5"/>
        <v>0</v>
      </c>
      <c r="P52" s="3">
        <f t="shared" si="5"/>
        <v>0</v>
      </c>
      <c r="Q52" s="3">
        <f t="shared" si="5"/>
        <v>0</v>
      </c>
      <c r="R52" s="3">
        <f t="shared" si="5"/>
        <v>0</v>
      </c>
      <c r="S52" s="3">
        <f t="shared" si="5"/>
        <v>0</v>
      </c>
      <c r="T52" s="3">
        <f t="shared" si="5"/>
        <v>0</v>
      </c>
      <c r="U52" s="3">
        <f t="shared" si="5"/>
        <v>2400</v>
      </c>
      <c r="V52" s="3">
        <f t="shared" si="5"/>
        <v>0</v>
      </c>
      <c r="W52" s="3">
        <f t="shared" si="5"/>
        <v>0</v>
      </c>
      <c r="X52" s="3">
        <f t="shared" si="5"/>
        <v>0</v>
      </c>
      <c r="Y52" s="3">
        <f>SUM(M52:X52)</f>
        <v>2400</v>
      </c>
    </row>
    <row r="53" spans="2:25" ht="15.75" thickTop="1" x14ac:dyDescent="0.25"/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82AA95-EEB3-9346-8CD8-CB3CF8F5A744}">
  <dimension ref="A1:Y53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S8" sqref="S8"/>
    </sheetView>
  </sheetViews>
  <sheetFormatPr defaultColWidth="9.140625" defaultRowHeight="15" x14ac:dyDescent="0.25"/>
  <cols>
    <col min="1" max="1" width="11.140625" style="5" customWidth="1"/>
    <col min="2" max="2" width="10.42578125" style="1" customWidth="1"/>
    <col min="3" max="5" width="9.140625" style="1"/>
    <col min="6" max="6" width="11.7109375" style="1" customWidth="1"/>
    <col min="7" max="7" width="12.42578125" style="1" customWidth="1"/>
    <col min="8" max="9" width="11.140625" style="1" customWidth="1"/>
    <col min="10" max="10" width="9.140625" style="1"/>
    <col min="11" max="11" width="13.85546875" style="1" customWidth="1"/>
    <col min="12" max="12" width="13.140625" style="1" customWidth="1"/>
    <col min="13" max="18" width="9.140625" style="1"/>
    <col min="19" max="19" width="11" style="1" customWidth="1"/>
    <col min="20" max="20" width="17.85546875" style="1" customWidth="1"/>
    <col min="21" max="24" width="9.140625" style="1"/>
    <col min="25" max="25" width="11.28515625" style="1" customWidth="1"/>
    <col min="26" max="16384" width="9.140625" style="1"/>
  </cols>
  <sheetData>
    <row r="1" spans="1:25" x14ac:dyDescent="0.25">
      <c r="B1" s="1" t="s">
        <v>64</v>
      </c>
    </row>
    <row r="2" spans="1:25" x14ac:dyDescent="0.25">
      <c r="D2" s="1" t="s">
        <v>42</v>
      </c>
      <c r="O2" s="1" t="s">
        <v>43</v>
      </c>
    </row>
    <row r="3" spans="1:25" x14ac:dyDescent="0.25">
      <c r="A3" s="5" t="s">
        <v>33</v>
      </c>
      <c r="B3" s="1" t="s">
        <v>34</v>
      </c>
      <c r="C3" s="1" t="s">
        <v>35</v>
      </c>
      <c r="D3" s="1" t="s">
        <v>36</v>
      </c>
      <c r="F3" s="1" t="s">
        <v>37</v>
      </c>
      <c r="G3" s="1" t="s">
        <v>39</v>
      </c>
      <c r="H3" s="1" t="s">
        <v>49</v>
      </c>
      <c r="I3" s="1" t="s">
        <v>41</v>
      </c>
      <c r="J3" s="1" t="s">
        <v>40</v>
      </c>
      <c r="K3" s="1" t="s">
        <v>41</v>
      </c>
      <c r="L3" s="1" t="s">
        <v>52</v>
      </c>
      <c r="N3" s="1" t="s">
        <v>9</v>
      </c>
      <c r="O3" s="1" t="s">
        <v>10</v>
      </c>
      <c r="P3" s="1" t="s">
        <v>44</v>
      </c>
      <c r="Q3" s="1" t="s">
        <v>46</v>
      </c>
      <c r="R3" s="1" t="s">
        <v>48</v>
      </c>
      <c r="S3" s="1" t="s">
        <v>49</v>
      </c>
      <c r="T3" s="1" t="s">
        <v>41</v>
      </c>
      <c r="U3" s="1" t="s">
        <v>40</v>
      </c>
      <c r="V3" s="1" t="s">
        <v>41</v>
      </c>
      <c r="Y3" s="1" t="s">
        <v>52</v>
      </c>
    </row>
    <row r="4" spans="1:25" x14ac:dyDescent="0.25">
      <c r="F4" s="1" t="s">
        <v>38</v>
      </c>
      <c r="G4" s="1" t="s">
        <v>38</v>
      </c>
      <c r="H4" s="1" t="s">
        <v>50</v>
      </c>
      <c r="P4" s="1" t="s">
        <v>45</v>
      </c>
      <c r="Q4" s="1" t="s">
        <v>47</v>
      </c>
      <c r="S4" s="1" t="s">
        <v>51</v>
      </c>
    </row>
    <row r="5" spans="1:25" x14ac:dyDescent="0.25">
      <c r="A5" s="5">
        <v>42916</v>
      </c>
      <c r="B5" s="1">
        <v>6390.22</v>
      </c>
      <c r="L5" s="1">
        <f>SUM(B5:K5)</f>
        <v>6390.22</v>
      </c>
      <c r="Y5" s="1">
        <f>SUM(N5:X5)</f>
        <v>0</v>
      </c>
    </row>
    <row r="6" spans="1:25" x14ac:dyDescent="0.25">
      <c r="A6" s="5">
        <v>42949</v>
      </c>
      <c r="B6" s="1">
        <f>L5-Y5</f>
        <v>6390.22</v>
      </c>
      <c r="L6" s="1">
        <f>SUM(B6:K6)</f>
        <v>6390.22</v>
      </c>
      <c r="Y6" s="1">
        <f>SUM(N6:X6)</f>
        <v>0</v>
      </c>
    </row>
    <row r="7" spans="1:25" x14ac:dyDescent="0.25">
      <c r="A7" s="5">
        <v>42941</v>
      </c>
      <c r="B7" s="1">
        <f t="shared" ref="B7:B50" si="0">L6-Y6</f>
        <v>6390.22</v>
      </c>
      <c r="L7" s="1">
        <f t="shared" ref="L7:L50" si="1">SUM(B7:K7)</f>
        <v>6390.22</v>
      </c>
      <c r="S7" s="1">
        <v>6216.05</v>
      </c>
      <c r="T7" s="1" t="s">
        <v>62</v>
      </c>
      <c r="U7" s="1">
        <v>19.95</v>
      </c>
      <c r="V7" s="1" t="s">
        <v>63</v>
      </c>
      <c r="Y7" s="1">
        <f t="shared" ref="Y7:Y50" si="2">SUM(N7:X7)</f>
        <v>6236</v>
      </c>
    </row>
    <row r="8" spans="1:25" x14ac:dyDescent="0.25">
      <c r="A8" s="5">
        <v>42977</v>
      </c>
      <c r="B8" s="1">
        <f t="shared" si="0"/>
        <v>154.22000000000025</v>
      </c>
      <c r="L8" s="1">
        <f t="shared" si="1"/>
        <v>154.22000000000025</v>
      </c>
      <c r="P8" s="1" t="s">
        <v>76</v>
      </c>
      <c r="S8" s="1">
        <v>13235.33</v>
      </c>
      <c r="T8" s="1" t="s">
        <v>77</v>
      </c>
      <c r="Y8" s="1">
        <f t="shared" si="2"/>
        <v>13235.33</v>
      </c>
    </row>
    <row r="9" spans="1:25" x14ac:dyDescent="0.25">
      <c r="A9" s="5">
        <v>42998</v>
      </c>
      <c r="B9" s="1">
        <f t="shared" si="0"/>
        <v>-13081.11</v>
      </c>
      <c r="H9" s="1">
        <v>8999.1</v>
      </c>
      <c r="I9" s="1" t="s">
        <v>62</v>
      </c>
      <c r="L9" s="1">
        <f t="shared" si="1"/>
        <v>-4082.01</v>
      </c>
      <c r="S9" s="1">
        <v>-13232.64</v>
      </c>
      <c r="T9" s="1" t="s">
        <v>78</v>
      </c>
      <c r="U9" s="1">
        <v>19.95</v>
      </c>
      <c r="V9" s="1" t="s">
        <v>63</v>
      </c>
      <c r="Y9" s="1">
        <f t="shared" si="2"/>
        <v>-13212.689999999999</v>
      </c>
    </row>
    <row r="10" spans="1:25" x14ac:dyDescent="0.25">
      <c r="A10" s="5">
        <v>43042</v>
      </c>
      <c r="B10" s="1">
        <f t="shared" si="0"/>
        <v>9130.6799999999985</v>
      </c>
      <c r="L10" s="1">
        <f t="shared" si="1"/>
        <v>9130.6799999999985</v>
      </c>
      <c r="S10" s="1">
        <v>9105.25</v>
      </c>
      <c r="T10" s="1" t="s">
        <v>56</v>
      </c>
      <c r="U10" s="1">
        <v>19.95</v>
      </c>
      <c r="V10" s="1" t="s">
        <v>63</v>
      </c>
      <c r="Y10" s="1">
        <f t="shared" si="2"/>
        <v>9125.2000000000007</v>
      </c>
    </row>
    <row r="11" spans="1:25" x14ac:dyDescent="0.25">
      <c r="B11" s="1">
        <f t="shared" si="0"/>
        <v>5.4799999999977445</v>
      </c>
      <c r="L11" s="1">
        <f t="shared" si="1"/>
        <v>5.4799999999977445</v>
      </c>
      <c r="Y11" s="1">
        <f t="shared" si="2"/>
        <v>0</v>
      </c>
    </row>
    <row r="12" spans="1:25" x14ac:dyDescent="0.25">
      <c r="B12" s="1">
        <f t="shared" si="0"/>
        <v>5.4799999999977445</v>
      </c>
      <c r="L12" s="1">
        <f t="shared" si="1"/>
        <v>5.4799999999977445</v>
      </c>
      <c r="Y12" s="1">
        <f t="shared" si="2"/>
        <v>0</v>
      </c>
    </row>
    <row r="13" spans="1:25" x14ac:dyDescent="0.25">
      <c r="B13" s="1">
        <f t="shared" si="0"/>
        <v>5.4799999999977445</v>
      </c>
      <c r="L13" s="1">
        <f t="shared" si="1"/>
        <v>5.4799999999977445</v>
      </c>
      <c r="Y13" s="1">
        <f t="shared" si="2"/>
        <v>0</v>
      </c>
    </row>
    <row r="14" spans="1:25" x14ac:dyDescent="0.25">
      <c r="B14" s="1">
        <f t="shared" si="0"/>
        <v>5.4799999999977445</v>
      </c>
      <c r="L14" s="1">
        <f t="shared" si="1"/>
        <v>5.4799999999977445</v>
      </c>
      <c r="Y14" s="1">
        <f t="shared" si="2"/>
        <v>0</v>
      </c>
    </row>
    <row r="15" spans="1:25" x14ac:dyDescent="0.25">
      <c r="B15" s="1">
        <f t="shared" si="0"/>
        <v>5.4799999999977445</v>
      </c>
      <c r="L15" s="1">
        <f t="shared" si="1"/>
        <v>5.4799999999977445</v>
      </c>
      <c r="Y15" s="1">
        <f t="shared" si="2"/>
        <v>0</v>
      </c>
    </row>
    <row r="16" spans="1:25" x14ac:dyDescent="0.25">
      <c r="B16" s="1">
        <f t="shared" si="0"/>
        <v>5.4799999999977445</v>
      </c>
      <c r="L16" s="1">
        <f t="shared" si="1"/>
        <v>5.4799999999977445</v>
      </c>
      <c r="Y16" s="1">
        <f t="shared" si="2"/>
        <v>0</v>
      </c>
    </row>
    <row r="17" spans="2:25" x14ac:dyDescent="0.25">
      <c r="B17" s="1">
        <f t="shared" si="0"/>
        <v>5.4799999999977445</v>
      </c>
      <c r="L17" s="1">
        <f t="shared" si="1"/>
        <v>5.4799999999977445</v>
      </c>
      <c r="Y17" s="1">
        <f t="shared" si="2"/>
        <v>0</v>
      </c>
    </row>
    <row r="18" spans="2:25" x14ac:dyDescent="0.25">
      <c r="B18" s="1">
        <f t="shared" si="0"/>
        <v>5.4799999999977445</v>
      </c>
      <c r="L18" s="1">
        <f t="shared" si="1"/>
        <v>5.4799999999977445</v>
      </c>
      <c r="Y18" s="1">
        <f t="shared" si="2"/>
        <v>0</v>
      </c>
    </row>
    <row r="19" spans="2:25" x14ac:dyDescent="0.25">
      <c r="B19" s="1">
        <f t="shared" si="0"/>
        <v>5.4799999999977445</v>
      </c>
      <c r="L19" s="1">
        <f t="shared" si="1"/>
        <v>5.4799999999977445</v>
      </c>
      <c r="Y19" s="1">
        <f t="shared" si="2"/>
        <v>0</v>
      </c>
    </row>
    <row r="20" spans="2:25" x14ac:dyDescent="0.25">
      <c r="B20" s="1">
        <f t="shared" si="0"/>
        <v>5.4799999999977445</v>
      </c>
      <c r="L20" s="1">
        <f t="shared" si="1"/>
        <v>5.4799999999977445</v>
      </c>
      <c r="Y20" s="1">
        <f t="shared" si="2"/>
        <v>0</v>
      </c>
    </row>
    <row r="21" spans="2:25" x14ac:dyDescent="0.25">
      <c r="B21" s="1">
        <f t="shared" si="0"/>
        <v>5.4799999999977445</v>
      </c>
      <c r="L21" s="1">
        <f t="shared" si="1"/>
        <v>5.4799999999977445</v>
      </c>
      <c r="Y21" s="1">
        <f t="shared" si="2"/>
        <v>0</v>
      </c>
    </row>
    <row r="22" spans="2:25" x14ac:dyDescent="0.25">
      <c r="B22" s="1">
        <f t="shared" si="0"/>
        <v>5.4799999999977445</v>
      </c>
      <c r="L22" s="1">
        <f t="shared" si="1"/>
        <v>5.4799999999977445</v>
      </c>
      <c r="Y22" s="1">
        <f t="shared" si="2"/>
        <v>0</v>
      </c>
    </row>
    <row r="23" spans="2:25" x14ac:dyDescent="0.25">
      <c r="B23" s="1">
        <f t="shared" si="0"/>
        <v>5.4799999999977445</v>
      </c>
      <c r="L23" s="1">
        <f t="shared" si="1"/>
        <v>5.4799999999977445</v>
      </c>
      <c r="Y23" s="1">
        <f t="shared" si="2"/>
        <v>0</v>
      </c>
    </row>
    <row r="24" spans="2:25" x14ac:dyDescent="0.25">
      <c r="B24" s="1">
        <f t="shared" si="0"/>
        <v>5.4799999999977445</v>
      </c>
      <c r="L24" s="1">
        <f t="shared" si="1"/>
        <v>5.4799999999977445</v>
      </c>
      <c r="Y24" s="1">
        <f t="shared" si="2"/>
        <v>0</v>
      </c>
    </row>
    <row r="25" spans="2:25" x14ac:dyDescent="0.25">
      <c r="B25" s="1">
        <f t="shared" si="0"/>
        <v>5.4799999999977445</v>
      </c>
      <c r="L25" s="1">
        <f t="shared" si="1"/>
        <v>5.4799999999977445</v>
      </c>
      <c r="Y25" s="1">
        <f t="shared" si="2"/>
        <v>0</v>
      </c>
    </row>
    <row r="26" spans="2:25" x14ac:dyDescent="0.25">
      <c r="B26" s="1">
        <f t="shared" si="0"/>
        <v>5.4799999999977445</v>
      </c>
      <c r="L26" s="1">
        <f t="shared" si="1"/>
        <v>5.4799999999977445</v>
      </c>
      <c r="Y26" s="1">
        <f t="shared" si="2"/>
        <v>0</v>
      </c>
    </row>
    <row r="27" spans="2:25" x14ac:dyDescent="0.25">
      <c r="B27" s="1">
        <f t="shared" si="0"/>
        <v>5.4799999999977445</v>
      </c>
      <c r="L27" s="1">
        <f t="shared" si="1"/>
        <v>5.4799999999977445</v>
      </c>
      <c r="Y27" s="1">
        <f t="shared" si="2"/>
        <v>0</v>
      </c>
    </row>
    <row r="28" spans="2:25" x14ac:dyDescent="0.25">
      <c r="B28" s="1">
        <f t="shared" si="0"/>
        <v>5.4799999999977445</v>
      </c>
      <c r="L28" s="1">
        <f t="shared" si="1"/>
        <v>5.4799999999977445</v>
      </c>
      <c r="Y28" s="1">
        <f t="shared" si="2"/>
        <v>0</v>
      </c>
    </row>
    <row r="29" spans="2:25" x14ac:dyDescent="0.25">
      <c r="B29" s="1">
        <f t="shared" si="0"/>
        <v>5.4799999999977445</v>
      </c>
      <c r="L29" s="1">
        <f t="shared" si="1"/>
        <v>5.4799999999977445</v>
      </c>
      <c r="Y29" s="1">
        <f t="shared" si="2"/>
        <v>0</v>
      </c>
    </row>
    <row r="30" spans="2:25" x14ac:dyDescent="0.25">
      <c r="B30" s="1">
        <f t="shared" si="0"/>
        <v>5.4799999999977445</v>
      </c>
      <c r="L30" s="1">
        <f t="shared" si="1"/>
        <v>5.4799999999977445</v>
      </c>
      <c r="Y30" s="1">
        <f t="shared" si="2"/>
        <v>0</v>
      </c>
    </row>
    <row r="31" spans="2:25" x14ac:dyDescent="0.25">
      <c r="B31" s="1">
        <f t="shared" si="0"/>
        <v>5.4799999999977445</v>
      </c>
      <c r="L31" s="1">
        <f t="shared" si="1"/>
        <v>5.4799999999977445</v>
      </c>
      <c r="Y31" s="1">
        <f t="shared" si="2"/>
        <v>0</v>
      </c>
    </row>
    <row r="32" spans="2:25" x14ac:dyDescent="0.25">
      <c r="B32" s="1">
        <f t="shared" si="0"/>
        <v>5.4799999999977445</v>
      </c>
      <c r="L32" s="1">
        <f t="shared" si="1"/>
        <v>5.4799999999977445</v>
      </c>
      <c r="Y32" s="1">
        <f t="shared" si="2"/>
        <v>0</v>
      </c>
    </row>
    <row r="33" spans="2:25" x14ac:dyDescent="0.25">
      <c r="B33" s="1">
        <f t="shared" si="0"/>
        <v>5.4799999999977445</v>
      </c>
      <c r="L33" s="1">
        <f t="shared" si="1"/>
        <v>5.4799999999977445</v>
      </c>
      <c r="Y33" s="1">
        <f t="shared" si="2"/>
        <v>0</v>
      </c>
    </row>
    <row r="34" spans="2:25" x14ac:dyDescent="0.25">
      <c r="B34" s="1">
        <f t="shared" si="0"/>
        <v>5.4799999999977445</v>
      </c>
      <c r="L34" s="1">
        <f t="shared" si="1"/>
        <v>5.4799999999977445</v>
      </c>
      <c r="Y34" s="1">
        <f t="shared" si="2"/>
        <v>0</v>
      </c>
    </row>
    <row r="35" spans="2:25" x14ac:dyDescent="0.25">
      <c r="B35" s="1">
        <f t="shared" si="0"/>
        <v>5.4799999999977445</v>
      </c>
      <c r="L35" s="1">
        <f t="shared" si="1"/>
        <v>5.4799999999977445</v>
      </c>
      <c r="Y35" s="1">
        <f t="shared" si="2"/>
        <v>0</v>
      </c>
    </row>
    <row r="36" spans="2:25" x14ac:dyDescent="0.25">
      <c r="B36" s="1">
        <f t="shared" si="0"/>
        <v>5.4799999999977445</v>
      </c>
      <c r="L36" s="1">
        <f t="shared" si="1"/>
        <v>5.4799999999977445</v>
      </c>
      <c r="Y36" s="1">
        <f t="shared" si="2"/>
        <v>0</v>
      </c>
    </row>
    <row r="37" spans="2:25" x14ac:dyDescent="0.25">
      <c r="B37" s="1">
        <f t="shared" si="0"/>
        <v>5.4799999999977445</v>
      </c>
      <c r="L37" s="1">
        <f t="shared" si="1"/>
        <v>5.4799999999977445</v>
      </c>
      <c r="Y37" s="1">
        <f t="shared" si="2"/>
        <v>0</v>
      </c>
    </row>
    <row r="38" spans="2:25" x14ac:dyDescent="0.25">
      <c r="B38" s="1">
        <f t="shared" si="0"/>
        <v>5.4799999999977445</v>
      </c>
      <c r="L38" s="1">
        <f t="shared" si="1"/>
        <v>5.4799999999977445</v>
      </c>
      <c r="Y38" s="1">
        <f t="shared" si="2"/>
        <v>0</v>
      </c>
    </row>
    <row r="39" spans="2:25" x14ac:dyDescent="0.25">
      <c r="B39" s="1">
        <f t="shared" si="0"/>
        <v>5.4799999999977445</v>
      </c>
      <c r="L39" s="1">
        <f t="shared" si="1"/>
        <v>5.4799999999977445</v>
      </c>
      <c r="Y39" s="1">
        <f t="shared" si="2"/>
        <v>0</v>
      </c>
    </row>
    <row r="40" spans="2:25" x14ac:dyDescent="0.25">
      <c r="B40" s="1">
        <f t="shared" si="0"/>
        <v>5.4799999999977445</v>
      </c>
      <c r="L40" s="1">
        <f t="shared" si="1"/>
        <v>5.4799999999977445</v>
      </c>
      <c r="Y40" s="1">
        <f t="shared" si="2"/>
        <v>0</v>
      </c>
    </row>
    <row r="41" spans="2:25" x14ac:dyDescent="0.25">
      <c r="B41" s="1">
        <f t="shared" si="0"/>
        <v>5.4799999999977445</v>
      </c>
      <c r="L41" s="1">
        <f t="shared" si="1"/>
        <v>5.4799999999977445</v>
      </c>
      <c r="Y41" s="1">
        <f t="shared" si="2"/>
        <v>0</v>
      </c>
    </row>
    <row r="42" spans="2:25" x14ac:dyDescent="0.25">
      <c r="B42" s="1">
        <f t="shared" si="0"/>
        <v>5.4799999999977445</v>
      </c>
      <c r="L42" s="1">
        <f t="shared" si="1"/>
        <v>5.4799999999977445</v>
      </c>
      <c r="Y42" s="1">
        <f t="shared" si="2"/>
        <v>0</v>
      </c>
    </row>
    <row r="43" spans="2:25" x14ac:dyDescent="0.25">
      <c r="B43" s="1">
        <f t="shared" si="0"/>
        <v>5.4799999999977445</v>
      </c>
      <c r="L43" s="1">
        <f t="shared" si="1"/>
        <v>5.4799999999977445</v>
      </c>
      <c r="Y43" s="1">
        <f t="shared" si="2"/>
        <v>0</v>
      </c>
    </row>
    <row r="44" spans="2:25" x14ac:dyDescent="0.25">
      <c r="B44" s="1">
        <f t="shared" si="0"/>
        <v>5.4799999999977445</v>
      </c>
      <c r="L44" s="1">
        <f t="shared" si="1"/>
        <v>5.4799999999977445</v>
      </c>
      <c r="Y44" s="1">
        <f t="shared" si="2"/>
        <v>0</v>
      </c>
    </row>
    <row r="45" spans="2:25" x14ac:dyDescent="0.25">
      <c r="B45" s="1">
        <f t="shared" si="0"/>
        <v>5.4799999999977445</v>
      </c>
      <c r="L45" s="1">
        <f t="shared" si="1"/>
        <v>5.4799999999977445</v>
      </c>
      <c r="Y45" s="1">
        <f t="shared" si="2"/>
        <v>0</v>
      </c>
    </row>
    <row r="46" spans="2:25" x14ac:dyDescent="0.25">
      <c r="B46" s="1">
        <f t="shared" si="0"/>
        <v>5.4799999999977445</v>
      </c>
      <c r="L46" s="1">
        <f t="shared" si="1"/>
        <v>5.4799999999977445</v>
      </c>
      <c r="Y46" s="1">
        <f t="shared" si="2"/>
        <v>0</v>
      </c>
    </row>
    <row r="47" spans="2:25" x14ac:dyDescent="0.25">
      <c r="B47" s="1">
        <f t="shared" si="0"/>
        <v>5.4799999999977445</v>
      </c>
      <c r="L47" s="1">
        <f t="shared" si="1"/>
        <v>5.4799999999977445</v>
      </c>
      <c r="Y47" s="1">
        <f t="shared" si="2"/>
        <v>0</v>
      </c>
    </row>
    <row r="48" spans="2:25" x14ac:dyDescent="0.25">
      <c r="B48" s="1">
        <f t="shared" si="0"/>
        <v>5.4799999999977445</v>
      </c>
      <c r="L48" s="1">
        <f t="shared" si="1"/>
        <v>5.4799999999977445</v>
      </c>
      <c r="Y48" s="1">
        <f t="shared" si="2"/>
        <v>0</v>
      </c>
    </row>
    <row r="49" spans="2:25" x14ac:dyDescent="0.25">
      <c r="B49" s="1">
        <f t="shared" si="0"/>
        <v>5.4799999999977445</v>
      </c>
      <c r="L49" s="1">
        <f t="shared" si="1"/>
        <v>5.4799999999977445</v>
      </c>
      <c r="Y49" s="1">
        <f t="shared" si="2"/>
        <v>0</v>
      </c>
    </row>
    <row r="50" spans="2:25" x14ac:dyDescent="0.25">
      <c r="B50" s="1">
        <f t="shared" si="0"/>
        <v>5.4799999999977445</v>
      </c>
      <c r="L50" s="9">
        <f t="shared" si="1"/>
        <v>5.4799999999977445</v>
      </c>
      <c r="Y50" s="1">
        <f t="shared" si="2"/>
        <v>0</v>
      </c>
    </row>
    <row r="52" spans="2:25" ht="15.75" thickBot="1" x14ac:dyDescent="0.3">
      <c r="C52" s="3">
        <f t="shared" ref="C52:K52" si="3">SUM(C5:C51)</f>
        <v>0</v>
      </c>
      <c r="D52" s="3">
        <f t="shared" si="3"/>
        <v>0</v>
      </c>
      <c r="E52" s="3">
        <f t="shared" si="3"/>
        <v>0</v>
      </c>
      <c r="F52" s="3">
        <f t="shared" si="3"/>
        <v>0</v>
      </c>
      <c r="G52" s="3">
        <f t="shared" si="3"/>
        <v>0</v>
      </c>
      <c r="H52" s="3">
        <f t="shared" si="3"/>
        <v>8999.1</v>
      </c>
      <c r="I52" s="3">
        <f t="shared" si="3"/>
        <v>0</v>
      </c>
      <c r="J52" s="3">
        <f t="shared" si="3"/>
        <v>0</v>
      </c>
      <c r="K52" s="3">
        <f t="shared" si="3"/>
        <v>0</v>
      </c>
      <c r="L52" s="1">
        <f>SUM(C52:K52)</f>
        <v>8999.1</v>
      </c>
      <c r="M52" s="3">
        <f t="shared" ref="M52:R52" si="4">SUM(M5:M51)</f>
        <v>0</v>
      </c>
      <c r="N52" s="3">
        <f t="shared" si="4"/>
        <v>0</v>
      </c>
      <c r="O52" s="3">
        <f t="shared" si="4"/>
        <v>0</v>
      </c>
      <c r="P52" s="3">
        <f t="shared" si="4"/>
        <v>0</v>
      </c>
      <c r="Q52" s="3">
        <f t="shared" si="4"/>
        <v>0</v>
      </c>
      <c r="R52" s="3">
        <f t="shared" si="4"/>
        <v>0</v>
      </c>
      <c r="S52" s="3">
        <f>SUM(S5:S51)</f>
        <v>15323.990000000002</v>
      </c>
      <c r="T52" s="3">
        <f t="shared" ref="T52:X52" si="5">SUM(T5:T51)</f>
        <v>0</v>
      </c>
      <c r="U52" s="3">
        <f t="shared" si="5"/>
        <v>59.849999999999994</v>
      </c>
      <c r="V52" s="3">
        <f t="shared" si="5"/>
        <v>0</v>
      </c>
      <c r="W52" s="3">
        <f t="shared" si="5"/>
        <v>0</v>
      </c>
      <c r="X52" s="3">
        <f t="shared" si="5"/>
        <v>0</v>
      </c>
      <c r="Y52" s="3">
        <f>SUM(M52:X52)</f>
        <v>15383.840000000002</v>
      </c>
    </row>
    <row r="53" spans="2:25" ht="15.75" thickTop="1" x14ac:dyDescent="0.25"/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17067B-DADD-4327-97BB-603B192013CF}">
  <dimension ref="A1:Y53"/>
  <sheetViews>
    <sheetView workbookViewId="0">
      <pane ySplit="3" topLeftCell="A25" activePane="bottomLeft" state="frozen"/>
      <selection pane="bottomLeft" activeCell="L52" sqref="L52"/>
    </sheetView>
  </sheetViews>
  <sheetFormatPr defaultColWidth="9.140625" defaultRowHeight="15" x14ac:dyDescent="0.25"/>
  <cols>
    <col min="1" max="1" width="9.42578125" style="5" bestFit="1" customWidth="1"/>
    <col min="2" max="2" width="12.42578125" style="1" customWidth="1"/>
    <col min="3" max="3" width="9.5703125" style="1" bestFit="1" customWidth="1"/>
    <col min="4" max="5" width="9.140625" style="1"/>
    <col min="6" max="6" width="11.7109375" style="1" customWidth="1"/>
    <col min="7" max="7" width="12.42578125" style="1" customWidth="1"/>
    <col min="8" max="9" width="11.140625" style="1" customWidth="1"/>
    <col min="10" max="11" width="9.140625" style="1"/>
    <col min="12" max="12" width="13.140625" style="1" customWidth="1"/>
    <col min="13" max="24" width="9.140625" style="1"/>
    <col min="25" max="25" width="13.28515625" style="1" customWidth="1"/>
    <col min="26" max="16384" width="9.140625" style="1"/>
  </cols>
  <sheetData>
    <row r="1" spans="1:25" x14ac:dyDescent="0.25">
      <c r="B1" s="1" t="s">
        <v>16</v>
      </c>
    </row>
    <row r="2" spans="1:25" x14ac:dyDescent="0.25">
      <c r="D2" s="1" t="s">
        <v>42</v>
      </c>
      <c r="O2" s="1" t="s">
        <v>43</v>
      </c>
    </row>
    <row r="3" spans="1:25" x14ac:dyDescent="0.25">
      <c r="A3" s="5" t="s">
        <v>33</v>
      </c>
      <c r="B3" s="1" t="s">
        <v>34</v>
      </c>
      <c r="C3" s="1" t="s">
        <v>35</v>
      </c>
      <c r="D3" s="1" t="s">
        <v>36</v>
      </c>
      <c r="F3" s="1" t="s">
        <v>37</v>
      </c>
      <c r="G3" s="1" t="s">
        <v>39</v>
      </c>
      <c r="H3" s="1" t="s">
        <v>49</v>
      </c>
      <c r="I3" s="1" t="s">
        <v>41</v>
      </c>
      <c r="J3" s="1" t="s">
        <v>40</v>
      </c>
      <c r="K3" s="1" t="s">
        <v>41</v>
      </c>
      <c r="L3" s="1" t="s">
        <v>52</v>
      </c>
      <c r="N3" s="1" t="s">
        <v>9</v>
      </c>
      <c r="O3" s="1" t="s">
        <v>10</v>
      </c>
      <c r="P3" s="1" t="s">
        <v>44</v>
      </c>
      <c r="Q3" s="1" t="s">
        <v>46</v>
      </c>
      <c r="R3" s="1" t="s">
        <v>48</v>
      </c>
      <c r="S3" s="1" t="s">
        <v>49</v>
      </c>
      <c r="T3" s="1" t="s">
        <v>41</v>
      </c>
      <c r="U3" s="1" t="s">
        <v>40</v>
      </c>
      <c r="V3" s="1" t="s">
        <v>41</v>
      </c>
      <c r="Y3" s="1" t="s">
        <v>52</v>
      </c>
    </row>
    <row r="4" spans="1:25" x14ac:dyDescent="0.25">
      <c r="F4" s="1" t="s">
        <v>38</v>
      </c>
      <c r="G4" s="1" t="s">
        <v>38</v>
      </c>
      <c r="H4" s="1" t="s">
        <v>50</v>
      </c>
      <c r="P4" s="1" t="s">
        <v>45</v>
      </c>
      <c r="Q4" s="1" t="s">
        <v>47</v>
      </c>
      <c r="S4" s="1" t="s">
        <v>51</v>
      </c>
    </row>
    <row r="5" spans="1:25" x14ac:dyDescent="0.25">
      <c r="A5" s="5">
        <v>42916</v>
      </c>
      <c r="B5" s="1">
        <v>133663.56</v>
      </c>
      <c r="C5" s="1">
        <v>1923.41</v>
      </c>
      <c r="L5" s="1">
        <f>SUM(B5:K5)</f>
        <v>135586.97</v>
      </c>
      <c r="Y5" s="1">
        <f>SUM(N5:X5)</f>
        <v>0</v>
      </c>
    </row>
    <row r="6" spans="1:25" x14ac:dyDescent="0.25">
      <c r="A6" s="5">
        <v>42917</v>
      </c>
      <c r="B6" s="1">
        <f>L5-Y5</f>
        <v>135586.97</v>
      </c>
      <c r="L6" s="1">
        <f>SUM(B6:K6)</f>
        <v>135586.97</v>
      </c>
      <c r="Y6" s="1">
        <f>SUM(N6:X6)</f>
        <v>0</v>
      </c>
    </row>
    <row r="7" spans="1:25" x14ac:dyDescent="0.25">
      <c r="B7" s="1">
        <f t="shared" ref="B7:B50" si="0">L6-Y6</f>
        <v>135586.97</v>
      </c>
      <c r="L7" s="1">
        <f t="shared" ref="L7:L50" si="1">SUM(B7:K7)</f>
        <v>135586.97</v>
      </c>
      <c r="Y7" s="1">
        <f t="shared" ref="Y7:Y50" si="2">SUM(N7:X7)</f>
        <v>0</v>
      </c>
    </row>
    <row r="8" spans="1:25" x14ac:dyDescent="0.25">
      <c r="B8" s="1">
        <f t="shared" si="0"/>
        <v>135586.97</v>
      </c>
      <c r="L8" s="1">
        <f t="shared" si="1"/>
        <v>135586.97</v>
      </c>
      <c r="Y8" s="1">
        <f t="shared" si="2"/>
        <v>0</v>
      </c>
    </row>
    <row r="9" spans="1:25" x14ac:dyDescent="0.25">
      <c r="B9" s="1">
        <f t="shared" si="0"/>
        <v>135586.97</v>
      </c>
      <c r="L9" s="1">
        <f t="shared" si="1"/>
        <v>135586.97</v>
      </c>
      <c r="Y9" s="1">
        <f t="shared" si="2"/>
        <v>0</v>
      </c>
    </row>
    <row r="10" spans="1:25" x14ac:dyDescent="0.25">
      <c r="B10" s="1">
        <f t="shared" si="0"/>
        <v>135586.97</v>
      </c>
      <c r="L10" s="1">
        <f t="shared" si="1"/>
        <v>135586.97</v>
      </c>
      <c r="Y10" s="1">
        <f t="shared" si="2"/>
        <v>0</v>
      </c>
    </row>
    <row r="11" spans="1:25" x14ac:dyDescent="0.25">
      <c r="B11" s="1">
        <f t="shared" si="0"/>
        <v>135586.97</v>
      </c>
      <c r="L11" s="1">
        <f t="shared" si="1"/>
        <v>135586.97</v>
      </c>
      <c r="Y11" s="1">
        <f t="shared" si="2"/>
        <v>0</v>
      </c>
    </row>
    <row r="12" spans="1:25" x14ac:dyDescent="0.25">
      <c r="B12" s="1">
        <f t="shared" si="0"/>
        <v>135586.97</v>
      </c>
      <c r="L12" s="1">
        <f t="shared" si="1"/>
        <v>135586.97</v>
      </c>
      <c r="Y12" s="1">
        <f t="shared" si="2"/>
        <v>0</v>
      </c>
    </row>
    <row r="13" spans="1:25" x14ac:dyDescent="0.25">
      <c r="B13" s="1">
        <f t="shared" si="0"/>
        <v>135586.97</v>
      </c>
      <c r="L13" s="1">
        <f t="shared" si="1"/>
        <v>135586.97</v>
      </c>
      <c r="Y13" s="1">
        <f t="shared" si="2"/>
        <v>0</v>
      </c>
    </row>
    <row r="14" spans="1:25" x14ac:dyDescent="0.25">
      <c r="B14" s="1">
        <f t="shared" si="0"/>
        <v>135586.97</v>
      </c>
      <c r="L14" s="1">
        <f t="shared" si="1"/>
        <v>135586.97</v>
      </c>
      <c r="Y14" s="1">
        <f t="shared" si="2"/>
        <v>0</v>
      </c>
    </row>
    <row r="15" spans="1:25" x14ac:dyDescent="0.25">
      <c r="B15" s="1">
        <f t="shared" si="0"/>
        <v>135586.97</v>
      </c>
      <c r="L15" s="1">
        <f t="shared" si="1"/>
        <v>135586.97</v>
      </c>
      <c r="Y15" s="1">
        <f t="shared" si="2"/>
        <v>0</v>
      </c>
    </row>
    <row r="16" spans="1:25" x14ac:dyDescent="0.25">
      <c r="B16" s="1">
        <f t="shared" si="0"/>
        <v>135586.97</v>
      </c>
      <c r="L16" s="1">
        <f t="shared" si="1"/>
        <v>135586.97</v>
      </c>
      <c r="Y16" s="1">
        <f t="shared" si="2"/>
        <v>0</v>
      </c>
    </row>
    <row r="17" spans="2:25" x14ac:dyDescent="0.25">
      <c r="B17" s="1">
        <f t="shared" si="0"/>
        <v>135586.97</v>
      </c>
      <c r="L17" s="1">
        <f t="shared" si="1"/>
        <v>135586.97</v>
      </c>
      <c r="Y17" s="1">
        <f t="shared" si="2"/>
        <v>0</v>
      </c>
    </row>
    <row r="18" spans="2:25" x14ac:dyDescent="0.25">
      <c r="B18" s="1">
        <f t="shared" si="0"/>
        <v>135586.97</v>
      </c>
      <c r="L18" s="1">
        <f t="shared" si="1"/>
        <v>135586.97</v>
      </c>
      <c r="Y18" s="1">
        <f t="shared" si="2"/>
        <v>0</v>
      </c>
    </row>
    <row r="19" spans="2:25" x14ac:dyDescent="0.25">
      <c r="B19" s="1">
        <f t="shared" si="0"/>
        <v>135586.97</v>
      </c>
      <c r="L19" s="1">
        <f t="shared" si="1"/>
        <v>135586.97</v>
      </c>
      <c r="Y19" s="1">
        <f t="shared" si="2"/>
        <v>0</v>
      </c>
    </row>
    <row r="20" spans="2:25" x14ac:dyDescent="0.25">
      <c r="B20" s="1">
        <f t="shared" si="0"/>
        <v>135586.97</v>
      </c>
      <c r="L20" s="1">
        <f t="shared" si="1"/>
        <v>135586.97</v>
      </c>
      <c r="Y20" s="1">
        <f t="shared" si="2"/>
        <v>0</v>
      </c>
    </row>
    <row r="21" spans="2:25" x14ac:dyDescent="0.25">
      <c r="B21" s="1">
        <f t="shared" si="0"/>
        <v>135586.97</v>
      </c>
      <c r="L21" s="1">
        <f t="shared" si="1"/>
        <v>135586.97</v>
      </c>
      <c r="Y21" s="1">
        <f t="shared" si="2"/>
        <v>0</v>
      </c>
    </row>
    <row r="22" spans="2:25" x14ac:dyDescent="0.25">
      <c r="B22" s="1">
        <f t="shared" si="0"/>
        <v>135586.97</v>
      </c>
      <c r="L22" s="1">
        <f t="shared" si="1"/>
        <v>135586.97</v>
      </c>
      <c r="Y22" s="1">
        <f t="shared" si="2"/>
        <v>0</v>
      </c>
    </row>
    <row r="23" spans="2:25" x14ac:dyDescent="0.25">
      <c r="B23" s="1">
        <f t="shared" si="0"/>
        <v>135586.97</v>
      </c>
      <c r="L23" s="1">
        <f t="shared" si="1"/>
        <v>135586.97</v>
      </c>
      <c r="Y23" s="1">
        <f t="shared" si="2"/>
        <v>0</v>
      </c>
    </row>
    <row r="24" spans="2:25" x14ac:dyDescent="0.25">
      <c r="B24" s="1">
        <f t="shared" si="0"/>
        <v>135586.97</v>
      </c>
      <c r="L24" s="1">
        <f t="shared" si="1"/>
        <v>135586.97</v>
      </c>
      <c r="Y24" s="1">
        <f t="shared" si="2"/>
        <v>0</v>
      </c>
    </row>
    <row r="25" spans="2:25" x14ac:dyDescent="0.25">
      <c r="B25" s="1">
        <f t="shared" si="0"/>
        <v>135586.97</v>
      </c>
      <c r="L25" s="1">
        <f t="shared" si="1"/>
        <v>135586.97</v>
      </c>
      <c r="Y25" s="1">
        <f t="shared" si="2"/>
        <v>0</v>
      </c>
    </row>
    <row r="26" spans="2:25" x14ac:dyDescent="0.25">
      <c r="B26" s="1">
        <f t="shared" si="0"/>
        <v>135586.97</v>
      </c>
      <c r="L26" s="1">
        <f t="shared" si="1"/>
        <v>135586.97</v>
      </c>
      <c r="Y26" s="1">
        <f t="shared" si="2"/>
        <v>0</v>
      </c>
    </row>
    <row r="27" spans="2:25" x14ac:dyDescent="0.25">
      <c r="B27" s="1">
        <f t="shared" si="0"/>
        <v>135586.97</v>
      </c>
      <c r="L27" s="1">
        <f t="shared" si="1"/>
        <v>135586.97</v>
      </c>
      <c r="Y27" s="1">
        <f t="shared" si="2"/>
        <v>0</v>
      </c>
    </row>
    <row r="28" spans="2:25" x14ac:dyDescent="0.25">
      <c r="B28" s="1">
        <f t="shared" si="0"/>
        <v>135586.97</v>
      </c>
      <c r="L28" s="1">
        <f t="shared" si="1"/>
        <v>135586.97</v>
      </c>
      <c r="Y28" s="1">
        <f t="shared" si="2"/>
        <v>0</v>
      </c>
    </row>
    <row r="29" spans="2:25" x14ac:dyDescent="0.25">
      <c r="B29" s="1">
        <f t="shared" si="0"/>
        <v>135586.97</v>
      </c>
      <c r="L29" s="1">
        <f t="shared" si="1"/>
        <v>135586.97</v>
      </c>
      <c r="Y29" s="1">
        <f t="shared" si="2"/>
        <v>0</v>
      </c>
    </row>
    <row r="30" spans="2:25" x14ac:dyDescent="0.25">
      <c r="B30" s="1">
        <f t="shared" si="0"/>
        <v>135586.97</v>
      </c>
      <c r="L30" s="1">
        <f t="shared" si="1"/>
        <v>135586.97</v>
      </c>
      <c r="Y30" s="1">
        <f t="shared" si="2"/>
        <v>0</v>
      </c>
    </row>
    <row r="31" spans="2:25" x14ac:dyDescent="0.25">
      <c r="B31" s="1">
        <f t="shared" si="0"/>
        <v>135586.97</v>
      </c>
      <c r="L31" s="1">
        <f t="shared" si="1"/>
        <v>135586.97</v>
      </c>
      <c r="Y31" s="1">
        <f t="shared" si="2"/>
        <v>0</v>
      </c>
    </row>
    <row r="32" spans="2:25" x14ac:dyDescent="0.25">
      <c r="B32" s="1">
        <f t="shared" si="0"/>
        <v>135586.97</v>
      </c>
      <c r="L32" s="1">
        <f t="shared" si="1"/>
        <v>135586.97</v>
      </c>
      <c r="Y32" s="1">
        <f t="shared" si="2"/>
        <v>0</v>
      </c>
    </row>
    <row r="33" spans="2:25" x14ac:dyDescent="0.25">
      <c r="B33" s="1">
        <f t="shared" si="0"/>
        <v>135586.97</v>
      </c>
      <c r="L33" s="1">
        <f t="shared" si="1"/>
        <v>135586.97</v>
      </c>
      <c r="Y33" s="1">
        <f t="shared" si="2"/>
        <v>0</v>
      </c>
    </row>
    <row r="34" spans="2:25" x14ac:dyDescent="0.25">
      <c r="B34" s="1">
        <f t="shared" si="0"/>
        <v>135586.97</v>
      </c>
      <c r="L34" s="1">
        <f t="shared" si="1"/>
        <v>135586.97</v>
      </c>
      <c r="Y34" s="1">
        <f t="shared" si="2"/>
        <v>0</v>
      </c>
    </row>
    <row r="35" spans="2:25" x14ac:dyDescent="0.25">
      <c r="B35" s="1">
        <f t="shared" si="0"/>
        <v>135586.97</v>
      </c>
      <c r="L35" s="1">
        <f t="shared" si="1"/>
        <v>135586.97</v>
      </c>
      <c r="Y35" s="1">
        <f t="shared" si="2"/>
        <v>0</v>
      </c>
    </row>
    <row r="36" spans="2:25" x14ac:dyDescent="0.25">
      <c r="B36" s="1">
        <f t="shared" si="0"/>
        <v>135586.97</v>
      </c>
      <c r="L36" s="1">
        <f t="shared" si="1"/>
        <v>135586.97</v>
      </c>
      <c r="Y36" s="1">
        <f t="shared" si="2"/>
        <v>0</v>
      </c>
    </row>
    <row r="37" spans="2:25" x14ac:dyDescent="0.25">
      <c r="B37" s="1">
        <f t="shared" si="0"/>
        <v>135586.97</v>
      </c>
      <c r="L37" s="1">
        <f t="shared" si="1"/>
        <v>135586.97</v>
      </c>
      <c r="Y37" s="1">
        <f t="shared" si="2"/>
        <v>0</v>
      </c>
    </row>
    <row r="38" spans="2:25" x14ac:dyDescent="0.25">
      <c r="B38" s="1">
        <f t="shared" si="0"/>
        <v>135586.97</v>
      </c>
      <c r="L38" s="1">
        <f t="shared" si="1"/>
        <v>135586.97</v>
      </c>
      <c r="Y38" s="1">
        <f t="shared" si="2"/>
        <v>0</v>
      </c>
    </row>
    <row r="39" spans="2:25" x14ac:dyDescent="0.25">
      <c r="B39" s="1">
        <f t="shared" si="0"/>
        <v>135586.97</v>
      </c>
      <c r="L39" s="1">
        <f t="shared" si="1"/>
        <v>135586.97</v>
      </c>
      <c r="Y39" s="1">
        <f t="shared" si="2"/>
        <v>0</v>
      </c>
    </row>
    <row r="40" spans="2:25" x14ac:dyDescent="0.25">
      <c r="B40" s="1">
        <f t="shared" si="0"/>
        <v>135586.97</v>
      </c>
      <c r="L40" s="1">
        <f t="shared" si="1"/>
        <v>135586.97</v>
      </c>
      <c r="Y40" s="1">
        <f t="shared" si="2"/>
        <v>0</v>
      </c>
    </row>
    <row r="41" spans="2:25" x14ac:dyDescent="0.25">
      <c r="B41" s="1">
        <f t="shared" si="0"/>
        <v>135586.97</v>
      </c>
      <c r="L41" s="1">
        <f t="shared" si="1"/>
        <v>135586.97</v>
      </c>
      <c r="Y41" s="1">
        <f t="shared" si="2"/>
        <v>0</v>
      </c>
    </row>
    <row r="42" spans="2:25" x14ac:dyDescent="0.25">
      <c r="B42" s="1">
        <f t="shared" si="0"/>
        <v>135586.97</v>
      </c>
      <c r="L42" s="1">
        <f t="shared" si="1"/>
        <v>135586.97</v>
      </c>
      <c r="Y42" s="1">
        <f t="shared" si="2"/>
        <v>0</v>
      </c>
    </row>
    <row r="43" spans="2:25" x14ac:dyDescent="0.25">
      <c r="B43" s="1">
        <f t="shared" si="0"/>
        <v>135586.97</v>
      </c>
      <c r="L43" s="1">
        <f t="shared" si="1"/>
        <v>135586.97</v>
      </c>
      <c r="Y43" s="1">
        <f t="shared" si="2"/>
        <v>0</v>
      </c>
    </row>
    <row r="44" spans="2:25" x14ac:dyDescent="0.25">
      <c r="B44" s="1">
        <f t="shared" si="0"/>
        <v>135586.97</v>
      </c>
      <c r="L44" s="1">
        <f t="shared" si="1"/>
        <v>135586.97</v>
      </c>
      <c r="Y44" s="1">
        <f t="shared" si="2"/>
        <v>0</v>
      </c>
    </row>
    <row r="45" spans="2:25" x14ac:dyDescent="0.25">
      <c r="B45" s="1">
        <f t="shared" si="0"/>
        <v>135586.97</v>
      </c>
      <c r="L45" s="1">
        <f t="shared" si="1"/>
        <v>135586.97</v>
      </c>
      <c r="Y45" s="1">
        <f t="shared" si="2"/>
        <v>0</v>
      </c>
    </row>
    <row r="46" spans="2:25" x14ac:dyDescent="0.25">
      <c r="B46" s="1">
        <f t="shared" si="0"/>
        <v>135586.97</v>
      </c>
      <c r="L46" s="1">
        <f t="shared" si="1"/>
        <v>135586.97</v>
      </c>
      <c r="Y46" s="1">
        <f t="shared" si="2"/>
        <v>0</v>
      </c>
    </row>
    <row r="47" spans="2:25" x14ac:dyDescent="0.25">
      <c r="B47" s="1">
        <f t="shared" si="0"/>
        <v>135586.97</v>
      </c>
      <c r="L47" s="1">
        <f t="shared" si="1"/>
        <v>135586.97</v>
      </c>
      <c r="Y47" s="1">
        <f t="shared" si="2"/>
        <v>0</v>
      </c>
    </row>
    <row r="48" spans="2:25" x14ac:dyDescent="0.25">
      <c r="B48" s="1">
        <f t="shared" si="0"/>
        <v>135586.97</v>
      </c>
      <c r="L48" s="1">
        <f t="shared" si="1"/>
        <v>135586.97</v>
      </c>
      <c r="Y48" s="1">
        <f t="shared" si="2"/>
        <v>0</v>
      </c>
    </row>
    <row r="49" spans="2:25" x14ac:dyDescent="0.25">
      <c r="B49" s="1">
        <f t="shared" si="0"/>
        <v>135586.97</v>
      </c>
      <c r="L49" s="1">
        <f t="shared" si="1"/>
        <v>135586.97</v>
      </c>
      <c r="Y49" s="1">
        <f t="shared" si="2"/>
        <v>0</v>
      </c>
    </row>
    <row r="50" spans="2:25" x14ac:dyDescent="0.25">
      <c r="B50" s="1">
        <f t="shared" si="0"/>
        <v>135586.97</v>
      </c>
      <c r="L50" s="9">
        <f t="shared" si="1"/>
        <v>135586.97</v>
      </c>
      <c r="Y50" s="1">
        <f t="shared" si="2"/>
        <v>0</v>
      </c>
    </row>
    <row r="52" spans="2:25" ht="15.75" thickBot="1" x14ac:dyDescent="0.3">
      <c r="C52" s="3">
        <f t="shared" ref="C52:I52" si="3">SUM(C4:C51)</f>
        <v>1923.41</v>
      </c>
      <c r="D52" s="3">
        <f t="shared" si="3"/>
        <v>0</v>
      </c>
      <c r="E52" s="3">
        <f t="shared" si="3"/>
        <v>0</v>
      </c>
      <c r="F52" s="3">
        <f t="shared" si="3"/>
        <v>0</v>
      </c>
      <c r="G52" s="3">
        <f t="shared" si="3"/>
        <v>0</v>
      </c>
      <c r="H52" s="3">
        <f t="shared" si="3"/>
        <v>0</v>
      </c>
      <c r="I52" s="3">
        <f t="shared" si="3"/>
        <v>0</v>
      </c>
      <c r="J52" s="3">
        <f>SUM(J4:J51)</f>
        <v>0</v>
      </c>
      <c r="K52" s="3">
        <f t="shared" ref="K52:X52" si="4">SUM(K4:K51)</f>
        <v>0</v>
      </c>
      <c r="L52" s="3">
        <f>SUM(C52:K52)</f>
        <v>1923.41</v>
      </c>
      <c r="M52" s="3">
        <f t="shared" si="4"/>
        <v>0</v>
      </c>
      <c r="N52" s="3">
        <f t="shared" si="4"/>
        <v>0</v>
      </c>
      <c r="O52" s="3">
        <f t="shared" si="4"/>
        <v>0</v>
      </c>
      <c r="P52" s="3">
        <f t="shared" si="4"/>
        <v>0</v>
      </c>
      <c r="Q52" s="3">
        <f t="shared" si="4"/>
        <v>0</v>
      </c>
      <c r="R52" s="3">
        <f t="shared" si="4"/>
        <v>0</v>
      </c>
      <c r="S52" s="3">
        <f t="shared" si="4"/>
        <v>0</v>
      </c>
      <c r="T52" s="3">
        <f t="shared" si="4"/>
        <v>0</v>
      </c>
      <c r="U52" s="3">
        <f t="shared" si="4"/>
        <v>0</v>
      </c>
      <c r="V52" s="3">
        <f t="shared" si="4"/>
        <v>0</v>
      </c>
      <c r="W52" s="3">
        <f t="shared" si="4"/>
        <v>0</v>
      </c>
      <c r="X52" s="3">
        <f t="shared" si="4"/>
        <v>0</v>
      </c>
      <c r="Y52" s="3">
        <f>SUM(M52:X52)</f>
        <v>0</v>
      </c>
    </row>
    <row r="53" spans="2:25" ht="15.75" thickTop="1" x14ac:dyDescent="0.25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TB</vt:lpstr>
      <vt:lpstr>Business Account</vt:lpstr>
      <vt:lpstr>Online Saver</vt:lpstr>
      <vt:lpstr>CDIA - Direct Invest</vt:lpstr>
      <vt:lpstr>Term Deposit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2019-02-06T14:48:58Z</dcterms:created>
  <dcterms:modified xsi:type="dcterms:W3CDTF">2019-03-07T13:52:31Z</dcterms:modified>
</cp:coreProperties>
</file>