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Common\Accountant\KORTE BURGESS SUPER FUND\2020\Working Papers\"/>
    </mc:Choice>
  </mc:AlternateContent>
  <bookViews>
    <workbookView xWindow="0" yWindow="0" windowWidth="28800" windowHeight="12135" activeTab="8"/>
  </bookViews>
  <sheets>
    <sheet name="2011-2012" sheetId="1" r:id="rId1"/>
    <sheet name="2012-2013" sheetId="2" r:id="rId2"/>
    <sheet name="2013-2014" sheetId="3" r:id="rId3"/>
    <sheet name="2014-2015" sheetId="4" r:id="rId4"/>
    <sheet name="2015-2016" sheetId="5" r:id="rId5"/>
    <sheet name="2016-2017" sheetId="6" r:id="rId6"/>
    <sheet name="2017-2018" sheetId="7" r:id="rId7"/>
    <sheet name="2018-2019" sheetId="8" r:id="rId8"/>
    <sheet name="2019-2020" sheetId="9" r:id="rId9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1" i="9" l="1"/>
  <c r="B41" i="9"/>
  <c r="D41" i="9"/>
  <c r="E14" i="9" l="1"/>
  <c r="B28" i="8" l="1"/>
  <c r="B29" i="8"/>
  <c r="B26" i="8"/>
  <c r="B27" i="8"/>
  <c r="B41" i="8" l="1"/>
  <c r="D16" i="8"/>
  <c r="B16" i="8"/>
  <c r="B40" i="8"/>
  <c r="B39" i="8"/>
  <c r="B38" i="8"/>
  <c r="B37" i="8"/>
  <c r="B36" i="8"/>
  <c r="B35" i="8"/>
  <c r="B34" i="8"/>
  <c r="B33" i="8"/>
  <c r="B32" i="8"/>
  <c r="B31" i="8"/>
  <c r="B30" i="8"/>
  <c r="B25" i="8"/>
  <c r="B24" i="8"/>
  <c r="B23" i="8"/>
  <c r="B22" i="8"/>
  <c r="B21" i="8"/>
  <c r="B20" i="8"/>
  <c r="B19" i="8"/>
  <c r="B18" i="8"/>
  <c r="B17" i="8"/>
  <c r="E14" i="8"/>
  <c r="E16" i="8" l="1"/>
  <c r="D41" i="7"/>
  <c r="D17" i="8" l="1"/>
  <c r="B17" i="7"/>
  <c r="B18" i="7"/>
  <c r="B19" i="7"/>
  <c r="B16" i="7"/>
  <c r="B16" i="6"/>
  <c r="E17" i="8" l="1"/>
  <c r="B18" i="6"/>
  <c r="B19" i="6"/>
  <c r="B20" i="6"/>
  <c r="B21" i="6"/>
  <c r="B22" i="6"/>
  <c r="B23" i="6"/>
  <c r="B24" i="6"/>
  <c r="B25" i="6"/>
  <c r="B26" i="6"/>
  <c r="B27" i="6"/>
  <c r="B28" i="6"/>
  <c r="B29" i="6"/>
  <c r="B30" i="6"/>
  <c r="B31" i="6"/>
  <c r="B32" i="6"/>
  <c r="B33" i="6"/>
  <c r="B34" i="6"/>
  <c r="B35" i="6"/>
  <c r="B36" i="6"/>
  <c r="B37" i="6"/>
  <c r="B38" i="6"/>
  <c r="B39" i="6"/>
  <c r="B40" i="6"/>
  <c r="B41" i="6"/>
  <c r="B42" i="6"/>
  <c r="B43" i="6"/>
  <c r="B44" i="6"/>
  <c r="B45" i="6"/>
  <c r="B46" i="6"/>
  <c r="B47" i="6"/>
  <c r="B48" i="6"/>
  <c r="B49" i="6"/>
  <c r="E18" i="4"/>
  <c r="E17" i="4"/>
  <c r="E16" i="4"/>
  <c r="E18" i="5"/>
  <c r="E19" i="5"/>
  <c r="E20" i="5"/>
  <c r="E17" i="5"/>
  <c r="E16" i="5"/>
  <c r="D18" i="5"/>
  <c r="D19" i="5"/>
  <c r="D17" i="5"/>
  <c r="D16" i="5"/>
  <c r="D18" i="8" l="1"/>
  <c r="B19" i="5"/>
  <c r="B20" i="5"/>
  <c r="B21" i="5"/>
  <c r="B22" i="5"/>
  <c r="B23" i="5"/>
  <c r="B24" i="5"/>
  <c r="B25" i="5"/>
  <c r="B26" i="5"/>
  <c r="B27" i="5"/>
  <c r="B28" i="5"/>
  <c r="B29" i="5"/>
  <c r="B30" i="5"/>
  <c r="B31" i="5"/>
  <c r="B32" i="5"/>
  <c r="B33" i="5"/>
  <c r="B34" i="5"/>
  <c r="B35" i="5"/>
  <c r="B36" i="5"/>
  <c r="B37" i="5"/>
  <c r="B38" i="5"/>
  <c r="B39" i="5"/>
  <c r="B40" i="5"/>
  <c r="B41" i="5"/>
  <c r="B42" i="5"/>
  <c r="B43" i="5"/>
  <c r="B44" i="5"/>
  <c r="B45" i="5"/>
  <c r="B46" i="5"/>
  <c r="B47" i="5"/>
  <c r="B48" i="5"/>
  <c r="B49" i="5"/>
  <c r="B50" i="5"/>
  <c r="B18" i="5"/>
  <c r="B16" i="5"/>
  <c r="B15" i="4"/>
  <c r="B16" i="4"/>
  <c r="B17" i="5"/>
  <c r="B15" i="5"/>
  <c r="B18" i="4"/>
  <c r="D38" i="4"/>
  <c r="D37" i="4"/>
  <c r="E52" i="4"/>
  <c r="E15" i="4"/>
  <c r="E14" i="4"/>
  <c r="C18" i="4"/>
  <c r="B43" i="4"/>
  <c r="B44" i="4"/>
  <c r="B45" i="4"/>
  <c r="B46" i="4"/>
  <c r="B47" i="4"/>
  <c r="B48" i="4"/>
  <c r="B49" i="4"/>
  <c r="B50" i="4"/>
  <c r="B25" i="4"/>
  <c r="B26" i="4"/>
  <c r="B27" i="4"/>
  <c r="B28" i="4"/>
  <c r="B29" i="4"/>
  <c r="B30" i="4"/>
  <c r="B31" i="4"/>
  <c r="B32" i="4"/>
  <c r="B33" i="4"/>
  <c r="B34" i="4"/>
  <c r="B35" i="4"/>
  <c r="B36" i="4"/>
  <c r="B37" i="4"/>
  <c r="B38" i="4"/>
  <c r="B39" i="4"/>
  <c r="B40" i="4"/>
  <c r="B41" i="4"/>
  <c r="B42" i="4"/>
  <c r="B22" i="4"/>
  <c r="B23" i="4"/>
  <c r="B24" i="4"/>
  <c r="B20" i="4"/>
  <c r="B21" i="4"/>
  <c r="B19" i="4"/>
  <c r="B17" i="4"/>
  <c r="E19" i="8" l="1"/>
  <c r="E18" i="8"/>
  <c r="B40" i="7"/>
  <c r="B39" i="7"/>
  <c r="B38" i="7"/>
  <c r="B37" i="7"/>
  <c r="B36" i="7"/>
  <c r="B35" i="7"/>
  <c r="B34" i="7"/>
  <c r="B33" i="7"/>
  <c r="B32" i="7"/>
  <c r="B31" i="7"/>
  <c r="B30" i="7"/>
  <c r="B29" i="7"/>
  <c r="B28" i="7"/>
  <c r="B27" i="7"/>
  <c r="B26" i="7"/>
  <c r="B25" i="7"/>
  <c r="B24" i="7"/>
  <c r="B23" i="7"/>
  <c r="B22" i="7"/>
  <c r="B21" i="7"/>
  <c r="B20" i="7"/>
  <c r="E14" i="7"/>
  <c r="C14" i="2"/>
  <c r="C68" i="4"/>
  <c r="D19" i="8" l="1"/>
  <c r="D15" i="1"/>
  <c r="B17" i="6"/>
  <c r="E14" i="6"/>
  <c r="E13" i="5"/>
  <c r="B14" i="4"/>
  <c r="E12" i="4"/>
  <c r="B36" i="3"/>
  <c r="B37" i="3"/>
  <c r="B35" i="3"/>
  <c r="B32" i="3"/>
  <c r="B33" i="3"/>
  <c r="B34" i="3"/>
  <c r="B25" i="3"/>
  <c r="B26" i="3"/>
  <c r="B27" i="3"/>
  <c r="B28" i="3"/>
  <c r="B29" i="3"/>
  <c r="B30" i="3"/>
  <c r="B31" i="3"/>
  <c r="B18" i="3"/>
  <c r="B19" i="3"/>
  <c r="B20" i="3"/>
  <c r="B21" i="3"/>
  <c r="B22" i="3"/>
  <c r="B23" i="3"/>
  <c r="B24" i="3"/>
  <c r="B16" i="3"/>
  <c r="B17" i="3"/>
  <c r="B14" i="3"/>
  <c r="E12" i="3"/>
  <c r="B15" i="3"/>
  <c r="E12" i="2"/>
  <c r="B39" i="2"/>
  <c r="B40" i="2"/>
  <c r="B41" i="2"/>
  <c r="B42" i="2"/>
  <c r="B43" i="2"/>
  <c r="B44" i="2"/>
  <c r="B36" i="2"/>
  <c r="B37" i="2"/>
  <c r="B38" i="2"/>
  <c r="B27" i="2"/>
  <c r="B28" i="2"/>
  <c r="B29" i="2"/>
  <c r="B23" i="2"/>
  <c r="B24" i="2"/>
  <c r="B19" i="2"/>
  <c r="B20" i="2"/>
  <c r="B21" i="2"/>
  <c r="B22" i="2"/>
  <c r="B25" i="2"/>
  <c r="B26" i="2"/>
  <c r="B30" i="2"/>
  <c r="B31" i="2"/>
  <c r="B32" i="2"/>
  <c r="B33" i="2"/>
  <c r="B34" i="2"/>
  <c r="B35" i="2"/>
  <c r="B15" i="2"/>
  <c r="B14" i="2"/>
  <c r="B18" i="2"/>
  <c r="B17" i="2"/>
  <c r="B16" i="2"/>
  <c r="B25" i="1"/>
  <c r="B19" i="1"/>
  <c r="B20" i="1"/>
  <c r="B21" i="1"/>
  <c r="B22" i="1"/>
  <c r="B23" i="1"/>
  <c r="B24" i="1"/>
  <c r="B18" i="1"/>
  <c r="B17" i="1"/>
  <c r="B16" i="1"/>
  <c r="B15" i="1"/>
  <c r="E12" i="1"/>
  <c r="D20" i="8" l="1"/>
  <c r="E20" i="8"/>
  <c r="E15" i="1"/>
  <c r="D16" i="1"/>
  <c r="E17" i="1" s="1"/>
  <c r="E16" i="1"/>
  <c r="D21" i="8" l="1"/>
  <c r="E21" i="8"/>
  <c r="D17" i="1"/>
  <c r="E18" i="1" s="1"/>
  <c r="D22" i="8" l="1"/>
  <c r="E22" i="8"/>
  <c r="D18" i="1"/>
  <c r="E19" i="1" s="1"/>
  <c r="D23" i="8" l="1"/>
  <c r="E23" i="8"/>
  <c r="D19" i="1"/>
  <c r="E20" i="1" s="1"/>
  <c r="D24" i="8" l="1"/>
  <c r="E24" i="8"/>
  <c r="D20" i="1"/>
  <c r="E21" i="1" s="1"/>
  <c r="D25" i="8" l="1"/>
  <c r="E25" i="8"/>
  <c r="D21" i="1"/>
  <c r="E22" i="1" s="1"/>
  <c r="D26" i="8" l="1"/>
  <c r="E26" i="8"/>
  <c r="D22" i="1"/>
  <c r="D23" i="1" s="1"/>
  <c r="E24" i="1" s="1"/>
  <c r="D27" i="8" l="1"/>
  <c r="E27" i="8"/>
  <c r="E23" i="1"/>
  <c r="D24" i="1" s="1"/>
  <c r="D25" i="1" s="1"/>
  <c r="E25" i="1"/>
  <c r="E28" i="1" s="1"/>
  <c r="D28" i="8" l="1"/>
  <c r="E28" i="8"/>
  <c r="D26" i="1"/>
  <c r="D14" i="2" s="1"/>
  <c r="C36" i="1"/>
  <c r="C37" i="1" s="1"/>
  <c r="C39" i="1" s="1"/>
  <c r="E14" i="2"/>
  <c r="D29" i="8" l="1"/>
  <c r="E29" i="8"/>
  <c r="D15" i="2"/>
  <c r="E16" i="2"/>
  <c r="E15" i="2"/>
  <c r="D30" i="8" l="1"/>
  <c r="E30" i="8"/>
  <c r="D16" i="2"/>
  <c r="E17" i="2" s="1"/>
  <c r="D31" i="8" l="1"/>
  <c r="E31" i="8"/>
  <c r="D17" i="2"/>
  <c r="D32" i="8" l="1"/>
  <c r="E32" i="8"/>
  <c r="D18" i="2"/>
  <c r="E18" i="2"/>
  <c r="D33" i="8" l="1"/>
  <c r="E33" i="8"/>
  <c r="E19" i="2"/>
  <c r="D19" i="2"/>
  <c r="E34" i="8" l="1"/>
  <c r="D34" i="8"/>
  <c r="D20" i="2"/>
  <c r="E21" i="2" s="1"/>
  <c r="E20" i="2"/>
  <c r="D35" i="8" l="1"/>
  <c r="E35" i="8"/>
  <c r="D21" i="2"/>
  <c r="E22" i="2" s="1"/>
  <c r="D36" i="8" l="1"/>
  <c r="E36" i="8"/>
  <c r="D22" i="2"/>
  <c r="E23" i="2" s="1"/>
  <c r="D23" i="2"/>
  <c r="D37" i="8" l="1"/>
  <c r="E37" i="8"/>
  <c r="D24" i="2"/>
  <c r="E24" i="2"/>
  <c r="E43" i="9" l="1"/>
  <c r="D42" i="9"/>
  <c r="C51" i="9" s="1"/>
  <c r="C52" i="9" s="1"/>
  <c r="D38" i="8"/>
  <c r="E38" i="8"/>
  <c r="D25" i="2"/>
  <c r="E25" i="2"/>
  <c r="C54" i="9" l="1"/>
  <c r="D52" i="9"/>
  <c r="D39" i="8"/>
  <c r="E39" i="8"/>
  <c r="D26" i="2"/>
  <c r="E26" i="2"/>
  <c r="D40" i="8" l="1"/>
  <c r="E40" i="8"/>
  <c r="D27" i="2"/>
  <c r="E27" i="2"/>
  <c r="D41" i="8" l="1"/>
  <c r="D42" i="8" s="1"/>
  <c r="C51" i="8" s="1"/>
  <c r="C52" i="8" s="1"/>
  <c r="E41" i="8"/>
  <c r="E43" i="8" s="1"/>
  <c r="D28" i="2"/>
  <c r="E28" i="2"/>
  <c r="C54" i="8" l="1"/>
  <c r="D52" i="8"/>
  <c r="D29" i="2"/>
  <c r="E29" i="2"/>
  <c r="D30" i="2" l="1"/>
  <c r="E30" i="2"/>
  <c r="D31" i="2" l="1"/>
  <c r="E31" i="2"/>
  <c r="D32" i="2" l="1"/>
  <c r="E32" i="2"/>
  <c r="D33" i="2" l="1"/>
  <c r="E33" i="2"/>
  <c r="E34" i="2" l="1"/>
  <c r="D34" i="2"/>
  <c r="D35" i="2" l="1"/>
  <c r="E35" i="2"/>
  <c r="D36" i="2" l="1"/>
  <c r="E36" i="2"/>
  <c r="D37" i="2" l="1"/>
  <c r="E37" i="2"/>
  <c r="D38" i="2" l="1"/>
  <c r="E38" i="2"/>
  <c r="D39" i="2" l="1"/>
  <c r="E39" i="2"/>
  <c r="D40" i="2" l="1"/>
  <c r="E40" i="2"/>
  <c r="D41" i="2" l="1"/>
  <c r="E41" i="2"/>
  <c r="D42" i="2" l="1"/>
  <c r="E42" i="2"/>
  <c r="D43" i="2" l="1"/>
  <c r="E43" i="2"/>
  <c r="D44" i="2" l="1"/>
  <c r="E44" i="2"/>
  <c r="E47" i="2" s="1"/>
  <c r="D45" i="2" l="1"/>
  <c r="C58" i="2"/>
  <c r="C59" i="2" s="1"/>
  <c r="C61" i="2" s="1"/>
  <c r="E14" i="3"/>
  <c r="D14" i="3"/>
  <c r="D15" i="3" l="1"/>
  <c r="E15" i="3"/>
  <c r="E16" i="3" l="1"/>
  <c r="D16" i="3"/>
  <c r="D17" i="3" l="1"/>
  <c r="E18" i="3" s="1"/>
  <c r="E17" i="3"/>
  <c r="D18" i="3" s="1"/>
  <c r="D19" i="3" l="1"/>
  <c r="E19" i="3"/>
  <c r="D20" i="3" l="1"/>
  <c r="E20" i="3"/>
  <c r="E21" i="3" l="1"/>
  <c r="D21" i="3"/>
  <c r="E22" i="3" l="1"/>
  <c r="D22" i="3"/>
  <c r="E23" i="3" l="1"/>
  <c r="D23" i="3"/>
  <c r="E24" i="3" l="1"/>
  <c r="D24" i="3"/>
  <c r="D25" i="3" l="1"/>
  <c r="E26" i="3" s="1"/>
  <c r="E25" i="3"/>
  <c r="D26" i="3" s="1"/>
  <c r="D27" i="3" l="1"/>
  <c r="E28" i="3" s="1"/>
  <c r="E27" i="3"/>
  <c r="D28" i="3" l="1"/>
  <c r="D29" i="3" s="1"/>
  <c r="E30" i="3" s="1"/>
  <c r="E29" i="3"/>
  <c r="D30" i="3" l="1"/>
  <c r="E31" i="3" s="1"/>
  <c r="D31" i="3" l="1"/>
  <c r="E32" i="3" s="1"/>
  <c r="D32" i="3"/>
  <c r="E33" i="3" l="1"/>
  <c r="D33" i="3"/>
  <c r="D34" i="3" l="1"/>
  <c r="E35" i="3" s="1"/>
  <c r="E34" i="3"/>
  <c r="D35" i="3" s="1"/>
  <c r="E36" i="3" l="1"/>
  <c r="D36" i="3"/>
  <c r="D37" i="3" l="1"/>
  <c r="E37" i="3"/>
  <c r="E39" i="3" s="1"/>
  <c r="D14" i="4" l="1"/>
  <c r="D38" i="3"/>
  <c r="C47" i="3" s="1"/>
  <c r="C48" i="3" s="1"/>
  <c r="C50" i="3" s="1"/>
  <c r="D15" i="4" l="1"/>
  <c r="D16" i="4" l="1"/>
  <c r="D17" i="4" l="1"/>
  <c r="D18" i="4" l="1"/>
  <c r="E19" i="4" l="1"/>
  <c r="D19" i="4"/>
  <c r="E20" i="4" l="1"/>
  <c r="D20" i="4"/>
  <c r="D21" i="4" l="1"/>
  <c r="E21" i="4"/>
  <c r="D22" i="4" l="1"/>
  <c r="E22" i="4"/>
  <c r="D23" i="4" l="1"/>
  <c r="E23" i="4"/>
  <c r="E24" i="4" l="1"/>
  <c r="D24" i="4"/>
  <c r="D25" i="4" l="1"/>
  <c r="E25" i="4"/>
  <c r="E26" i="4" l="1"/>
  <c r="D26" i="4"/>
  <c r="D27" i="4" l="1"/>
  <c r="E27" i="4"/>
  <c r="D28" i="4" l="1"/>
  <c r="E28" i="4"/>
  <c r="D29" i="4" l="1"/>
  <c r="E30" i="4" s="1"/>
  <c r="E29" i="4"/>
  <c r="D30" i="4" s="1"/>
  <c r="E31" i="4" l="1"/>
  <c r="D31" i="4"/>
  <c r="E32" i="4" l="1"/>
  <c r="D32" i="4"/>
  <c r="D33" i="4" l="1"/>
  <c r="E33" i="4"/>
  <c r="D34" i="4" l="1"/>
  <c r="E34" i="4"/>
  <c r="D35" i="4" l="1"/>
  <c r="E35" i="4"/>
  <c r="D36" i="4" l="1"/>
  <c r="E36" i="4"/>
  <c r="E37" i="4" l="1"/>
  <c r="E38" i="4" l="1"/>
  <c r="E39" i="4" l="1"/>
  <c r="D39" i="4"/>
  <c r="D40" i="4" l="1"/>
  <c r="E40" i="4"/>
  <c r="D41" i="4" l="1"/>
  <c r="E41" i="4"/>
  <c r="D42" i="4" l="1"/>
  <c r="E42" i="4"/>
  <c r="E43" i="4" l="1"/>
  <c r="D43" i="4"/>
  <c r="D44" i="4" l="1"/>
  <c r="E44" i="4"/>
  <c r="E45" i="4" l="1"/>
  <c r="D45" i="4"/>
  <c r="E46" i="4" s="1"/>
  <c r="D46" i="4" l="1"/>
  <c r="D47" i="4" l="1"/>
  <c r="E47" i="4"/>
  <c r="D48" i="4" l="1"/>
  <c r="E48" i="4"/>
  <c r="E49" i="4" l="1"/>
  <c r="D49" i="4"/>
  <c r="D50" i="4" l="1"/>
  <c r="E50" i="4"/>
  <c r="D51" i="4" l="1"/>
  <c r="C60" i="4" s="1"/>
  <c r="C61" i="4" s="1"/>
  <c r="D15" i="5"/>
  <c r="E15" i="5"/>
  <c r="D61" i="4" l="1"/>
  <c r="C63" i="4"/>
  <c r="C70" i="4"/>
  <c r="D20" i="5" l="1"/>
  <c r="E21" i="5" s="1"/>
  <c r="D21" i="5" l="1"/>
  <c r="E22" i="5" s="1"/>
  <c r="D22" i="5" l="1"/>
  <c r="E23" i="5" s="1"/>
  <c r="D23" i="5" l="1"/>
  <c r="E24" i="5" l="1"/>
  <c r="D24" i="5"/>
  <c r="E25" i="5" l="1"/>
  <c r="D25" i="5"/>
  <c r="E26" i="5" l="1"/>
  <c r="D26" i="5"/>
  <c r="E27" i="5" l="1"/>
  <c r="D27" i="5"/>
  <c r="E28" i="5" l="1"/>
  <c r="D28" i="5"/>
  <c r="D29" i="5" l="1"/>
  <c r="E29" i="5"/>
  <c r="E30" i="5" l="1"/>
  <c r="D30" i="5"/>
  <c r="E31" i="5" l="1"/>
  <c r="D31" i="5"/>
  <c r="E32" i="5" l="1"/>
  <c r="D32" i="5"/>
  <c r="E33" i="5" l="1"/>
  <c r="D33" i="5"/>
  <c r="E34" i="5" l="1"/>
  <c r="D34" i="5"/>
  <c r="D35" i="5" l="1"/>
  <c r="E35" i="5"/>
  <c r="E36" i="5" l="1"/>
  <c r="D36" i="5"/>
  <c r="E37" i="5" l="1"/>
  <c r="D37" i="5"/>
  <c r="E38" i="5" l="1"/>
  <c r="D38" i="5"/>
  <c r="E39" i="5" l="1"/>
  <c r="D39" i="5"/>
  <c r="E40" i="5" l="1"/>
  <c r="D40" i="5"/>
  <c r="E41" i="5" l="1"/>
  <c r="D41" i="5"/>
  <c r="E42" i="5" l="1"/>
  <c r="D42" i="5"/>
  <c r="E43" i="5" l="1"/>
  <c r="D43" i="5"/>
  <c r="E44" i="5" l="1"/>
  <c r="D44" i="5"/>
  <c r="E45" i="5" l="1"/>
  <c r="D45" i="5"/>
  <c r="E46" i="5" l="1"/>
  <c r="D46" i="5"/>
  <c r="E47" i="5" l="1"/>
  <c r="D47" i="5"/>
  <c r="E48" i="5" l="1"/>
  <c r="D48" i="5"/>
  <c r="E49" i="5" l="1"/>
  <c r="D49" i="5"/>
  <c r="D50" i="5" l="1"/>
  <c r="E50" i="5"/>
  <c r="E52" i="5" s="1"/>
  <c r="D51" i="5" l="1"/>
  <c r="E16" i="6" s="1"/>
  <c r="D16" i="6" l="1"/>
  <c r="C59" i="5"/>
  <c r="C60" i="5" s="1"/>
  <c r="E17" i="6" l="1"/>
  <c r="D17" i="6"/>
  <c r="C62" i="5"/>
  <c r="D60" i="5"/>
  <c r="E18" i="6" l="1"/>
  <c r="D18" i="6"/>
  <c r="E19" i="6" l="1"/>
  <c r="D19" i="6"/>
  <c r="E20" i="6" l="1"/>
  <c r="D20" i="6"/>
  <c r="E21" i="6" l="1"/>
  <c r="D21" i="6"/>
  <c r="E22" i="6" l="1"/>
  <c r="D22" i="6"/>
  <c r="E23" i="6" l="1"/>
  <c r="D23" i="6"/>
  <c r="E24" i="6" l="1"/>
  <c r="D24" i="6"/>
  <c r="E25" i="6" l="1"/>
  <c r="D25" i="6"/>
  <c r="E26" i="6" l="1"/>
  <c r="D26" i="6"/>
  <c r="E27" i="6" l="1"/>
  <c r="D27" i="6"/>
  <c r="E28" i="6" l="1"/>
  <c r="D28" i="6"/>
  <c r="E29" i="6" l="1"/>
  <c r="D29" i="6"/>
  <c r="E30" i="6" l="1"/>
  <c r="D30" i="6"/>
  <c r="E31" i="6" l="1"/>
  <c r="D31" i="6"/>
  <c r="E32" i="6" l="1"/>
  <c r="D32" i="6"/>
  <c r="E33" i="6" l="1"/>
  <c r="D33" i="6"/>
  <c r="E34" i="6" l="1"/>
  <c r="D34" i="6"/>
  <c r="E35" i="6" l="1"/>
  <c r="D35" i="6"/>
  <c r="E36" i="6" l="1"/>
  <c r="D36" i="6"/>
  <c r="E37" i="6" l="1"/>
  <c r="D37" i="6"/>
  <c r="E38" i="6" l="1"/>
  <c r="D38" i="6"/>
  <c r="E39" i="6" l="1"/>
  <c r="D39" i="6"/>
  <c r="E40" i="6" l="1"/>
  <c r="D40" i="6"/>
  <c r="E41" i="6" l="1"/>
  <c r="D41" i="6"/>
  <c r="E42" i="6" l="1"/>
  <c r="D42" i="6"/>
  <c r="E43" i="6" l="1"/>
  <c r="D43" i="6"/>
  <c r="E44" i="6" l="1"/>
  <c r="D44" i="6"/>
  <c r="E45" i="6" l="1"/>
  <c r="D45" i="6"/>
  <c r="E46" i="6" l="1"/>
  <c r="D46" i="6"/>
  <c r="E47" i="6" l="1"/>
  <c r="D47" i="6"/>
  <c r="E48" i="6" l="1"/>
  <c r="D48" i="6"/>
  <c r="E49" i="6" l="1"/>
  <c r="E51" i="6" s="1"/>
  <c r="D49" i="6"/>
  <c r="C59" i="6" l="1"/>
  <c r="C60" i="6" s="1"/>
  <c r="D50" i="6"/>
  <c r="D16" i="7" s="1"/>
  <c r="E16" i="7" l="1"/>
  <c r="D17" i="7" s="1"/>
  <c r="D60" i="6"/>
  <c r="C62" i="6"/>
  <c r="E17" i="7" l="1"/>
  <c r="D18" i="7"/>
  <c r="E19" i="7"/>
  <c r="E18" i="7" l="1"/>
  <c r="D19" i="7" s="1"/>
  <c r="D20" i="7" l="1"/>
  <c r="E20" i="7"/>
  <c r="D21" i="7"/>
  <c r="E21" i="7"/>
  <c r="E22" i="7" l="1"/>
  <c r="D22" i="7"/>
  <c r="D23" i="7" l="1"/>
  <c r="E23" i="7"/>
  <c r="D24" i="7" l="1"/>
  <c r="E24" i="7"/>
  <c r="E25" i="7" l="1"/>
  <c r="D25" i="7"/>
  <c r="D26" i="7" l="1"/>
  <c r="E26" i="7"/>
  <c r="E27" i="7" l="1"/>
  <c r="D27" i="7"/>
  <c r="E28" i="7" l="1"/>
  <c r="D28" i="7"/>
  <c r="E29" i="7" l="1"/>
  <c r="D29" i="7"/>
  <c r="E30" i="7" l="1"/>
  <c r="D30" i="7"/>
  <c r="D31" i="7" l="1"/>
  <c r="E31" i="7"/>
  <c r="D32" i="7" l="1"/>
  <c r="E32" i="7"/>
  <c r="E33" i="7" l="1"/>
  <c r="D33" i="7"/>
  <c r="E34" i="7" l="1"/>
  <c r="D34" i="7"/>
  <c r="D35" i="7" l="1"/>
  <c r="E35" i="7"/>
  <c r="E36" i="7" l="1"/>
  <c r="D36" i="7"/>
  <c r="D37" i="7" l="1"/>
  <c r="E37" i="7"/>
  <c r="E38" i="7" l="1"/>
  <c r="D38" i="7"/>
  <c r="D39" i="7" l="1"/>
  <c r="E39" i="7"/>
  <c r="E40" i="7" l="1"/>
  <c r="E42" i="7" s="1"/>
  <c r="D40" i="7"/>
  <c r="C50" i="7" s="1"/>
  <c r="C51" i="7" s="1"/>
  <c r="D51" i="7" l="1"/>
  <c r="C53" i="7"/>
</calcChain>
</file>

<file path=xl/sharedStrings.xml><?xml version="1.0" encoding="utf-8"?>
<sst xmlns="http://schemas.openxmlformats.org/spreadsheetml/2006/main" count="177" uniqueCount="44">
  <si>
    <t>Korte Burgess Super Fund</t>
  </si>
  <si>
    <t>Limted Recorce Loan Repayments &amp; Interest</t>
  </si>
  <si>
    <t>Loan Start date:</t>
  </si>
  <si>
    <t>Interest Rates:</t>
  </si>
  <si>
    <t>ATO Div 7A Bench Mark Interest Rates</t>
  </si>
  <si>
    <t>Loan Start Balance:</t>
  </si>
  <si>
    <t>Terms:</t>
  </si>
  <si>
    <t>15 Years</t>
  </si>
  <si>
    <t>Days</t>
  </si>
  <si>
    <t>Balance</t>
  </si>
  <si>
    <t>Rate Per Day</t>
  </si>
  <si>
    <t>Repayment</t>
  </si>
  <si>
    <t>Total Interest For the year</t>
  </si>
  <si>
    <t>Interest Rates 2011-2012:</t>
  </si>
  <si>
    <t>Interest Rates 2012-2013:</t>
  </si>
  <si>
    <t>Interest Charged for 2012-2013</t>
  </si>
  <si>
    <t>Interest Charged for 2013-2014</t>
  </si>
  <si>
    <t>Interest Rates 2014-2015:</t>
  </si>
  <si>
    <t>Interest Rates 2013-2014:</t>
  </si>
  <si>
    <t>Interest Rates 2015-2016:</t>
  </si>
  <si>
    <t>Interest Charged for 2015-2016</t>
  </si>
  <si>
    <t>Interest Charged for 2014-2015</t>
  </si>
  <si>
    <t>Interest Charged for 2016-2017</t>
  </si>
  <si>
    <t>Asset Value</t>
  </si>
  <si>
    <t>Westpac Loan</t>
  </si>
  <si>
    <t>LRBA</t>
  </si>
  <si>
    <t>LVR %</t>
  </si>
  <si>
    <t>To get Into line with New regulations</t>
  </si>
  <si>
    <t>Loans Need to Be</t>
  </si>
  <si>
    <t>Reduction:</t>
  </si>
  <si>
    <t>Reserve Bank of Australia ‘Indicator Lending Rates for banks providing standard variable housing loans for investors</t>
  </si>
  <si>
    <t>70% LVR</t>
  </si>
  <si>
    <t>Or Require a valuation of $830,000 for the Property on 1/7/2015</t>
  </si>
  <si>
    <t>Interest Rates 2017-2018</t>
  </si>
  <si>
    <t>Balance 30/06/2012</t>
  </si>
  <si>
    <t>Balance At 30/06/2013</t>
  </si>
  <si>
    <t>Link:</t>
  </si>
  <si>
    <t>15 years</t>
  </si>
  <si>
    <t>https://www.solepurposetest.com/news/lrba-safe-harbour-interest-rate-17-18/</t>
  </si>
  <si>
    <t>Interest Charged for 2017-2018</t>
  </si>
  <si>
    <t>Interest Charged for 2018-2019</t>
  </si>
  <si>
    <t>https://www.solepurposetest.com/articles/lrba-safe-harbour-interest-rate-2019/</t>
  </si>
  <si>
    <t>Interest Rates 2019-2020</t>
  </si>
  <si>
    <t>Interest Charged for 2019-2020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</si>
</sst>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0.0000%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4" fillId="0" borderId="0" applyNumberFormat="0" applyFill="0" applyBorder="0" applyAlignment="0" applyProtection="0"/>
  </cellStyleXfs>
  <cellXfs count="24">
    <xf numFmtId="0" fontId="0" fillId="0" borderId="0" xfId="0"/>
    <xf numFmtId="43" fontId="0" fillId="0" borderId="0" xfId="1" applyFont="1"/>
    <xf numFmtId="14" fontId="0" fillId="0" borderId="0" xfId="0" applyNumberFormat="1"/>
    <xf numFmtId="43" fontId="0" fillId="0" borderId="0" xfId="0" applyNumberFormat="1"/>
    <xf numFmtId="0" fontId="2" fillId="0" borderId="0" xfId="0" applyFont="1"/>
    <xf numFmtId="14" fontId="2" fillId="0" borderId="0" xfId="0" applyNumberFormat="1" applyFont="1"/>
    <xf numFmtId="43" fontId="2" fillId="0" borderId="0" xfId="1" applyFont="1"/>
    <xf numFmtId="10" fontId="2" fillId="0" borderId="0" xfId="2" applyNumberFormat="1" applyFont="1"/>
    <xf numFmtId="0" fontId="2" fillId="0" borderId="0" xfId="0" applyFont="1" applyAlignment="1">
      <alignment horizontal="center"/>
    </xf>
    <xf numFmtId="43" fontId="2" fillId="0" borderId="0" xfId="0" applyNumberFormat="1" applyFont="1"/>
    <xf numFmtId="164" fontId="2" fillId="0" borderId="0" xfId="0" applyNumberFormat="1" applyFont="1" applyAlignment="1">
      <alignment horizontal="center"/>
    </xf>
    <xf numFmtId="164" fontId="2" fillId="0" borderId="0" xfId="0" applyNumberFormat="1" applyFont="1"/>
    <xf numFmtId="0" fontId="3" fillId="0" borderId="0" xfId="0" applyFont="1"/>
    <xf numFmtId="0" fontId="2" fillId="0" borderId="0" xfId="0" applyFont="1" applyAlignment="1">
      <alignment wrapText="1"/>
    </xf>
    <xf numFmtId="0" fontId="0" fillId="0" borderId="0" xfId="0" applyAlignment="1">
      <alignment wrapText="1"/>
    </xf>
    <xf numFmtId="14" fontId="0" fillId="0" borderId="0" xfId="0" applyNumberFormat="1" applyFont="1"/>
    <xf numFmtId="0" fontId="4" fillId="0" borderId="0" xfId="3" applyAlignment="1">
      <alignment vertical="center"/>
    </xf>
    <xf numFmtId="0" fontId="2" fillId="0" borderId="0" xfId="0" applyFont="1" applyAlignment="1">
      <alignment wrapText="1"/>
    </xf>
    <xf numFmtId="0" fontId="0" fillId="0" borderId="0" xfId="0" applyAlignment="1">
      <alignment wrapText="1"/>
    </xf>
    <xf numFmtId="0" fontId="2" fillId="0" borderId="0" xfId="0" applyFont="1" applyAlignment="1">
      <alignment wrapText="1"/>
    </xf>
    <xf numFmtId="0" fontId="0" fillId="0" borderId="0" xfId="0" applyAlignment="1">
      <alignment wrapText="1"/>
    </xf>
    <xf numFmtId="0" fontId="2" fillId="0" borderId="0" xfId="0" applyFont="1" applyAlignment="1">
      <alignment wrapText="1"/>
    </xf>
    <xf numFmtId="0" fontId="0" fillId="0" borderId="0" xfId="0" applyAlignment="1">
      <alignment wrapText="1"/>
    </xf>
    <xf numFmtId="0" fontId="2" fillId="0" borderId="0" xfId="0" applyFont="1" applyAlignment="1">
      <alignment horizontal="left" wrapText="1"/>
    </xf>
  </cellXfs>
  <cellStyles count="4">
    <cellStyle name="Comma" xfId="1" builtinId="3"/>
    <cellStyle name="Hyperlink" xfId="3" builtinId="8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https://www.solepurposetest.com/news/lrba-safe-harbour-interest-rate-17-18/" TargetMode="Externa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7.bin"/><Relationship Id="rId1" Type="http://schemas.openxmlformats.org/officeDocument/2006/relationships/hyperlink" Target="https://www.solepurposetest.com/news/lrba-safe-harbour-interest-rate-17-18/" TargetMode="Externa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49"/>
  <sheetViews>
    <sheetView topLeftCell="A7" workbookViewId="0">
      <selection activeCell="K38" sqref="K38"/>
    </sheetView>
  </sheetViews>
  <sheetFormatPr defaultRowHeight="15" x14ac:dyDescent="0.25"/>
  <cols>
    <col min="1" max="1" width="10.7109375" bestFit="1" customWidth="1"/>
    <col min="2" max="2" width="13" customWidth="1"/>
    <col min="3" max="4" width="11.5703125" bestFit="1" customWidth="1"/>
    <col min="5" max="5" width="9.5703125" bestFit="1" customWidth="1"/>
  </cols>
  <sheetData>
    <row r="2" spans="1:5" x14ac:dyDescent="0.25">
      <c r="A2" s="4" t="s">
        <v>0</v>
      </c>
    </row>
    <row r="3" spans="1:5" x14ac:dyDescent="0.25">
      <c r="A3" s="4" t="s">
        <v>1</v>
      </c>
    </row>
    <row r="6" spans="1:5" x14ac:dyDescent="0.25">
      <c r="A6" s="4" t="s">
        <v>2</v>
      </c>
      <c r="B6" s="4"/>
      <c r="C6" s="4"/>
      <c r="D6" s="5">
        <v>40928</v>
      </c>
    </row>
    <row r="7" spans="1:5" x14ac:dyDescent="0.25">
      <c r="A7" s="4" t="s">
        <v>5</v>
      </c>
      <c r="B7" s="4"/>
      <c r="C7" s="4"/>
      <c r="D7" s="6">
        <v>272484.40000000002</v>
      </c>
    </row>
    <row r="8" spans="1:5" x14ac:dyDescent="0.25">
      <c r="A8" s="4" t="s">
        <v>3</v>
      </c>
      <c r="B8" s="4"/>
      <c r="C8" s="4"/>
      <c r="D8" s="4" t="s">
        <v>4</v>
      </c>
    </row>
    <row r="9" spans="1:5" x14ac:dyDescent="0.25">
      <c r="A9" s="4" t="s">
        <v>6</v>
      </c>
      <c r="B9" s="4"/>
      <c r="C9" s="4"/>
      <c r="D9" s="4" t="s">
        <v>7</v>
      </c>
    </row>
    <row r="10" spans="1:5" x14ac:dyDescent="0.25">
      <c r="A10" s="4" t="s">
        <v>13</v>
      </c>
      <c r="B10" s="4"/>
      <c r="C10" s="4"/>
      <c r="D10" s="7">
        <v>7.8E-2</v>
      </c>
    </row>
    <row r="11" spans="1:5" x14ac:dyDescent="0.25">
      <c r="A11" s="4"/>
      <c r="B11" s="4"/>
      <c r="C11" s="4"/>
      <c r="D11" s="7"/>
    </row>
    <row r="12" spans="1:5" x14ac:dyDescent="0.25">
      <c r="E12" s="11">
        <f>7.8%/365</f>
        <v>2.136986301369863E-4</v>
      </c>
    </row>
    <row r="13" spans="1:5" x14ac:dyDescent="0.25">
      <c r="B13" t="s">
        <v>8</v>
      </c>
      <c r="C13" t="s">
        <v>11</v>
      </c>
      <c r="D13" t="s">
        <v>9</v>
      </c>
      <c r="E13" t="s">
        <v>10</v>
      </c>
    </row>
    <row r="14" spans="1:5" x14ac:dyDescent="0.25">
      <c r="A14" s="2">
        <v>40928</v>
      </c>
      <c r="D14" s="1">
        <v>272484.40000000002</v>
      </c>
      <c r="E14" s="3"/>
    </row>
    <row r="15" spans="1:5" x14ac:dyDescent="0.25">
      <c r="A15" s="2">
        <v>40938</v>
      </c>
      <c r="B15" s="1">
        <f>-A14+A15</f>
        <v>10</v>
      </c>
      <c r="C15" s="1">
        <v>-30500</v>
      </c>
      <c r="D15" s="3">
        <f>+D14+C15</f>
        <v>241984.40000000002</v>
      </c>
      <c r="E15" s="3">
        <f>+B15*$E$12*D14</f>
        <v>582.2954301369864</v>
      </c>
    </row>
    <row r="16" spans="1:5" x14ac:dyDescent="0.25">
      <c r="A16" s="2">
        <v>40959</v>
      </c>
      <c r="B16" s="1">
        <f>-A15+A16</f>
        <v>21</v>
      </c>
      <c r="C16" s="1"/>
      <c r="D16" s="3">
        <f>+D15+C16+E15</f>
        <v>242566.69543013701</v>
      </c>
      <c r="E16" s="3">
        <f>+B16*$E$12*D15</f>
        <v>1085.9464306849316</v>
      </c>
    </row>
    <row r="17" spans="1:5" x14ac:dyDescent="0.25">
      <c r="A17" s="2">
        <v>40967</v>
      </c>
      <c r="B17" s="1">
        <f>-A16+A17</f>
        <v>8</v>
      </c>
      <c r="C17" s="1">
        <v>-500</v>
      </c>
      <c r="D17" s="3">
        <f>+D16+C17+E16</f>
        <v>243152.64186082195</v>
      </c>
      <c r="E17" s="3">
        <f>+B17*$E$12*D16</f>
        <v>414.68936424220686</v>
      </c>
    </row>
    <row r="18" spans="1:5" x14ac:dyDescent="0.25">
      <c r="A18" s="2">
        <v>40988</v>
      </c>
      <c r="B18" s="1">
        <f>-A17+A18</f>
        <v>21</v>
      </c>
      <c r="C18" s="1"/>
      <c r="D18" s="3">
        <f>+D17+C18+E17</f>
        <v>243567.33122506415</v>
      </c>
      <c r="E18" s="3">
        <f>+B18*$E$12*D17</f>
        <v>1091.1891160767846</v>
      </c>
    </row>
    <row r="19" spans="1:5" x14ac:dyDescent="0.25">
      <c r="A19" s="2">
        <v>40998</v>
      </c>
      <c r="B19" s="1">
        <f>-A18+A19</f>
        <v>10</v>
      </c>
      <c r="C19" s="1">
        <v>-500</v>
      </c>
      <c r="D19" s="3">
        <f t="shared" ref="D19:D24" si="0">+D18+C19+E18</f>
        <v>244158.52034114092</v>
      </c>
      <c r="E19" s="3">
        <f t="shared" ref="E19:E24" si="1">+B19*$E$12*D18</f>
        <v>520.50005028917815</v>
      </c>
    </row>
    <row r="20" spans="1:5" x14ac:dyDescent="0.25">
      <c r="A20" s="2">
        <v>41019</v>
      </c>
      <c r="B20" s="1">
        <f t="shared" ref="B20:B25" si="2">-A19+A20</f>
        <v>21</v>
      </c>
      <c r="C20" s="1"/>
      <c r="D20" s="3">
        <f t="shared" si="0"/>
        <v>244679.02039143009</v>
      </c>
      <c r="E20" s="3">
        <f t="shared" si="1"/>
        <v>1095.7031679966817</v>
      </c>
    </row>
    <row r="21" spans="1:5" x14ac:dyDescent="0.25">
      <c r="A21" s="2">
        <v>41029</v>
      </c>
      <c r="B21" s="1">
        <f t="shared" si="2"/>
        <v>10</v>
      </c>
      <c r="C21" s="1">
        <v>-500</v>
      </c>
      <c r="D21" s="3">
        <f t="shared" si="0"/>
        <v>245274.72355942678</v>
      </c>
      <c r="E21" s="3">
        <f t="shared" si="1"/>
        <v>522.87571480908355</v>
      </c>
    </row>
    <row r="22" spans="1:5" x14ac:dyDescent="0.25">
      <c r="A22" s="2">
        <v>41049</v>
      </c>
      <c r="B22" s="1">
        <f t="shared" si="2"/>
        <v>20</v>
      </c>
      <c r="C22" s="1"/>
      <c r="D22" s="3">
        <f t="shared" si="0"/>
        <v>245797.59927423586</v>
      </c>
      <c r="E22" s="3">
        <f t="shared" si="1"/>
        <v>1048.2974486375501</v>
      </c>
    </row>
    <row r="23" spans="1:5" x14ac:dyDescent="0.25">
      <c r="A23" s="2">
        <v>41059</v>
      </c>
      <c r="B23" s="1">
        <f t="shared" si="2"/>
        <v>10</v>
      </c>
      <c r="C23" s="1">
        <v>-500</v>
      </c>
      <c r="D23" s="3">
        <f t="shared" si="0"/>
        <v>246345.89672287341</v>
      </c>
      <c r="E23" s="3">
        <f t="shared" si="1"/>
        <v>525.26610255864102</v>
      </c>
    </row>
    <row r="24" spans="1:5" x14ac:dyDescent="0.25">
      <c r="A24" s="2">
        <v>41080</v>
      </c>
      <c r="B24" s="1">
        <f t="shared" si="2"/>
        <v>21</v>
      </c>
      <c r="C24" s="1"/>
      <c r="D24" s="3">
        <f t="shared" si="0"/>
        <v>246871.16282543205</v>
      </c>
      <c r="E24" s="3">
        <f t="shared" si="1"/>
        <v>1105.5193940604565</v>
      </c>
    </row>
    <row r="25" spans="1:5" x14ac:dyDescent="0.25">
      <c r="A25" s="2">
        <v>41090</v>
      </c>
      <c r="B25" s="1">
        <f t="shared" si="2"/>
        <v>10</v>
      </c>
      <c r="C25" s="1">
        <v>-500</v>
      </c>
      <c r="D25" s="3">
        <f>+D24+C25+E24</f>
        <v>247476.6822194925</v>
      </c>
      <c r="E25" s="3">
        <f>+B25*$E$12*D24</f>
        <v>527.56029316119725</v>
      </c>
    </row>
    <row r="26" spans="1:5" x14ac:dyDescent="0.25">
      <c r="A26" s="5" t="s">
        <v>34</v>
      </c>
      <c r="D26" s="9">
        <f>+D25+E25</f>
        <v>248004.2425126537</v>
      </c>
    </row>
    <row r="27" spans="1:5" x14ac:dyDescent="0.25">
      <c r="A27" s="2"/>
    </row>
    <row r="28" spans="1:5" x14ac:dyDescent="0.25">
      <c r="A28" s="5" t="s">
        <v>12</v>
      </c>
      <c r="B28" s="4"/>
      <c r="C28" s="4"/>
      <c r="D28" s="4"/>
      <c r="E28" s="9">
        <f>SUM(E15:E25)</f>
        <v>8519.8425126536968</v>
      </c>
    </row>
    <row r="29" spans="1:5" x14ac:dyDescent="0.25">
      <c r="A29" s="5"/>
      <c r="B29" s="4"/>
      <c r="C29" s="4"/>
      <c r="D29" s="4"/>
      <c r="E29" s="4"/>
    </row>
    <row r="30" spans="1:5" x14ac:dyDescent="0.25">
      <c r="A30" s="2"/>
    </row>
    <row r="31" spans="1:5" x14ac:dyDescent="0.25">
      <c r="A31" s="5">
        <v>41090</v>
      </c>
    </row>
    <row r="32" spans="1:5" x14ac:dyDescent="0.25">
      <c r="A32" s="2"/>
    </row>
    <row r="33" spans="1:5" x14ac:dyDescent="0.25">
      <c r="A33" s="2" t="s">
        <v>23</v>
      </c>
      <c r="C33" s="1">
        <v>711527.4</v>
      </c>
    </row>
    <row r="34" spans="1:5" x14ac:dyDescent="0.25">
      <c r="A34" s="2"/>
      <c r="C34" s="1"/>
    </row>
    <row r="35" spans="1:5" x14ac:dyDescent="0.25">
      <c r="A35" s="2" t="s">
        <v>24</v>
      </c>
      <c r="C35" s="1">
        <v>432331.55</v>
      </c>
    </row>
    <row r="36" spans="1:5" x14ac:dyDescent="0.25">
      <c r="A36" s="2" t="s">
        <v>25</v>
      </c>
      <c r="C36" s="1">
        <f>+D26</f>
        <v>248004.2425126537</v>
      </c>
      <c r="D36">
        <v>227346.85</v>
      </c>
      <c r="E36" s="3"/>
    </row>
    <row r="37" spans="1:5" x14ac:dyDescent="0.25">
      <c r="A37" s="2"/>
      <c r="C37" s="1">
        <f>SUM(C35:C36)</f>
        <v>680335.79251265363</v>
      </c>
    </row>
    <row r="38" spans="1:5" x14ac:dyDescent="0.25">
      <c r="A38" s="2"/>
      <c r="C38" s="1"/>
    </row>
    <row r="39" spans="1:5" x14ac:dyDescent="0.25">
      <c r="A39" s="2" t="s">
        <v>26</v>
      </c>
      <c r="C39" s="7">
        <f>+C37/C33</f>
        <v>0.95616246473804611</v>
      </c>
    </row>
    <row r="40" spans="1:5" x14ac:dyDescent="0.25">
      <c r="A40" s="2"/>
    </row>
    <row r="41" spans="1:5" x14ac:dyDescent="0.25">
      <c r="A41" s="2"/>
    </row>
    <row r="42" spans="1:5" x14ac:dyDescent="0.25">
      <c r="A42" s="2"/>
    </row>
    <row r="43" spans="1:5" x14ac:dyDescent="0.25">
      <c r="A43" s="2"/>
    </row>
    <row r="44" spans="1:5" x14ac:dyDescent="0.25">
      <c r="A44" s="2"/>
    </row>
    <row r="45" spans="1:5" x14ac:dyDescent="0.25">
      <c r="A45" s="2"/>
    </row>
    <row r="46" spans="1:5" x14ac:dyDescent="0.25">
      <c r="A46" s="2"/>
    </row>
    <row r="47" spans="1:5" x14ac:dyDescent="0.25">
      <c r="A47" s="2"/>
    </row>
    <row r="48" spans="1:5" x14ac:dyDescent="0.25">
      <c r="A48" s="2"/>
    </row>
    <row r="49" spans="1:1" x14ac:dyDescent="0.25">
      <c r="A49" s="2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66"/>
  <sheetViews>
    <sheetView topLeftCell="A28" workbookViewId="0">
      <selection activeCell="D45" sqref="D45"/>
    </sheetView>
  </sheetViews>
  <sheetFormatPr defaultRowHeight="15" x14ac:dyDescent="0.25"/>
  <cols>
    <col min="1" max="1" width="10.7109375" bestFit="1" customWidth="1"/>
    <col min="2" max="2" width="13" customWidth="1"/>
    <col min="3" max="3" width="13.28515625" bestFit="1" customWidth="1"/>
    <col min="4" max="4" width="11.5703125" bestFit="1" customWidth="1"/>
    <col min="5" max="5" width="15.140625" customWidth="1"/>
  </cols>
  <sheetData>
    <row r="2" spans="1:5" x14ac:dyDescent="0.25">
      <c r="A2" s="4" t="s">
        <v>0</v>
      </c>
    </row>
    <row r="3" spans="1:5" x14ac:dyDescent="0.25">
      <c r="A3" s="4" t="s">
        <v>1</v>
      </c>
    </row>
    <row r="6" spans="1:5" x14ac:dyDescent="0.25">
      <c r="A6" s="4" t="s">
        <v>2</v>
      </c>
      <c r="B6" s="4"/>
      <c r="C6" s="4"/>
      <c r="D6" s="5">
        <v>40928</v>
      </c>
    </row>
    <row r="7" spans="1:5" x14ac:dyDescent="0.25">
      <c r="A7" s="4" t="s">
        <v>5</v>
      </c>
      <c r="B7" s="4"/>
      <c r="C7" s="4"/>
      <c r="D7" s="6">
        <v>272484.40000000002</v>
      </c>
    </row>
    <row r="8" spans="1:5" x14ac:dyDescent="0.25">
      <c r="A8" s="4" t="s">
        <v>3</v>
      </c>
      <c r="B8" s="4"/>
      <c r="C8" s="4"/>
      <c r="D8" s="4" t="s">
        <v>4</v>
      </c>
    </row>
    <row r="9" spans="1:5" x14ac:dyDescent="0.25">
      <c r="A9" s="4" t="s">
        <v>6</v>
      </c>
      <c r="B9" s="4"/>
      <c r="C9" s="4"/>
      <c r="D9" s="4" t="s">
        <v>7</v>
      </c>
    </row>
    <row r="10" spans="1:5" x14ac:dyDescent="0.25">
      <c r="A10" s="4" t="s">
        <v>14</v>
      </c>
      <c r="B10" s="4"/>
      <c r="C10" s="4"/>
      <c r="D10" s="7">
        <v>7.0499999999999993E-2</v>
      </c>
    </row>
    <row r="11" spans="1:5" x14ac:dyDescent="0.25">
      <c r="A11" s="4"/>
      <c r="B11" s="4"/>
      <c r="C11" s="4"/>
      <c r="D11" s="7"/>
    </row>
    <row r="12" spans="1:5" x14ac:dyDescent="0.25">
      <c r="B12" s="4"/>
      <c r="C12" s="4"/>
      <c r="D12" s="4"/>
      <c r="E12" s="10">
        <f>D10/365</f>
        <v>1.9315068493150683E-4</v>
      </c>
    </row>
    <row r="13" spans="1:5" x14ac:dyDescent="0.25">
      <c r="B13" s="8" t="s">
        <v>8</v>
      </c>
      <c r="C13" s="8" t="s">
        <v>11</v>
      </c>
      <c r="D13" s="8" t="s">
        <v>9</v>
      </c>
      <c r="E13" s="8" t="s">
        <v>10</v>
      </c>
    </row>
    <row r="14" spans="1:5" x14ac:dyDescent="0.25">
      <c r="A14" s="2">
        <v>41092</v>
      </c>
      <c r="B14" s="1">
        <f>+A14-'2011-2012'!A25</f>
        <v>2</v>
      </c>
      <c r="C14" s="1">
        <f>-5000</f>
        <v>-5000</v>
      </c>
      <c r="D14" s="1">
        <f>+'2011-2012'!D26+C14</f>
        <v>243004.2425126537</v>
      </c>
      <c r="E14" s="3">
        <f>+B14*$E$12*'2011-2012'!D25</f>
        <v>95.600581350543678</v>
      </c>
    </row>
    <row r="15" spans="1:5" x14ac:dyDescent="0.25">
      <c r="A15" s="2">
        <v>41110</v>
      </c>
      <c r="B15" s="1">
        <f>-A14+A15</f>
        <v>18</v>
      </c>
      <c r="C15" s="1"/>
      <c r="D15" s="3">
        <f>+D14+C15+E14</f>
        <v>243099.84309400423</v>
      </c>
      <c r="E15" s="3">
        <f>+B15*$E$12*D14</f>
        <v>844.85584588645895</v>
      </c>
    </row>
    <row r="16" spans="1:5" x14ac:dyDescent="0.25">
      <c r="A16" s="2">
        <v>41120</v>
      </c>
      <c r="B16" s="1">
        <f>-A15+A16</f>
        <v>10</v>
      </c>
      <c r="C16" s="1">
        <v>-500</v>
      </c>
      <c r="D16" s="3">
        <f>+D15+C16+E15</f>
        <v>243444.69893989069</v>
      </c>
      <c r="E16" s="3">
        <f>+B16*$E$12*D15</f>
        <v>469.54901200348758</v>
      </c>
    </row>
    <row r="17" spans="1:5" x14ac:dyDescent="0.25">
      <c r="A17" s="2">
        <v>41141</v>
      </c>
      <c r="B17" s="1">
        <f>-A16+A17</f>
        <v>21</v>
      </c>
      <c r="C17" s="1"/>
      <c r="D17" s="3">
        <f t="shared" ref="D17:D43" si="0">+D16+C17+E16</f>
        <v>243914.24795189418</v>
      </c>
      <c r="E17" s="3">
        <f>+B17*$E$12*D16</f>
        <v>987.45171720687165</v>
      </c>
    </row>
    <row r="18" spans="1:5" x14ac:dyDescent="0.25">
      <c r="A18" s="2">
        <v>41152</v>
      </c>
      <c r="B18" s="1">
        <f>-A17+A18</f>
        <v>11</v>
      </c>
      <c r="C18" s="1">
        <v>-500</v>
      </c>
      <c r="D18" s="3">
        <f t="shared" si="0"/>
        <v>244401.69966910104</v>
      </c>
      <c r="E18" s="3">
        <f>+B18*$E$12*D17</f>
        <v>518.23424462107926</v>
      </c>
    </row>
    <row r="19" spans="1:5" x14ac:dyDescent="0.25">
      <c r="A19" s="2">
        <v>41155</v>
      </c>
      <c r="B19" s="1">
        <f t="shared" ref="B19:B44" si="1">-A18+A19</f>
        <v>3</v>
      </c>
      <c r="C19" s="1">
        <v>-1000</v>
      </c>
      <c r="D19" s="3">
        <f t="shared" si="0"/>
        <v>243919.93391372211</v>
      </c>
      <c r="E19" s="3">
        <f t="shared" ref="E19:E44" si="2">+B19*$E$12*D18</f>
        <v>141.61906706853389</v>
      </c>
    </row>
    <row r="20" spans="1:5" x14ac:dyDescent="0.25">
      <c r="A20" s="2">
        <v>41172</v>
      </c>
      <c r="B20" s="1">
        <f t="shared" si="1"/>
        <v>17</v>
      </c>
      <c r="C20" s="1"/>
      <c r="D20" s="3">
        <f t="shared" si="0"/>
        <v>244061.55298079064</v>
      </c>
      <c r="E20" s="3">
        <f t="shared" si="2"/>
        <v>800.92613916601624</v>
      </c>
    </row>
    <row r="21" spans="1:5" x14ac:dyDescent="0.25">
      <c r="A21" s="2">
        <v>41182</v>
      </c>
      <c r="B21" s="1">
        <f t="shared" si="1"/>
        <v>10</v>
      </c>
      <c r="C21" s="1">
        <v>-500</v>
      </c>
      <c r="D21" s="3">
        <f t="shared" si="0"/>
        <v>244362.47911995667</v>
      </c>
      <c r="E21" s="3">
        <f t="shared" si="2"/>
        <v>471.40656123686955</v>
      </c>
    </row>
    <row r="22" spans="1:5" x14ac:dyDescent="0.25">
      <c r="A22" s="2">
        <v>41202</v>
      </c>
      <c r="B22" s="1">
        <f t="shared" si="1"/>
        <v>20</v>
      </c>
      <c r="C22" s="1"/>
      <c r="D22" s="3">
        <f t="shared" si="0"/>
        <v>244833.88568119353</v>
      </c>
      <c r="E22" s="3">
        <f t="shared" si="2"/>
        <v>943.97560427161329</v>
      </c>
    </row>
    <row r="23" spans="1:5" x14ac:dyDescent="0.25">
      <c r="A23" s="2">
        <v>41206</v>
      </c>
      <c r="B23" s="1">
        <f t="shared" si="1"/>
        <v>4</v>
      </c>
      <c r="C23" s="1">
        <v>-1000</v>
      </c>
      <c r="D23" s="3">
        <f t="shared" si="0"/>
        <v>244777.86128546513</v>
      </c>
      <c r="E23" s="3">
        <f t="shared" si="2"/>
        <v>189.1593308550591</v>
      </c>
    </row>
    <row r="24" spans="1:5" x14ac:dyDescent="0.25">
      <c r="A24" s="2">
        <v>41213</v>
      </c>
      <c r="B24" s="1">
        <f t="shared" si="1"/>
        <v>7</v>
      </c>
      <c r="C24" s="1">
        <v>-500</v>
      </c>
      <c r="D24" s="3">
        <f t="shared" si="0"/>
        <v>244467.02061632019</v>
      </c>
      <c r="E24" s="3">
        <f t="shared" si="2"/>
        <v>330.95308094349872</v>
      </c>
    </row>
    <row r="25" spans="1:5" x14ac:dyDescent="0.25">
      <c r="A25" s="2">
        <v>41233</v>
      </c>
      <c r="B25" s="1">
        <f t="shared" si="1"/>
        <v>20</v>
      </c>
      <c r="C25" s="1"/>
      <c r="D25" s="3">
        <f t="shared" si="0"/>
        <v>244797.97369726369</v>
      </c>
      <c r="E25" s="3">
        <f t="shared" si="2"/>
        <v>944.37944950414089</v>
      </c>
    </row>
    <row r="26" spans="1:5" x14ac:dyDescent="0.25">
      <c r="A26" s="2">
        <v>41243</v>
      </c>
      <c r="B26" s="1">
        <f t="shared" si="1"/>
        <v>10</v>
      </c>
      <c r="C26" s="1">
        <v>-500</v>
      </c>
      <c r="D26" s="3">
        <f t="shared" si="0"/>
        <v>245242.35314676783</v>
      </c>
      <c r="E26" s="3">
        <f t="shared" si="2"/>
        <v>472.82896289471472</v>
      </c>
    </row>
    <row r="27" spans="1:5" x14ac:dyDescent="0.25">
      <c r="A27" s="2">
        <v>41255</v>
      </c>
      <c r="B27" s="1">
        <f t="shared" si="1"/>
        <v>12</v>
      </c>
      <c r="C27" s="1">
        <v>-1000</v>
      </c>
      <c r="D27" s="3">
        <f t="shared" si="0"/>
        <v>244715.18210966254</v>
      </c>
      <c r="E27" s="3">
        <f t="shared" si="2"/>
        <v>568.4247418141523</v>
      </c>
    </row>
    <row r="28" spans="1:5" x14ac:dyDescent="0.25">
      <c r="A28" s="2">
        <v>41263</v>
      </c>
      <c r="B28" s="1">
        <f t="shared" si="1"/>
        <v>8</v>
      </c>
      <c r="C28" s="1"/>
      <c r="D28" s="3">
        <f t="shared" si="0"/>
        <v>245283.60685147668</v>
      </c>
      <c r="E28" s="3">
        <f t="shared" si="2"/>
        <v>378.13524030095795</v>
      </c>
    </row>
    <row r="29" spans="1:5" x14ac:dyDescent="0.25">
      <c r="A29" s="2">
        <v>41274</v>
      </c>
      <c r="B29" s="1">
        <f t="shared" si="1"/>
        <v>11</v>
      </c>
      <c r="C29" s="1">
        <v>-500</v>
      </c>
      <c r="D29" s="3">
        <f t="shared" si="0"/>
        <v>245161.74209177765</v>
      </c>
      <c r="E29" s="3">
        <f t="shared" si="2"/>
        <v>521.14366332416478</v>
      </c>
    </row>
    <row r="30" spans="1:5" x14ac:dyDescent="0.25">
      <c r="A30" s="2">
        <v>41294</v>
      </c>
      <c r="B30" s="1">
        <f t="shared" si="1"/>
        <v>20</v>
      </c>
      <c r="C30" s="1"/>
      <c r="D30" s="3">
        <f t="shared" si="0"/>
        <v>245682.8857551018</v>
      </c>
      <c r="E30" s="3">
        <f t="shared" si="2"/>
        <v>947.06316808056556</v>
      </c>
    </row>
    <row r="31" spans="1:5" x14ac:dyDescent="0.25">
      <c r="A31" s="2">
        <v>41305</v>
      </c>
      <c r="B31" s="1">
        <f t="shared" si="1"/>
        <v>11</v>
      </c>
      <c r="C31" s="1">
        <v>-500</v>
      </c>
      <c r="D31" s="3">
        <f t="shared" si="0"/>
        <v>246129.94892318235</v>
      </c>
      <c r="E31" s="3">
        <f t="shared" si="2"/>
        <v>521.99199425501763</v>
      </c>
    </row>
    <row r="32" spans="1:5" x14ac:dyDescent="0.25">
      <c r="A32" s="2">
        <v>41325</v>
      </c>
      <c r="B32" s="1">
        <f t="shared" si="1"/>
        <v>20</v>
      </c>
      <c r="C32" s="1"/>
      <c r="D32" s="3">
        <f t="shared" si="0"/>
        <v>246651.94091743737</v>
      </c>
      <c r="E32" s="3">
        <f t="shared" si="2"/>
        <v>950.80336433338925</v>
      </c>
    </row>
    <row r="33" spans="1:5" x14ac:dyDescent="0.25">
      <c r="A33" s="2">
        <v>41333</v>
      </c>
      <c r="B33" s="1">
        <f t="shared" si="1"/>
        <v>8</v>
      </c>
      <c r="C33" s="1">
        <v>-500</v>
      </c>
      <c r="D33" s="3">
        <f t="shared" si="0"/>
        <v>247102.74428177075</v>
      </c>
      <c r="E33" s="3">
        <f t="shared" si="2"/>
        <v>381.12793062310868</v>
      </c>
    </row>
    <row r="34" spans="1:5" x14ac:dyDescent="0.25">
      <c r="A34" s="2">
        <v>41353</v>
      </c>
      <c r="B34" s="1">
        <f t="shared" si="1"/>
        <v>20</v>
      </c>
      <c r="C34" s="1"/>
      <c r="D34" s="3">
        <f t="shared" si="0"/>
        <v>247483.87221239385</v>
      </c>
      <c r="E34" s="3">
        <f t="shared" si="2"/>
        <v>954.56128612958003</v>
      </c>
    </row>
    <row r="35" spans="1:5" x14ac:dyDescent="0.25">
      <c r="A35" s="2">
        <v>41364</v>
      </c>
      <c r="B35" s="1">
        <f t="shared" si="1"/>
        <v>11</v>
      </c>
      <c r="C35" s="1">
        <v>-500</v>
      </c>
      <c r="D35" s="3">
        <f t="shared" si="0"/>
        <v>247938.43349852343</v>
      </c>
      <c r="E35" s="3">
        <f t="shared" si="2"/>
        <v>525.81847370057926</v>
      </c>
    </row>
    <row r="36" spans="1:5" x14ac:dyDescent="0.25">
      <c r="A36" s="2">
        <v>41379</v>
      </c>
      <c r="B36" s="1">
        <f t="shared" si="1"/>
        <v>15</v>
      </c>
      <c r="C36" s="1">
        <v>-1000</v>
      </c>
      <c r="D36" s="3">
        <f t="shared" si="0"/>
        <v>247464.25197222401</v>
      </c>
      <c r="E36" s="3">
        <f t="shared" si="2"/>
        <v>718.34217376626987</v>
      </c>
    </row>
    <row r="37" spans="1:5" x14ac:dyDescent="0.25">
      <c r="A37" s="2">
        <v>41384</v>
      </c>
      <c r="B37" s="1">
        <f t="shared" si="1"/>
        <v>5</v>
      </c>
      <c r="C37" s="1"/>
      <c r="D37" s="3">
        <f t="shared" si="0"/>
        <v>248182.59414599027</v>
      </c>
      <c r="E37" s="3">
        <f t="shared" si="2"/>
        <v>238.98944882249029</v>
      </c>
    </row>
    <row r="38" spans="1:5" x14ac:dyDescent="0.25">
      <c r="A38" s="2">
        <v>41394</v>
      </c>
      <c r="B38" s="1">
        <f t="shared" si="1"/>
        <v>10</v>
      </c>
      <c r="C38" s="1">
        <v>-500</v>
      </c>
      <c r="D38" s="3">
        <f t="shared" si="0"/>
        <v>247921.58359481275</v>
      </c>
      <c r="E38" s="3">
        <f t="shared" si="2"/>
        <v>479.36638047376198</v>
      </c>
    </row>
    <row r="39" spans="1:5" x14ac:dyDescent="0.25">
      <c r="A39" s="2">
        <v>41411</v>
      </c>
      <c r="B39" s="1">
        <f t="shared" si="1"/>
        <v>17</v>
      </c>
      <c r="C39" s="1">
        <v>-1000</v>
      </c>
      <c r="D39" s="3">
        <f t="shared" si="0"/>
        <v>247400.94997528652</v>
      </c>
      <c r="E39" s="3">
        <f t="shared" si="2"/>
        <v>814.06580257091252</v>
      </c>
    </row>
    <row r="40" spans="1:5" x14ac:dyDescent="0.25">
      <c r="A40" s="2">
        <v>41414</v>
      </c>
      <c r="B40" s="1">
        <f t="shared" si="1"/>
        <v>3</v>
      </c>
      <c r="C40" s="1"/>
      <c r="D40" s="3">
        <f t="shared" si="0"/>
        <v>248215.01577785742</v>
      </c>
      <c r="E40" s="3">
        <f t="shared" si="2"/>
        <v>143.35698882129617</v>
      </c>
    </row>
    <row r="41" spans="1:5" x14ac:dyDescent="0.25">
      <c r="A41" s="2">
        <v>41425</v>
      </c>
      <c r="B41" s="1">
        <f t="shared" si="1"/>
        <v>11</v>
      </c>
      <c r="C41" s="1">
        <v>-500</v>
      </c>
      <c r="D41" s="3">
        <f t="shared" si="0"/>
        <v>247858.37276667872</v>
      </c>
      <c r="E41" s="3">
        <f t="shared" si="2"/>
        <v>527.37190338555729</v>
      </c>
    </row>
    <row r="42" spans="1:5" x14ac:dyDescent="0.25">
      <c r="A42" s="2">
        <v>41438</v>
      </c>
      <c r="B42" s="1">
        <f t="shared" si="1"/>
        <v>13</v>
      </c>
      <c r="C42" s="1">
        <v>0</v>
      </c>
      <c r="D42" s="3">
        <f t="shared" si="0"/>
        <v>248385.74467006428</v>
      </c>
      <c r="E42" s="3">
        <f t="shared" si="2"/>
        <v>622.36218805660565</v>
      </c>
    </row>
    <row r="43" spans="1:5" x14ac:dyDescent="0.25">
      <c r="A43" s="2">
        <v>41445</v>
      </c>
      <c r="B43" s="1">
        <f t="shared" si="1"/>
        <v>7</v>
      </c>
      <c r="C43" s="1"/>
      <c r="D43" s="3">
        <f t="shared" si="0"/>
        <v>249008.10685812088</v>
      </c>
      <c r="E43" s="3">
        <f t="shared" si="2"/>
        <v>335.831136971717</v>
      </c>
    </row>
    <row r="44" spans="1:5" x14ac:dyDescent="0.25">
      <c r="A44" s="2">
        <v>41455</v>
      </c>
      <c r="B44" s="1">
        <f t="shared" si="1"/>
        <v>10</v>
      </c>
      <c r="C44" s="1">
        <v>-500</v>
      </c>
      <c r="D44" s="3">
        <f>+D43+C44+E43</f>
        <v>248843.93799509259</v>
      </c>
      <c r="E44" s="3">
        <f t="shared" si="2"/>
        <v>480.96086393143889</v>
      </c>
    </row>
    <row r="45" spans="1:5" x14ac:dyDescent="0.25">
      <c r="A45" s="5" t="s">
        <v>35</v>
      </c>
      <c r="D45" s="9">
        <f>+D44+E44</f>
        <v>249324.89885902402</v>
      </c>
      <c r="E45" s="3"/>
    </row>
    <row r="46" spans="1:5" x14ac:dyDescent="0.25">
      <c r="A46" s="2"/>
      <c r="D46" s="9"/>
      <c r="E46" s="3"/>
    </row>
    <row r="47" spans="1:5" x14ac:dyDescent="0.25">
      <c r="A47" s="5" t="s">
        <v>15</v>
      </c>
      <c r="B47" s="4"/>
      <c r="C47" s="4"/>
      <c r="D47" s="4"/>
      <c r="E47" s="9">
        <f>SUM(E14:E45)</f>
        <v>17320.656346370452</v>
      </c>
    </row>
    <row r="48" spans="1:5" x14ac:dyDescent="0.25">
      <c r="A48" s="2"/>
    </row>
    <row r="49" spans="1:3" x14ac:dyDescent="0.25">
      <c r="A49" s="2"/>
    </row>
    <row r="50" spans="1:3" x14ac:dyDescent="0.25">
      <c r="A50" s="2"/>
    </row>
    <row r="51" spans="1:3" x14ac:dyDescent="0.25">
      <c r="A51" s="2"/>
    </row>
    <row r="52" spans="1:3" x14ac:dyDescent="0.25">
      <c r="A52" s="2"/>
    </row>
    <row r="53" spans="1:3" x14ac:dyDescent="0.25">
      <c r="A53" s="5">
        <v>41455</v>
      </c>
    </row>
    <row r="54" spans="1:3" x14ac:dyDescent="0.25">
      <c r="A54" s="2"/>
    </row>
    <row r="55" spans="1:3" x14ac:dyDescent="0.25">
      <c r="A55" s="2" t="s">
        <v>23</v>
      </c>
      <c r="C55" s="1">
        <v>711527.4</v>
      </c>
    </row>
    <row r="56" spans="1:3" x14ac:dyDescent="0.25">
      <c r="A56" s="2"/>
      <c r="C56" s="1"/>
    </row>
    <row r="57" spans="1:3" x14ac:dyDescent="0.25">
      <c r="A57" s="2" t="s">
        <v>24</v>
      </c>
      <c r="C57" s="1">
        <v>415679.6</v>
      </c>
    </row>
    <row r="58" spans="1:3" x14ac:dyDescent="0.25">
      <c r="A58" s="2" t="s">
        <v>25</v>
      </c>
      <c r="C58" s="1">
        <f>+D45</f>
        <v>249324.89885902402</v>
      </c>
    </row>
    <row r="59" spans="1:3" x14ac:dyDescent="0.25">
      <c r="A59" s="2"/>
      <c r="C59" s="1">
        <f>SUM(C57:C58)</f>
        <v>665004.49885902402</v>
      </c>
    </row>
    <row r="60" spans="1:3" x14ac:dyDescent="0.25">
      <c r="A60" s="2"/>
      <c r="C60" s="1"/>
    </row>
    <row r="61" spans="1:3" x14ac:dyDescent="0.25">
      <c r="A61" s="2" t="s">
        <v>26</v>
      </c>
      <c r="C61" s="7">
        <f>+C59/C55</f>
        <v>0.93461544679660125</v>
      </c>
    </row>
    <row r="62" spans="1:3" x14ac:dyDescent="0.25">
      <c r="A62" s="2"/>
    </row>
    <row r="63" spans="1:3" x14ac:dyDescent="0.25">
      <c r="A63" s="2"/>
    </row>
    <row r="64" spans="1:3" x14ac:dyDescent="0.25">
      <c r="A64" s="2"/>
    </row>
    <row r="65" spans="1:1" x14ac:dyDescent="0.25">
      <c r="A65" s="2"/>
    </row>
    <row r="66" spans="1:1" x14ac:dyDescent="0.25">
      <c r="A66" s="2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55"/>
  <sheetViews>
    <sheetView topLeftCell="A7" workbookViewId="0">
      <selection activeCell="C46" sqref="C46"/>
    </sheetView>
  </sheetViews>
  <sheetFormatPr defaultRowHeight="15" x14ac:dyDescent="0.25"/>
  <cols>
    <col min="1" max="1" width="10.7109375" bestFit="1" customWidth="1"/>
    <col min="2" max="2" width="13" customWidth="1"/>
    <col min="3" max="4" width="11.5703125" bestFit="1" customWidth="1"/>
    <col min="5" max="5" width="15.140625" customWidth="1"/>
  </cols>
  <sheetData>
    <row r="2" spans="1:5" x14ac:dyDescent="0.25">
      <c r="A2" s="4" t="s">
        <v>0</v>
      </c>
    </row>
    <row r="3" spans="1:5" x14ac:dyDescent="0.25">
      <c r="A3" s="4" t="s">
        <v>1</v>
      </c>
    </row>
    <row r="6" spans="1:5" x14ac:dyDescent="0.25">
      <c r="A6" s="4" t="s">
        <v>2</v>
      </c>
      <c r="B6" s="4"/>
      <c r="C6" s="4"/>
      <c r="D6" s="5">
        <v>40928</v>
      </c>
    </row>
    <row r="7" spans="1:5" x14ac:dyDescent="0.25">
      <c r="A7" s="4" t="s">
        <v>5</v>
      </c>
      <c r="B7" s="4"/>
      <c r="C7" s="4"/>
      <c r="D7" s="6">
        <v>272484.40000000002</v>
      </c>
    </row>
    <row r="8" spans="1:5" x14ac:dyDescent="0.25">
      <c r="A8" s="4" t="s">
        <v>3</v>
      </c>
      <c r="B8" s="4"/>
      <c r="C8" s="4"/>
      <c r="D8" s="4" t="s">
        <v>4</v>
      </c>
    </row>
    <row r="9" spans="1:5" x14ac:dyDescent="0.25">
      <c r="A9" s="4" t="s">
        <v>6</v>
      </c>
      <c r="B9" s="4"/>
      <c r="C9" s="4"/>
      <c r="D9" s="4" t="s">
        <v>7</v>
      </c>
    </row>
    <row r="10" spans="1:5" x14ac:dyDescent="0.25">
      <c r="A10" s="4" t="s">
        <v>18</v>
      </c>
      <c r="B10" s="4"/>
      <c r="C10" s="4"/>
      <c r="D10" s="7">
        <v>6.2E-2</v>
      </c>
    </row>
    <row r="11" spans="1:5" x14ac:dyDescent="0.25">
      <c r="A11" s="4"/>
      <c r="B11" s="4"/>
      <c r="C11" s="4"/>
      <c r="D11" s="7"/>
    </row>
    <row r="12" spans="1:5" x14ac:dyDescent="0.25">
      <c r="B12" s="4"/>
      <c r="C12" s="4"/>
      <c r="D12" s="4"/>
      <c r="E12" s="10">
        <f>D10/365</f>
        <v>1.6986301369863014E-4</v>
      </c>
    </row>
    <row r="13" spans="1:5" x14ac:dyDescent="0.25">
      <c r="B13" s="8" t="s">
        <v>8</v>
      </c>
      <c r="C13" s="8" t="s">
        <v>11</v>
      </c>
      <c r="D13" s="8" t="s">
        <v>9</v>
      </c>
      <c r="E13" s="8" t="s">
        <v>10</v>
      </c>
    </row>
    <row r="14" spans="1:5" x14ac:dyDescent="0.25">
      <c r="A14" s="2">
        <v>41475</v>
      </c>
      <c r="B14" s="1">
        <f>+A14-'2012-2013'!A44</f>
        <v>20</v>
      </c>
      <c r="C14" s="1">
        <v>0</v>
      </c>
      <c r="D14" s="1">
        <f>+'2012-2013'!D44+'2012-2013'!E44</f>
        <v>249324.89885902402</v>
      </c>
      <c r="E14" s="3">
        <f>+B14*$E$12*'2012-2013'!D44</f>
        <v>845.38762496962966</v>
      </c>
    </row>
    <row r="15" spans="1:5" x14ac:dyDescent="0.25">
      <c r="A15" s="2">
        <v>41485</v>
      </c>
      <c r="B15" s="1">
        <f>-A14+A15</f>
        <v>10</v>
      </c>
      <c r="C15" s="1">
        <v>-500</v>
      </c>
      <c r="D15" s="3">
        <f>+D14+C15+E14</f>
        <v>249670.28648399364</v>
      </c>
      <c r="E15" s="3">
        <f>+B15*$E$12*D14</f>
        <v>423.5107871029997</v>
      </c>
    </row>
    <row r="16" spans="1:5" x14ac:dyDescent="0.25">
      <c r="A16" s="2">
        <v>41506</v>
      </c>
      <c r="B16" s="1">
        <f t="shared" ref="B16:B37" si="0">-A15+A16</f>
        <v>21</v>
      </c>
      <c r="C16" s="1"/>
      <c r="D16" s="3">
        <f t="shared" ref="D16:D37" si="1">+D15+C16+E15</f>
        <v>250093.79727109664</v>
      </c>
      <c r="E16" s="3">
        <f t="shared" ref="E16:E24" si="2">+B16*$E$12*D15</f>
        <v>890.60469315660202</v>
      </c>
    </row>
    <row r="17" spans="1:5" x14ac:dyDescent="0.25">
      <c r="A17" s="2">
        <v>41517</v>
      </c>
      <c r="B17" s="1">
        <f t="shared" si="0"/>
        <v>11</v>
      </c>
      <c r="C17" s="1">
        <v>-500</v>
      </c>
      <c r="D17" s="3">
        <f t="shared" si="1"/>
        <v>250484.40196425325</v>
      </c>
      <c r="E17" s="3">
        <f t="shared" si="2"/>
        <v>467.29854722982992</v>
      </c>
    </row>
    <row r="18" spans="1:5" x14ac:dyDescent="0.25">
      <c r="A18" s="2">
        <v>41537</v>
      </c>
      <c r="B18" s="1">
        <f t="shared" si="0"/>
        <v>20</v>
      </c>
      <c r="C18" s="1"/>
      <c r="D18" s="3">
        <f t="shared" si="1"/>
        <v>250951.70051148307</v>
      </c>
      <c r="E18" s="3">
        <f t="shared" si="2"/>
        <v>850.96070804294254</v>
      </c>
    </row>
    <row r="19" spans="1:5" x14ac:dyDescent="0.25">
      <c r="A19" s="2">
        <v>41547</v>
      </c>
      <c r="B19" s="1">
        <f t="shared" si="0"/>
        <v>10</v>
      </c>
      <c r="C19" s="1">
        <v>-500</v>
      </c>
      <c r="D19" s="3">
        <f t="shared" si="1"/>
        <v>251302.66121952602</v>
      </c>
      <c r="E19" s="3">
        <f t="shared" si="2"/>
        <v>426.27412141676575</v>
      </c>
    </row>
    <row r="20" spans="1:5" x14ac:dyDescent="0.25">
      <c r="A20" s="2">
        <v>41567</v>
      </c>
      <c r="B20" s="1">
        <f t="shared" si="0"/>
        <v>20</v>
      </c>
      <c r="C20" s="1"/>
      <c r="D20" s="3">
        <f t="shared" si="1"/>
        <v>251728.93534094279</v>
      </c>
      <c r="E20" s="3">
        <f t="shared" si="2"/>
        <v>853.74054770469115</v>
      </c>
    </row>
    <row r="21" spans="1:5" x14ac:dyDescent="0.25">
      <c r="A21" s="2">
        <v>41578</v>
      </c>
      <c r="B21" s="1">
        <f t="shared" si="0"/>
        <v>11</v>
      </c>
      <c r="C21" s="1">
        <v>-500</v>
      </c>
      <c r="D21" s="3">
        <f t="shared" si="1"/>
        <v>252082.67588864747</v>
      </c>
      <c r="E21" s="3">
        <f t="shared" si="2"/>
        <v>470.35379151376162</v>
      </c>
    </row>
    <row r="22" spans="1:5" x14ac:dyDescent="0.25">
      <c r="A22" s="2">
        <v>41598</v>
      </c>
      <c r="B22" s="1">
        <f t="shared" si="0"/>
        <v>20</v>
      </c>
      <c r="C22" s="1"/>
      <c r="D22" s="3">
        <f t="shared" si="1"/>
        <v>252553.02968016124</v>
      </c>
      <c r="E22" s="3">
        <f t="shared" si="2"/>
        <v>856.39046055321342</v>
      </c>
    </row>
    <row r="23" spans="1:5" x14ac:dyDescent="0.25">
      <c r="A23" s="2">
        <v>41608</v>
      </c>
      <c r="B23" s="1">
        <f t="shared" si="0"/>
        <v>10</v>
      </c>
      <c r="C23" s="1">
        <v>-500</v>
      </c>
      <c r="D23" s="3">
        <f t="shared" si="1"/>
        <v>252909.42014071444</v>
      </c>
      <c r="E23" s="3">
        <f t="shared" si="2"/>
        <v>428.99418740191777</v>
      </c>
    </row>
    <row r="24" spans="1:5" x14ac:dyDescent="0.25">
      <c r="A24" s="2">
        <v>41628</v>
      </c>
      <c r="B24" s="1">
        <f t="shared" si="0"/>
        <v>20</v>
      </c>
      <c r="C24" s="1">
        <v>0</v>
      </c>
      <c r="D24" s="3">
        <f t="shared" si="1"/>
        <v>253338.41432811637</v>
      </c>
      <c r="E24" s="3">
        <f t="shared" si="2"/>
        <v>859.19912595749565</v>
      </c>
    </row>
    <row r="25" spans="1:5" x14ac:dyDescent="0.25">
      <c r="A25" s="2">
        <v>41639</v>
      </c>
      <c r="B25" s="1">
        <f t="shared" si="0"/>
        <v>11</v>
      </c>
      <c r="C25" s="1">
        <v>-500</v>
      </c>
      <c r="D25" s="3">
        <f t="shared" si="1"/>
        <v>253697.61345407387</v>
      </c>
      <c r="E25" s="3">
        <f t="shared" ref="E25:E37" si="3">+B25*$E$12*D24</f>
        <v>473.3610919774668</v>
      </c>
    </row>
    <row r="26" spans="1:5" x14ac:dyDescent="0.25">
      <c r="A26" s="2">
        <v>41659</v>
      </c>
      <c r="B26" s="1">
        <f t="shared" si="0"/>
        <v>20</v>
      </c>
      <c r="C26" s="1"/>
      <c r="D26" s="3">
        <f t="shared" si="1"/>
        <v>254170.97454605135</v>
      </c>
      <c r="E26" s="3">
        <f t="shared" si="3"/>
        <v>861.87682378918248</v>
      </c>
    </row>
    <row r="27" spans="1:5" x14ac:dyDescent="0.25">
      <c r="A27" s="2">
        <v>41670</v>
      </c>
      <c r="B27" s="1">
        <f t="shared" si="0"/>
        <v>11</v>
      </c>
      <c r="C27" s="1">
        <v>-500</v>
      </c>
      <c r="D27" s="3">
        <f t="shared" si="1"/>
        <v>254532.85136984053</v>
      </c>
      <c r="E27" s="3">
        <f t="shared" si="3"/>
        <v>474.91672504221106</v>
      </c>
    </row>
    <row r="28" spans="1:5" x14ac:dyDescent="0.25">
      <c r="A28" s="2">
        <v>41690</v>
      </c>
      <c r="B28" s="1">
        <f t="shared" si="0"/>
        <v>20</v>
      </c>
      <c r="C28" s="1"/>
      <c r="D28" s="3">
        <f t="shared" si="1"/>
        <v>255007.76809488275</v>
      </c>
      <c r="E28" s="3">
        <f t="shared" si="3"/>
        <v>864.71434437973221</v>
      </c>
    </row>
    <row r="29" spans="1:5" x14ac:dyDescent="0.25">
      <c r="A29" s="2">
        <v>41698</v>
      </c>
      <c r="B29" s="1">
        <f t="shared" si="0"/>
        <v>8</v>
      </c>
      <c r="C29" s="1">
        <v>-500</v>
      </c>
      <c r="D29" s="3">
        <f t="shared" si="1"/>
        <v>255372.48243926247</v>
      </c>
      <c r="E29" s="3">
        <f t="shared" si="3"/>
        <v>346.53110404126534</v>
      </c>
    </row>
    <row r="30" spans="1:5" x14ac:dyDescent="0.25">
      <c r="A30" s="2">
        <v>41718</v>
      </c>
      <c r="B30" s="1">
        <f t="shared" si="0"/>
        <v>20</v>
      </c>
      <c r="C30" s="1"/>
      <c r="D30" s="3">
        <f t="shared" si="1"/>
        <v>255719.01354330374</v>
      </c>
      <c r="E30" s="3">
        <f t="shared" si="3"/>
        <v>867.56678965667254</v>
      </c>
    </row>
    <row r="31" spans="1:5" x14ac:dyDescent="0.25">
      <c r="A31" s="2">
        <v>41729</v>
      </c>
      <c r="B31" s="1">
        <f t="shared" si="0"/>
        <v>11</v>
      </c>
      <c r="C31" s="1">
        <v>-500</v>
      </c>
      <c r="D31" s="3">
        <f t="shared" si="1"/>
        <v>256086.58033296041</v>
      </c>
      <c r="E31" s="3">
        <f t="shared" si="3"/>
        <v>477.80922530557029</v>
      </c>
    </row>
    <row r="32" spans="1:5" x14ac:dyDescent="0.25">
      <c r="A32" s="2">
        <v>41749</v>
      </c>
      <c r="B32" s="1">
        <f t="shared" si="0"/>
        <v>20</v>
      </c>
      <c r="C32" s="1"/>
      <c r="D32" s="3">
        <f t="shared" si="1"/>
        <v>256564.38955826598</v>
      </c>
      <c r="E32" s="3">
        <f t="shared" si="3"/>
        <v>869.99276606266005</v>
      </c>
    </row>
    <row r="33" spans="1:5" x14ac:dyDescent="0.25">
      <c r="A33" s="2">
        <v>41759</v>
      </c>
      <c r="B33" s="1">
        <f t="shared" si="0"/>
        <v>10</v>
      </c>
      <c r="C33" s="1">
        <v>-500</v>
      </c>
      <c r="D33" s="3">
        <f t="shared" si="1"/>
        <v>256934.38232432865</v>
      </c>
      <c r="E33" s="3">
        <f t="shared" si="3"/>
        <v>435.80800418116416</v>
      </c>
    </row>
    <row r="34" spans="1:5" x14ac:dyDescent="0.25">
      <c r="A34" s="2">
        <v>41779</v>
      </c>
      <c r="B34" s="1">
        <f t="shared" si="0"/>
        <v>20</v>
      </c>
      <c r="C34" s="1"/>
      <c r="D34" s="3">
        <f t="shared" si="1"/>
        <v>257370.19032850981</v>
      </c>
      <c r="E34" s="3">
        <f t="shared" si="3"/>
        <v>872.87297008813027</v>
      </c>
    </row>
    <row r="35" spans="1:5" x14ac:dyDescent="0.25">
      <c r="A35" s="2">
        <v>41790</v>
      </c>
      <c r="B35" s="1">
        <f t="shared" si="0"/>
        <v>11</v>
      </c>
      <c r="C35" s="1">
        <v>-500</v>
      </c>
      <c r="D35" s="3">
        <f t="shared" si="1"/>
        <v>257743.06329859793</v>
      </c>
      <c r="E35" s="3">
        <f t="shared" si="3"/>
        <v>480.89443781929782</v>
      </c>
    </row>
    <row r="36" spans="1:5" x14ac:dyDescent="0.25">
      <c r="A36" s="2">
        <v>41810</v>
      </c>
      <c r="B36" s="1">
        <f t="shared" si="0"/>
        <v>20</v>
      </c>
      <c r="C36" s="1"/>
      <c r="D36" s="3">
        <f t="shared" si="1"/>
        <v>258223.95773641724</v>
      </c>
      <c r="E36" s="3">
        <f t="shared" si="3"/>
        <v>875.62026983633268</v>
      </c>
    </row>
    <row r="37" spans="1:5" x14ac:dyDescent="0.25">
      <c r="A37" s="2">
        <v>41820</v>
      </c>
      <c r="B37" s="1">
        <f t="shared" si="0"/>
        <v>10</v>
      </c>
      <c r="C37" s="1">
        <v>-500</v>
      </c>
      <c r="D37" s="3">
        <f t="shared" si="1"/>
        <v>258599.57800625358</v>
      </c>
      <c r="E37" s="3">
        <f t="shared" si="3"/>
        <v>438.62699670295535</v>
      </c>
    </row>
    <row r="38" spans="1:5" x14ac:dyDescent="0.25">
      <c r="A38" s="2"/>
      <c r="D38" s="3">
        <f>+D37+E37</f>
        <v>259038.20500295653</v>
      </c>
      <c r="E38" s="3"/>
    </row>
    <row r="39" spans="1:5" x14ac:dyDescent="0.25">
      <c r="A39" s="5" t="s">
        <v>16</v>
      </c>
      <c r="B39" s="4"/>
      <c r="C39" s="4"/>
      <c r="D39" s="4"/>
      <c r="E39" s="9">
        <f>SUM(E14:E38)</f>
        <v>15713.306143932488</v>
      </c>
    </row>
    <row r="40" spans="1:5" x14ac:dyDescent="0.25">
      <c r="A40" s="2"/>
    </row>
    <row r="41" spans="1:5" x14ac:dyDescent="0.25">
      <c r="A41" s="2"/>
    </row>
    <row r="42" spans="1:5" x14ac:dyDescent="0.25">
      <c r="A42" s="5">
        <v>41455</v>
      </c>
    </row>
    <row r="43" spans="1:5" x14ac:dyDescent="0.25">
      <c r="A43" s="2"/>
    </row>
    <row r="44" spans="1:5" x14ac:dyDescent="0.25">
      <c r="A44" s="2" t="s">
        <v>23</v>
      </c>
      <c r="C44" s="1">
        <v>711527.4</v>
      </c>
    </row>
    <row r="45" spans="1:5" x14ac:dyDescent="0.25">
      <c r="A45" s="2"/>
      <c r="C45" s="1"/>
    </row>
    <row r="46" spans="1:5" x14ac:dyDescent="0.25">
      <c r="A46" s="2" t="s">
        <v>24</v>
      </c>
      <c r="C46" s="1">
        <v>395653.03</v>
      </c>
    </row>
    <row r="47" spans="1:5" x14ac:dyDescent="0.25">
      <c r="A47" s="2" t="s">
        <v>25</v>
      </c>
      <c r="C47" s="1">
        <f>+D38</f>
        <v>259038.20500295653</v>
      </c>
    </row>
    <row r="48" spans="1:5" x14ac:dyDescent="0.25">
      <c r="A48" s="2"/>
      <c r="C48" s="1">
        <f>SUM(C46:C47)</f>
        <v>654691.23500295659</v>
      </c>
    </row>
    <row r="49" spans="1:3" x14ac:dyDescent="0.25">
      <c r="A49" s="2"/>
      <c r="C49" s="1"/>
    </row>
    <row r="50" spans="1:3" x14ac:dyDescent="0.25">
      <c r="A50" s="2" t="s">
        <v>26</v>
      </c>
      <c r="C50" s="7">
        <f>+C48/C44</f>
        <v>0.92012090469454388</v>
      </c>
    </row>
    <row r="51" spans="1:3" x14ac:dyDescent="0.25">
      <c r="A51" s="2"/>
    </row>
    <row r="52" spans="1:3" x14ac:dyDescent="0.25">
      <c r="A52" s="2"/>
    </row>
    <row r="53" spans="1:3" x14ac:dyDescent="0.25">
      <c r="A53" s="2"/>
    </row>
    <row r="54" spans="1:3" x14ac:dyDescent="0.25">
      <c r="A54" s="2"/>
    </row>
    <row r="55" spans="1:3" x14ac:dyDescent="0.25">
      <c r="A55" s="2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73"/>
  <sheetViews>
    <sheetView workbookViewId="0">
      <selection activeCell="E19" sqref="E19"/>
    </sheetView>
  </sheetViews>
  <sheetFormatPr defaultRowHeight="15" x14ac:dyDescent="0.25"/>
  <cols>
    <col min="1" max="1" width="10.7109375" bestFit="1" customWidth="1"/>
    <col min="2" max="2" width="13" customWidth="1"/>
    <col min="3" max="4" width="13.28515625" bestFit="1" customWidth="1"/>
    <col min="5" max="5" width="15.140625" customWidth="1"/>
  </cols>
  <sheetData>
    <row r="2" spans="1:5" x14ac:dyDescent="0.25">
      <c r="A2" s="4" t="s">
        <v>0</v>
      </c>
    </row>
    <row r="3" spans="1:5" x14ac:dyDescent="0.25">
      <c r="A3" s="4" t="s">
        <v>1</v>
      </c>
    </row>
    <row r="6" spans="1:5" x14ac:dyDescent="0.25">
      <c r="A6" s="4" t="s">
        <v>2</v>
      </c>
      <c r="B6" s="4"/>
      <c r="C6" s="4"/>
      <c r="D6" s="5">
        <v>40928</v>
      </c>
    </row>
    <row r="7" spans="1:5" x14ac:dyDescent="0.25">
      <c r="A7" s="4" t="s">
        <v>5</v>
      </c>
      <c r="B7" s="4"/>
      <c r="C7" s="4"/>
      <c r="D7" s="6">
        <v>272484.40000000002</v>
      </c>
    </row>
    <row r="8" spans="1:5" x14ac:dyDescent="0.25">
      <c r="A8" s="4" t="s">
        <v>3</v>
      </c>
      <c r="B8" s="4"/>
      <c r="C8" s="4"/>
      <c r="D8" s="4" t="s">
        <v>4</v>
      </c>
    </row>
    <row r="9" spans="1:5" x14ac:dyDescent="0.25">
      <c r="A9" s="4" t="s">
        <v>6</v>
      </c>
      <c r="B9" s="4"/>
      <c r="C9" s="4"/>
      <c r="D9" s="4" t="s">
        <v>7</v>
      </c>
    </row>
    <row r="10" spans="1:5" x14ac:dyDescent="0.25">
      <c r="A10" s="4" t="s">
        <v>17</v>
      </c>
      <c r="B10" s="4"/>
      <c r="C10" s="4"/>
      <c r="D10" s="7">
        <v>5.9499999999999997E-2</v>
      </c>
    </row>
    <row r="11" spans="1:5" x14ac:dyDescent="0.25">
      <c r="A11" s="4"/>
      <c r="B11" s="4"/>
      <c r="C11" s="4"/>
      <c r="D11" s="7"/>
    </row>
    <row r="12" spans="1:5" x14ac:dyDescent="0.25">
      <c r="B12" s="4"/>
      <c r="C12" s="4"/>
      <c r="D12" s="4"/>
      <c r="E12" s="10">
        <f>D10/365</f>
        <v>1.6301369863013697E-4</v>
      </c>
    </row>
    <row r="13" spans="1:5" x14ac:dyDescent="0.25">
      <c r="B13" s="8" t="s">
        <v>8</v>
      </c>
      <c r="C13" s="8" t="s">
        <v>11</v>
      </c>
      <c r="D13" s="8" t="s">
        <v>9</v>
      </c>
      <c r="E13" s="8" t="s">
        <v>10</v>
      </c>
    </row>
    <row r="14" spans="1:5" x14ac:dyDescent="0.25">
      <c r="A14" s="2">
        <v>41840</v>
      </c>
      <c r="B14" s="1">
        <f>+A14-'2013-2014'!A37</f>
        <v>20</v>
      </c>
      <c r="C14" s="1"/>
      <c r="D14" s="1">
        <f>+'2013-2014'!D37+'2013-2014'!E37</f>
        <v>259038.20500295653</v>
      </c>
      <c r="E14" s="3">
        <f>+B14*$E$12*'2013-2014'!D37</f>
        <v>843.1054734998404</v>
      </c>
    </row>
    <row r="15" spans="1:5" x14ac:dyDescent="0.25">
      <c r="A15" s="2">
        <v>41842</v>
      </c>
      <c r="B15" s="1">
        <f>-A14+A15</f>
        <v>2</v>
      </c>
      <c r="C15" s="1">
        <v>-100000</v>
      </c>
      <c r="D15" s="3">
        <f>+D14+C15+E14</f>
        <v>159881.31047645636</v>
      </c>
      <c r="E15" s="3">
        <f>+B15*$E$12*D14</f>
        <v>84.453551768087195</v>
      </c>
    </row>
    <row r="16" spans="1:5" x14ac:dyDescent="0.25">
      <c r="A16" s="2">
        <v>41848</v>
      </c>
      <c r="B16" s="1">
        <f>-A15+A16</f>
        <v>6</v>
      </c>
      <c r="C16" s="1">
        <v>-486.93</v>
      </c>
      <c r="D16" s="3">
        <f t="shared" ref="D16:D18" si="0">+D15+C16+E15</f>
        <v>159478.83402822446</v>
      </c>
      <c r="E16" s="3">
        <f>+B16*$E$12*D15</f>
        <v>156.37706257560251</v>
      </c>
    </row>
    <row r="17" spans="1:5" ht="15.75" customHeight="1" x14ac:dyDescent="0.25">
      <c r="A17" s="2">
        <v>41850</v>
      </c>
      <c r="B17" s="1">
        <f t="shared" ref="B17" si="1">-A16+A17</f>
        <v>2</v>
      </c>
      <c r="C17" s="1">
        <v>-500</v>
      </c>
      <c r="D17" s="3">
        <f t="shared" si="0"/>
        <v>159135.21109080006</v>
      </c>
      <c r="E17" s="3">
        <f>+B17*$E$12*D16</f>
        <v>51.994469176325232</v>
      </c>
    </row>
    <row r="18" spans="1:5" x14ac:dyDescent="0.25">
      <c r="A18" s="2">
        <v>41871</v>
      </c>
      <c r="B18" s="1">
        <f>-A17+A18</f>
        <v>21</v>
      </c>
      <c r="C18" s="1">
        <f>-486.93+118.87</f>
        <v>-368.06</v>
      </c>
      <c r="D18" s="3">
        <f t="shared" si="0"/>
        <v>158819.1455599764</v>
      </c>
      <c r="E18" s="3">
        <f>+B18*$E$12*D17</f>
        <v>544.76560618617714</v>
      </c>
    </row>
    <row r="19" spans="1:5" x14ac:dyDescent="0.25">
      <c r="A19" s="2">
        <v>41879</v>
      </c>
      <c r="B19" s="1">
        <f>-A18+A19</f>
        <v>8</v>
      </c>
      <c r="C19" s="1"/>
      <c r="D19" s="3">
        <f t="shared" ref="D19:D24" si="2">+D18+C19+E18</f>
        <v>159363.91116616258</v>
      </c>
      <c r="E19" s="3">
        <f t="shared" ref="E19:E24" si="3">+B19*$E$12*D18</f>
        <v>207.11757064807878</v>
      </c>
    </row>
    <row r="20" spans="1:5" x14ac:dyDescent="0.25">
      <c r="A20" s="2">
        <v>41882</v>
      </c>
      <c r="B20" s="1">
        <f t="shared" ref="B20:B50" si="4">-A19+A20</f>
        <v>3</v>
      </c>
      <c r="C20" s="1">
        <v>-500</v>
      </c>
      <c r="D20" s="3">
        <f t="shared" si="2"/>
        <v>159071.02873681067</v>
      </c>
      <c r="E20" s="3">
        <f t="shared" si="3"/>
        <v>77.935501762082239</v>
      </c>
    </row>
    <row r="21" spans="1:5" x14ac:dyDescent="0.25">
      <c r="A21" s="2">
        <v>41902</v>
      </c>
      <c r="B21" s="1">
        <f t="shared" si="4"/>
        <v>20</v>
      </c>
      <c r="C21" s="1"/>
      <c r="D21" s="3">
        <f t="shared" si="2"/>
        <v>159148.96423857275</v>
      </c>
      <c r="E21" s="3">
        <f t="shared" si="3"/>
        <v>518.61513478576626</v>
      </c>
    </row>
    <row r="22" spans="1:5" x14ac:dyDescent="0.25">
      <c r="A22" s="2">
        <v>41910</v>
      </c>
      <c r="B22" s="1">
        <f t="shared" si="4"/>
        <v>8</v>
      </c>
      <c r="C22" s="1">
        <v>-368.06</v>
      </c>
      <c r="D22" s="3">
        <f t="shared" si="2"/>
        <v>159299.51937335852</v>
      </c>
      <c r="E22" s="3">
        <f t="shared" si="3"/>
        <v>207.54769034948114</v>
      </c>
    </row>
    <row r="23" spans="1:5" x14ac:dyDescent="0.25">
      <c r="A23" s="2">
        <v>41912</v>
      </c>
      <c r="B23" s="1">
        <f t="shared" si="4"/>
        <v>2</v>
      </c>
      <c r="C23" s="1">
        <v>-500</v>
      </c>
      <c r="D23" s="3">
        <f t="shared" si="2"/>
        <v>159007.067063708</v>
      </c>
      <c r="E23" s="3">
        <f t="shared" si="3"/>
        <v>51.93600768610866</v>
      </c>
    </row>
    <row r="24" spans="1:5" x14ac:dyDescent="0.25">
      <c r="A24" s="2">
        <v>41932</v>
      </c>
      <c r="B24" s="1">
        <f t="shared" si="4"/>
        <v>20</v>
      </c>
      <c r="C24" s="1"/>
      <c r="D24" s="3">
        <f t="shared" si="2"/>
        <v>159059.00307139411</v>
      </c>
      <c r="E24" s="3">
        <f t="shared" si="3"/>
        <v>518.40660220770553</v>
      </c>
    </row>
    <row r="25" spans="1:5" x14ac:dyDescent="0.25">
      <c r="A25" s="2">
        <v>41940</v>
      </c>
      <c r="B25" s="1">
        <f t="shared" si="4"/>
        <v>8</v>
      </c>
      <c r="C25" s="1">
        <v>-368.06</v>
      </c>
      <c r="D25" s="3">
        <f t="shared" ref="D25:D42" si="5">+D24+C25+E24</f>
        <v>159209.34967360183</v>
      </c>
      <c r="E25" s="3">
        <f t="shared" ref="E25:E42" si="6">+B25*$E$12*D24</f>
        <v>207.43037112872216</v>
      </c>
    </row>
    <row r="26" spans="1:5" x14ac:dyDescent="0.25">
      <c r="A26" s="2">
        <v>41943</v>
      </c>
      <c r="B26" s="1">
        <f t="shared" si="4"/>
        <v>3</v>
      </c>
      <c r="C26" s="1">
        <v>-500</v>
      </c>
      <c r="D26" s="3">
        <f t="shared" si="5"/>
        <v>158916.78004473055</v>
      </c>
      <c r="E26" s="3">
        <f t="shared" si="6"/>
        <v>77.859914840377868</v>
      </c>
    </row>
    <row r="27" spans="1:5" x14ac:dyDescent="0.25">
      <c r="A27" s="2">
        <v>41963</v>
      </c>
      <c r="B27" s="1">
        <f t="shared" si="4"/>
        <v>20</v>
      </c>
      <c r="C27" s="1"/>
      <c r="D27" s="3">
        <f t="shared" si="5"/>
        <v>158994.63995957092</v>
      </c>
      <c r="E27" s="3">
        <f t="shared" si="6"/>
        <v>518.11224178966938</v>
      </c>
    </row>
    <row r="28" spans="1:5" x14ac:dyDescent="0.25">
      <c r="A28" s="2">
        <v>41970</v>
      </c>
      <c r="B28" s="1">
        <f t="shared" si="4"/>
        <v>7</v>
      </c>
      <c r="C28" s="1">
        <v>-368.06</v>
      </c>
      <c r="D28" s="3">
        <f t="shared" si="5"/>
        <v>159144.69220136059</v>
      </c>
      <c r="E28" s="3">
        <f t="shared" si="6"/>
        <v>181.4281302552364</v>
      </c>
    </row>
    <row r="29" spans="1:5" x14ac:dyDescent="0.25">
      <c r="A29" s="2">
        <v>41973</v>
      </c>
      <c r="B29" s="1">
        <f t="shared" si="4"/>
        <v>3</v>
      </c>
      <c r="C29" s="1">
        <v>-500</v>
      </c>
      <c r="D29" s="3">
        <f t="shared" si="5"/>
        <v>158826.12033161582</v>
      </c>
      <c r="E29" s="3">
        <f t="shared" si="6"/>
        <v>77.82829467929551</v>
      </c>
    </row>
    <row r="30" spans="1:5" x14ac:dyDescent="0.25">
      <c r="A30" s="2">
        <v>41993</v>
      </c>
      <c r="B30" s="1">
        <f t="shared" si="4"/>
        <v>20</v>
      </c>
      <c r="C30" s="1">
        <v>0</v>
      </c>
      <c r="D30" s="3">
        <f t="shared" si="5"/>
        <v>158903.94862629511</v>
      </c>
      <c r="E30" s="3">
        <f t="shared" si="6"/>
        <v>517.81666628663788</v>
      </c>
    </row>
    <row r="31" spans="1:5" x14ac:dyDescent="0.25">
      <c r="A31" s="2">
        <v>42002</v>
      </c>
      <c r="B31" s="1">
        <f t="shared" si="4"/>
        <v>9</v>
      </c>
      <c r="C31" s="1">
        <v>-368.06</v>
      </c>
      <c r="D31" s="3">
        <f t="shared" si="5"/>
        <v>159053.70529258176</v>
      </c>
      <c r="E31" s="3">
        <f t="shared" si="6"/>
        <v>233.13168353255074</v>
      </c>
    </row>
    <row r="32" spans="1:5" x14ac:dyDescent="0.25">
      <c r="A32" s="2">
        <v>42004</v>
      </c>
      <c r="B32" s="1">
        <f t="shared" si="4"/>
        <v>2</v>
      </c>
      <c r="C32" s="1">
        <v>-500</v>
      </c>
      <c r="D32" s="3">
        <f t="shared" si="5"/>
        <v>158786.83697611431</v>
      </c>
      <c r="E32" s="3">
        <f t="shared" si="6"/>
        <v>51.855865561143091</v>
      </c>
    </row>
    <row r="33" spans="1:5" x14ac:dyDescent="0.25">
      <c r="A33" s="2">
        <v>42024</v>
      </c>
      <c r="B33" s="1">
        <f t="shared" si="4"/>
        <v>20</v>
      </c>
      <c r="C33" s="1"/>
      <c r="D33" s="3">
        <f t="shared" si="5"/>
        <v>158838.69284167545</v>
      </c>
      <c r="E33" s="3">
        <f t="shared" si="6"/>
        <v>517.68859178513981</v>
      </c>
    </row>
    <row r="34" spans="1:5" x14ac:dyDescent="0.25">
      <c r="A34" s="2">
        <v>42033</v>
      </c>
      <c r="B34" s="1">
        <f t="shared" si="4"/>
        <v>9</v>
      </c>
      <c r="C34" s="1">
        <v>-368.06</v>
      </c>
      <c r="D34" s="3">
        <f t="shared" si="5"/>
        <v>158988.3214334606</v>
      </c>
      <c r="E34" s="3">
        <f t="shared" si="6"/>
        <v>233.03594525127997</v>
      </c>
    </row>
    <row r="35" spans="1:5" x14ac:dyDescent="0.25">
      <c r="A35" s="2">
        <v>42035</v>
      </c>
      <c r="B35" s="1">
        <f t="shared" si="4"/>
        <v>2</v>
      </c>
      <c r="C35" s="1">
        <v>-500</v>
      </c>
      <c r="D35" s="3">
        <f t="shared" si="5"/>
        <v>158721.35737871189</v>
      </c>
      <c r="E35" s="3">
        <f t="shared" si="6"/>
        <v>51.834548631730982</v>
      </c>
    </row>
    <row r="36" spans="1:5" x14ac:dyDescent="0.25">
      <c r="A36" s="2">
        <v>42055</v>
      </c>
      <c r="B36" s="1">
        <f t="shared" si="4"/>
        <v>20</v>
      </c>
      <c r="C36" s="1"/>
      <c r="D36" s="3">
        <f t="shared" si="5"/>
        <v>158773.19192734364</v>
      </c>
      <c r="E36" s="3">
        <f t="shared" si="6"/>
        <v>517.47511035799221</v>
      </c>
    </row>
    <row r="37" spans="1:5" x14ac:dyDescent="0.25">
      <c r="A37" s="2">
        <v>42063</v>
      </c>
      <c r="B37" s="1">
        <f t="shared" si="4"/>
        <v>8</v>
      </c>
      <c r="C37" s="1">
        <v>-500</v>
      </c>
      <c r="D37" s="3">
        <f>+D36+C37+E36</f>
        <v>158790.66703770164</v>
      </c>
      <c r="E37" s="3">
        <f t="shared" si="6"/>
        <v>207.05764207511112</v>
      </c>
    </row>
    <row r="38" spans="1:5" x14ac:dyDescent="0.25">
      <c r="A38" s="2">
        <v>42065</v>
      </c>
      <c r="B38" s="1">
        <f t="shared" si="4"/>
        <v>2</v>
      </c>
      <c r="C38" s="1">
        <v>-368.06</v>
      </c>
      <c r="D38" s="3">
        <f>+D37+C38+E37</f>
        <v>158629.66467977676</v>
      </c>
      <c r="E38" s="3">
        <f t="shared" si="6"/>
        <v>51.770107883524638</v>
      </c>
    </row>
    <row r="39" spans="1:5" x14ac:dyDescent="0.25">
      <c r="A39" s="2">
        <v>42083</v>
      </c>
      <c r="B39" s="1">
        <f t="shared" si="4"/>
        <v>18</v>
      </c>
      <c r="C39" s="1"/>
      <c r="D39" s="3">
        <f t="shared" si="5"/>
        <v>158681.43478766028</v>
      </c>
      <c r="E39" s="3">
        <f t="shared" si="6"/>
        <v>465.45855033435856</v>
      </c>
    </row>
    <row r="40" spans="1:5" x14ac:dyDescent="0.25">
      <c r="A40" s="2">
        <v>42093</v>
      </c>
      <c r="B40" s="1">
        <f t="shared" si="4"/>
        <v>10</v>
      </c>
      <c r="C40" s="1">
        <v>-424.64</v>
      </c>
      <c r="D40" s="3">
        <f t="shared" si="5"/>
        <v>158722.25333799463</v>
      </c>
      <c r="E40" s="3">
        <f t="shared" si="6"/>
        <v>258.67247588673388</v>
      </c>
    </row>
    <row r="41" spans="1:5" x14ac:dyDescent="0.25">
      <c r="A41" s="2">
        <v>42094</v>
      </c>
      <c r="B41" s="1">
        <f t="shared" si="4"/>
        <v>1</v>
      </c>
      <c r="C41" s="1">
        <v>-500</v>
      </c>
      <c r="D41" s="3">
        <f t="shared" si="5"/>
        <v>158480.92581388136</v>
      </c>
      <c r="E41" s="3">
        <f t="shared" si="6"/>
        <v>25.873901571536109</v>
      </c>
    </row>
    <row r="42" spans="1:5" x14ac:dyDescent="0.25">
      <c r="A42" s="2">
        <v>42114</v>
      </c>
      <c r="B42" s="1">
        <f t="shared" si="4"/>
        <v>20</v>
      </c>
      <c r="C42" s="1"/>
      <c r="D42" s="3">
        <f t="shared" si="5"/>
        <v>158506.79971545289</v>
      </c>
      <c r="E42" s="3">
        <f t="shared" si="6"/>
        <v>516.69123758498301</v>
      </c>
    </row>
    <row r="43" spans="1:5" x14ac:dyDescent="0.25">
      <c r="A43" s="2">
        <v>42122</v>
      </c>
      <c r="B43" s="1">
        <f t="shared" si="4"/>
        <v>8</v>
      </c>
      <c r="C43" s="1">
        <v>-424.64</v>
      </c>
      <c r="D43" s="3">
        <f t="shared" ref="D43:D50" si="7">+D42+C43+E42</f>
        <v>158598.85095303785</v>
      </c>
      <c r="E43" s="3">
        <f t="shared" ref="E43:E50" si="8">+B43*$E$12*D42</f>
        <v>206.71023743713855</v>
      </c>
    </row>
    <row r="44" spans="1:5" x14ac:dyDescent="0.25">
      <c r="A44" s="2">
        <v>42124</v>
      </c>
      <c r="B44" s="1">
        <f t="shared" si="4"/>
        <v>2</v>
      </c>
      <c r="C44" s="1">
        <v>-500</v>
      </c>
      <c r="D44" s="3">
        <f t="shared" si="7"/>
        <v>158305.56119047498</v>
      </c>
      <c r="E44" s="3">
        <f t="shared" si="8"/>
        <v>51.707570584689044</v>
      </c>
    </row>
    <row r="45" spans="1:5" x14ac:dyDescent="0.25">
      <c r="A45" s="2">
        <v>42144</v>
      </c>
      <c r="B45" s="1">
        <f t="shared" si="4"/>
        <v>20</v>
      </c>
      <c r="C45" s="1"/>
      <c r="D45" s="3">
        <f t="shared" si="7"/>
        <v>158357.26876105968</v>
      </c>
      <c r="E45" s="3">
        <f t="shared" si="8"/>
        <v>516.11950086757588</v>
      </c>
    </row>
    <row r="46" spans="1:5" x14ac:dyDescent="0.25">
      <c r="A46" s="2">
        <v>42152</v>
      </c>
      <c r="B46" s="1">
        <f t="shared" si="4"/>
        <v>8</v>
      </c>
      <c r="C46" s="1">
        <v>-424.64</v>
      </c>
      <c r="D46" s="3">
        <f t="shared" si="7"/>
        <v>158448.74826192725</v>
      </c>
      <c r="E46" s="3">
        <f t="shared" si="8"/>
        <v>206.51523268565589</v>
      </c>
    </row>
    <row r="47" spans="1:5" x14ac:dyDescent="0.25">
      <c r="A47" s="2">
        <v>42155</v>
      </c>
      <c r="B47" s="1">
        <f t="shared" si="4"/>
        <v>3</v>
      </c>
      <c r="C47" s="1">
        <v>-500</v>
      </c>
      <c r="D47" s="3">
        <f t="shared" si="7"/>
        <v>158155.26349461291</v>
      </c>
      <c r="E47" s="3">
        <f t="shared" si="8"/>
        <v>77.487949492476744</v>
      </c>
    </row>
    <row r="48" spans="1:5" x14ac:dyDescent="0.25">
      <c r="A48" s="2">
        <v>42175</v>
      </c>
      <c r="B48" s="1">
        <f t="shared" si="4"/>
        <v>20</v>
      </c>
      <c r="C48" s="1"/>
      <c r="D48" s="3">
        <f t="shared" si="7"/>
        <v>158232.75144410538</v>
      </c>
      <c r="E48" s="3">
        <f t="shared" si="8"/>
        <v>515.62948920161466</v>
      </c>
    </row>
    <row r="49" spans="1:5" x14ac:dyDescent="0.25">
      <c r="A49" s="2">
        <v>42184</v>
      </c>
      <c r="B49" s="1">
        <f t="shared" si="4"/>
        <v>9</v>
      </c>
      <c r="C49" s="1">
        <v>-424.64</v>
      </c>
      <c r="D49" s="3">
        <f t="shared" si="7"/>
        <v>158323.74093330698</v>
      </c>
      <c r="E49" s="3">
        <f t="shared" si="8"/>
        <v>232.14695451594088</v>
      </c>
    </row>
    <row r="50" spans="1:5" x14ac:dyDescent="0.25">
      <c r="A50" s="2">
        <v>42185</v>
      </c>
      <c r="B50" s="1">
        <f t="shared" si="4"/>
        <v>1</v>
      </c>
      <c r="C50" s="1">
        <v>-500</v>
      </c>
      <c r="D50" s="3">
        <f t="shared" si="7"/>
        <v>158055.88788782293</v>
      </c>
      <c r="E50" s="3">
        <f t="shared" si="8"/>
        <v>25.808938590497984</v>
      </c>
    </row>
    <row r="51" spans="1:5" x14ac:dyDescent="0.25">
      <c r="A51" s="2"/>
      <c r="D51" s="3">
        <f>+D50+E50</f>
        <v>158081.69682641342</v>
      </c>
      <c r="E51" s="3"/>
    </row>
    <row r="52" spans="1:5" x14ac:dyDescent="0.25">
      <c r="A52" s="5" t="s">
        <v>21</v>
      </c>
      <c r="B52" s="4"/>
      <c r="C52" s="4"/>
      <c r="D52" s="4"/>
      <c r="E52" s="9">
        <f>SUM(E14:E51)</f>
        <v>9805.4018234568666</v>
      </c>
    </row>
    <row r="53" spans="1:5" x14ac:dyDescent="0.25">
      <c r="A53" s="2"/>
    </row>
    <row r="54" spans="1:5" x14ac:dyDescent="0.25">
      <c r="A54" s="2"/>
    </row>
    <row r="55" spans="1:5" x14ac:dyDescent="0.25">
      <c r="A55" s="5">
        <v>42185</v>
      </c>
    </row>
    <row r="56" spans="1:5" x14ac:dyDescent="0.25">
      <c r="A56" s="2"/>
    </row>
    <row r="57" spans="1:5" x14ac:dyDescent="0.25">
      <c r="A57" s="2" t="s">
        <v>23</v>
      </c>
      <c r="C57" s="1">
        <v>711527.4</v>
      </c>
    </row>
    <row r="58" spans="1:5" x14ac:dyDescent="0.25">
      <c r="A58" s="2"/>
      <c r="C58" s="1"/>
    </row>
    <row r="59" spans="1:5" x14ac:dyDescent="0.25">
      <c r="A59" s="2" t="s">
        <v>24</v>
      </c>
      <c r="C59" s="1">
        <v>379993.68</v>
      </c>
    </row>
    <row r="60" spans="1:5" x14ac:dyDescent="0.25">
      <c r="A60" s="2" t="s">
        <v>25</v>
      </c>
      <c r="C60" s="1">
        <f>+D51</f>
        <v>158081.69682641342</v>
      </c>
      <c r="D60" s="8" t="s">
        <v>31</v>
      </c>
    </row>
    <row r="61" spans="1:5" x14ac:dyDescent="0.25">
      <c r="A61" s="2"/>
      <c r="C61" s="1">
        <f>SUM(C59:C60)</f>
        <v>538075.37682641344</v>
      </c>
      <c r="D61" s="6">
        <f>+C61/0.7</f>
        <v>768679.10975201929</v>
      </c>
    </row>
    <row r="62" spans="1:5" x14ac:dyDescent="0.25">
      <c r="A62" s="2"/>
      <c r="C62" s="1"/>
    </row>
    <row r="63" spans="1:5" x14ac:dyDescent="0.25">
      <c r="A63" s="2" t="s">
        <v>26</v>
      </c>
      <c r="C63" s="7">
        <f>+C61/C57</f>
        <v>0.75622579935279155</v>
      </c>
    </row>
    <row r="64" spans="1:5" x14ac:dyDescent="0.25">
      <c r="A64" s="2"/>
    </row>
    <row r="65" spans="1:3" x14ac:dyDescent="0.25">
      <c r="A65" s="2"/>
    </row>
    <row r="66" spans="1:3" x14ac:dyDescent="0.25">
      <c r="A66" s="5" t="s">
        <v>27</v>
      </c>
    </row>
    <row r="67" spans="1:3" x14ac:dyDescent="0.25">
      <c r="A67" s="2"/>
    </row>
    <row r="68" spans="1:3" x14ac:dyDescent="0.25">
      <c r="A68" s="2" t="s">
        <v>28</v>
      </c>
      <c r="C68" s="3">
        <f>+C57*0.7</f>
        <v>498069.18</v>
      </c>
    </row>
    <row r="70" spans="1:3" x14ac:dyDescent="0.25">
      <c r="A70" s="4" t="s">
        <v>29</v>
      </c>
      <c r="B70" s="4"/>
      <c r="C70" s="9">
        <f>+C61-C68</f>
        <v>40006.196826413448</v>
      </c>
    </row>
    <row r="73" spans="1:3" s="4" customFormat="1" x14ac:dyDescent="0.25">
      <c r="A73" s="12" t="s">
        <v>32</v>
      </c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67"/>
  <sheetViews>
    <sheetView topLeftCell="A10" workbookViewId="0">
      <selection activeCell="A15" sqref="A15"/>
    </sheetView>
  </sheetViews>
  <sheetFormatPr defaultRowHeight="15" x14ac:dyDescent="0.25"/>
  <cols>
    <col min="1" max="1" width="10.7109375" bestFit="1" customWidth="1"/>
    <col min="2" max="2" width="13" customWidth="1"/>
    <col min="3" max="3" width="11.5703125" bestFit="1" customWidth="1"/>
    <col min="4" max="4" width="13.28515625" bestFit="1" customWidth="1"/>
    <col min="5" max="5" width="15.140625" customWidth="1"/>
  </cols>
  <sheetData>
    <row r="2" spans="1:7" x14ac:dyDescent="0.25">
      <c r="A2" s="4" t="s">
        <v>0</v>
      </c>
    </row>
    <row r="3" spans="1:7" x14ac:dyDescent="0.25">
      <c r="A3" s="4" t="s">
        <v>1</v>
      </c>
    </row>
    <row r="6" spans="1:7" x14ac:dyDescent="0.25">
      <c r="A6" s="4" t="s">
        <v>2</v>
      </c>
      <c r="B6" s="4"/>
      <c r="C6" s="4"/>
      <c r="D6" s="5">
        <v>40928</v>
      </c>
    </row>
    <row r="7" spans="1:7" x14ac:dyDescent="0.25">
      <c r="A7" s="4" t="s">
        <v>5</v>
      </c>
      <c r="B7" s="4"/>
      <c r="C7" s="4"/>
      <c r="D7" s="6">
        <v>272484.40000000002</v>
      </c>
    </row>
    <row r="8" spans="1:7" x14ac:dyDescent="0.25">
      <c r="A8" s="4" t="s">
        <v>3</v>
      </c>
      <c r="B8" s="4"/>
      <c r="C8" s="4"/>
      <c r="D8" s="21" t="s">
        <v>30</v>
      </c>
      <c r="E8" s="22"/>
      <c r="F8" s="22"/>
      <c r="G8" s="22"/>
    </row>
    <row r="9" spans="1:7" x14ac:dyDescent="0.25">
      <c r="A9" s="4"/>
      <c r="B9" s="4"/>
      <c r="C9" s="4"/>
      <c r="D9" s="22"/>
      <c r="E9" s="22"/>
      <c r="F9" s="22"/>
      <c r="G9" s="22"/>
    </row>
    <row r="10" spans="1:7" x14ac:dyDescent="0.25">
      <c r="A10" s="4" t="s">
        <v>6</v>
      </c>
      <c r="B10" s="4"/>
      <c r="C10" s="4"/>
      <c r="D10" s="4" t="s">
        <v>7</v>
      </c>
    </row>
    <row r="11" spans="1:7" x14ac:dyDescent="0.25">
      <c r="A11" s="4" t="s">
        <v>19</v>
      </c>
      <c r="B11" s="4"/>
      <c r="C11" s="4"/>
      <c r="D11" s="7">
        <v>5.7500000000000002E-2</v>
      </c>
    </row>
    <row r="12" spans="1:7" x14ac:dyDescent="0.25">
      <c r="A12" s="4"/>
      <c r="B12" s="4"/>
      <c r="C12" s="4"/>
      <c r="D12" s="7"/>
    </row>
    <row r="13" spans="1:7" x14ac:dyDescent="0.25">
      <c r="B13" s="4"/>
      <c r="C13" s="4"/>
      <c r="D13" s="4"/>
      <c r="E13" s="10">
        <f>D11/365</f>
        <v>1.5753424657534247E-4</v>
      </c>
    </row>
    <row r="14" spans="1:7" x14ac:dyDescent="0.25">
      <c r="B14" s="8" t="s">
        <v>8</v>
      </c>
      <c r="C14" s="8" t="s">
        <v>11</v>
      </c>
      <c r="D14" s="8" t="s">
        <v>9</v>
      </c>
      <c r="E14" s="8" t="s">
        <v>10</v>
      </c>
    </row>
    <row r="15" spans="1:7" x14ac:dyDescent="0.25">
      <c r="A15" s="2">
        <v>42205</v>
      </c>
      <c r="B15" s="1">
        <f>+A15-'2014-2015'!A50</f>
        <v>20</v>
      </c>
      <c r="C15" s="1">
        <v>0</v>
      </c>
      <c r="D15" s="1">
        <f>+'2014-2015'!D50+'2014-2015'!E50</f>
        <v>158081.69682641342</v>
      </c>
      <c r="E15" s="3">
        <f>+B15*$E$13*'2014-2015'!D50</f>
        <v>497.98430430409968</v>
      </c>
    </row>
    <row r="16" spans="1:7" x14ac:dyDescent="0.25">
      <c r="A16" s="2">
        <v>42212</v>
      </c>
      <c r="B16" s="1">
        <f>-A15+A16</f>
        <v>7</v>
      </c>
      <c r="C16" s="1">
        <v>-424.64</v>
      </c>
      <c r="D16" s="3">
        <f>+D15+C16+E15</f>
        <v>158155.04113071749</v>
      </c>
      <c r="E16" s="3">
        <f>+B16*$E$13*D15</f>
        <v>174.3229670483052</v>
      </c>
    </row>
    <row r="17" spans="1:5" x14ac:dyDescent="0.25">
      <c r="A17" s="2">
        <v>42215</v>
      </c>
      <c r="B17" s="1">
        <f>-A16+A17</f>
        <v>3</v>
      </c>
      <c r="C17" s="1">
        <v>-500</v>
      </c>
      <c r="D17" s="3">
        <f>+D16+C17+E16</f>
        <v>157829.36409776579</v>
      </c>
      <c r="E17" s="3">
        <f>+B17*$E$13*D16</f>
        <v>74.744505739859648</v>
      </c>
    </row>
    <row r="18" spans="1:5" x14ac:dyDescent="0.25">
      <c r="A18" s="2">
        <v>42236</v>
      </c>
      <c r="B18" s="1">
        <f>-A17+A18</f>
        <v>21</v>
      </c>
      <c r="C18" s="1"/>
      <c r="D18" s="3">
        <f>+D17+C18+E17</f>
        <v>157904.10860350565</v>
      </c>
      <c r="E18" s="3">
        <f t="shared" ref="E18:E50" si="0">+B18*$E$13*D17</f>
        <v>522.13412917274582</v>
      </c>
    </row>
    <row r="19" spans="1:5" x14ac:dyDescent="0.25">
      <c r="A19" s="2">
        <v>42244</v>
      </c>
      <c r="B19" s="1">
        <f t="shared" ref="B19:B50" si="1">-A18+A19</f>
        <v>8</v>
      </c>
      <c r="C19" s="1">
        <v>-424.64</v>
      </c>
      <c r="D19" s="3">
        <f>+D18+C19+E18</f>
        <v>158001.60273267838</v>
      </c>
      <c r="E19" s="3">
        <f t="shared" si="0"/>
        <v>199.00243824003454</v>
      </c>
    </row>
    <row r="20" spans="1:5" x14ac:dyDescent="0.25">
      <c r="A20" s="2">
        <v>42247</v>
      </c>
      <c r="B20" s="1">
        <f t="shared" si="1"/>
        <v>3</v>
      </c>
      <c r="C20" s="1">
        <v>-500</v>
      </c>
      <c r="D20" s="3">
        <f t="shared" ref="D20:D50" si="2">+D19+C20+E19</f>
        <v>157700.60517091842</v>
      </c>
      <c r="E20" s="3">
        <f t="shared" si="0"/>
        <v>74.671990332567177</v>
      </c>
    </row>
    <row r="21" spans="1:5" x14ac:dyDescent="0.25">
      <c r="A21" s="2">
        <v>42267</v>
      </c>
      <c r="B21" s="1">
        <f t="shared" si="1"/>
        <v>20</v>
      </c>
      <c r="C21" s="1"/>
      <c r="D21" s="3">
        <f t="shared" si="2"/>
        <v>157775.277161251</v>
      </c>
      <c r="E21" s="3">
        <f t="shared" si="0"/>
        <v>496.86492040152382</v>
      </c>
    </row>
    <row r="22" spans="1:5" x14ac:dyDescent="0.25">
      <c r="A22" s="2">
        <v>42276</v>
      </c>
      <c r="B22" s="1">
        <f t="shared" si="1"/>
        <v>9</v>
      </c>
      <c r="C22" s="1">
        <v>-424.64</v>
      </c>
      <c r="D22" s="3">
        <f t="shared" si="2"/>
        <v>157847.50208165252</v>
      </c>
      <c r="E22" s="3">
        <f t="shared" si="0"/>
        <v>223.69508474232165</v>
      </c>
    </row>
    <row r="23" spans="1:5" x14ac:dyDescent="0.25">
      <c r="A23" s="2">
        <v>42277</v>
      </c>
      <c r="B23" s="1">
        <f t="shared" si="1"/>
        <v>1</v>
      </c>
      <c r="C23" s="1">
        <v>-500</v>
      </c>
      <c r="D23" s="3">
        <f t="shared" si="2"/>
        <v>157571.19716639485</v>
      </c>
      <c r="E23" s="3">
        <f t="shared" si="0"/>
        <v>24.866387314232934</v>
      </c>
    </row>
    <row r="24" spans="1:5" x14ac:dyDescent="0.25">
      <c r="A24" s="2">
        <v>42297</v>
      </c>
      <c r="B24" s="1">
        <f t="shared" si="1"/>
        <v>20</v>
      </c>
      <c r="C24" s="1"/>
      <c r="D24" s="3">
        <f t="shared" si="2"/>
        <v>157596.06355370907</v>
      </c>
      <c r="E24" s="3">
        <f t="shared" si="0"/>
        <v>496.45719655165504</v>
      </c>
    </row>
    <row r="25" spans="1:5" x14ac:dyDescent="0.25">
      <c r="A25" s="2">
        <v>42308</v>
      </c>
      <c r="B25" s="1">
        <f t="shared" si="1"/>
        <v>11</v>
      </c>
      <c r="C25" s="1">
        <v>-500</v>
      </c>
      <c r="D25" s="3">
        <f t="shared" si="2"/>
        <v>157592.52075026074</v>
      </c>
      <c r="E25" s="3">
        <f t="shared" si="0"/>
        <v>273.09454848690683</v>
      </c>
    </row>
    <row r="26" spans="1:5" x14ac:dyDescent="0.25">
      <c r="A26" s="2">
        <v>42326</v>
      </c>
      <c r="B26" s="1">
        <f t="shared" si="1"/>
        <v>18</v>
      </c>
      <c r="C26" s="1">
        <v>-424.64</v>
      </c>
      <c r="D26" s="3">
        <f t="shared" si="2"/>
        <v>157440.97529874762</v>
      </c>
      <c r="E26" s="3">
        <f t="shared" si="0"/>
        <v>446.87194240142435</v>
      </c>
    </row>
    <row r="27" spans="1:5" x14ac:dyDescent="0.25">
      <c r="A27" s="2">
        <v>42328</v>
      </c>
      <c r="B27" s="1">
        <f t="shared" si="1"/>
        <v>2</v>
      </c>
      <c r="C27" s="1"/>
      <c r="D27" s="3">
        <f t="shared" si="2"/>
        <v>157887.84724114905</v>
      </c>
      <c r="E27" s="3">
        <f t="shared" si="0"/>
        <v>49.604690847550621</v>
      </c>
    </row>
    <row r="28" spans="1:5" x14ac:dyDescent="0.25">
      <c r="A28" s="2">
        <v>42338</v>
      </c>
      <c r="B28" s="1">
        <f t="shared" si="1"/>
        <v>10</v>
      </c>
      <c r="C28" s="1">
        <v>-424.64</v>
      </c>
      <c r="D28" s="3">
        <f t="shared" si="2"/>
        <v>157512.81193199658</v>
      </c>
      <c r="E28" s="3">
        <f t="shared" si="0"/>
        <v>248.72743058537179</v>
      </c>
    </row>
    <row r="29" spans="1:5" x14ac:dyDescent="0.25">
      <c r="A29" s="2">
        <v>42338</v>
      </c>
      <c r="B29" s="1">
        <f t="shared" si="1"/>
        <v>0</v>
      </c>
      <c r="C29" s="1">
        <v>-500</v>
      </c>
      <c r="D29" s="3">
        <f t="shared" si="2"/>
        <v>157261.53936258194</v>
      </c>
      <c r="E29" s="3">
        <f t="shared" si="0"/>
        <v>0</v>
      </c>
    </row>
    <row r="30" spans="1:5" x14ac:dyDescent="0.25">
      <c r="A30" s="2">
        <v>42358</v>
      </c>
      <c r="B30" s="1">
        <f t="shared" si="1"/>
        <v>20</v>
      </c>
      <c r="C30" s="1">
        <v>0</v>
      </c>
      <c r="D30" s="3">
        <f t="shared" si="2"/>
        <v>157261.53936258194</v>
      </c>
      <c r="E30" s="3">
        <f t="shared" si="0"/>
        <v>495.48156237525819</v>
      </c>
    </row>
    <row r="31" spans="1:5" x14ac:dyDescent="0.25">
      <c r="A31" s="2">
        <v>42367</v>
      </c>
      <c r="B31" s="1">
        <f t="shared" si="1"/>
        <v>9</v>
      </c>
      <c r="C31" s="1">
        <v>-424.64</v>
      </c>
      <c r="D31" s="3">
        <f t="shared" si="2"/>
        <v>157332.38092495719</v>
      </c>
      <c r="E31" s="3">
        <f t="shared" si="0"/>
        <v>222.9667030688662</v>
      </c>
    </row>
    <row r="32" spans="1:5" x14ac:dyDescent="0.25">
      <c r="A32" s="2">
        <v>42369</v>
      </c>
      <c r="B32" s="1">
        <f t="shared" si="1"/>
        <v>2</v>
      </c>
      <c r="C32" s="1">
        <v>-500</v>
      </c>
      <c r="D32" s="3">
        <f t="shared" si="2"/>
        <v>157055.34762802607</v>
      </c>
      <c r="E32" s="3">
        <f t="shared" si="0"/>
        <v>49.570476181835829</v>
      </c>
    </row>
    <row r="33" spans="1:5" x14ac:dyDescent="0.25">
      <c r="A33" s="2">
        <v>42389</v>
      </c>
      <c r="B33" s="1">
        <f t="shared" si="1"/>
        <v>20</v>
      </c>
      <c r="C33" s="1"/>
      <c r="D33" s="3">
        <f t="shared" si="2"/>
        <v>157104.9181042079</v>
      </c>
      <c r="E33" s="3">
        <f t="shared" si="0"/>
        <v>494.83191718419175</v>
      </c>
    </row>
    <row r="34" spans="1:5" x14ac:dyDescent="0.25">
      <c r="A34" s="2">
        <v>42397</v>
      </c>
      <c r="B34" s="1">
        <f t="shared" si="1"/>
        <v>8</v>
      </c>
      <c r="C34" s="1">
        <v>-424.64</v>
      </c>
      <c r="D34" s="3">
        <f t="shared" si="2"/>
        <v>157175.11002139209</v>
      </c>
      <c r="E34" s="3">
        <f t="shared" si="0"/>
        <v>197.99523925461818</v>
      </c>
    </row>
    <row r="35" spans="1:5" x14ac:dyDescent="0.25">
      <c r="A35" s="2">
        <v>42400</v>
      </c>
      <c r="B35" s="1">
        <f t="shared" si="1"/>
        <v>3</v>
      </c>
      <c r="C35" s="1">
        <v>-500</v>
      </c>
      <c r="D35" s="3">
        <f t="shared" si="2"/>
        <v>156873.1052606467</v>
      </c>
      <c r="E35" s="3">
        <f t="shared" si="0"/>
        <v>74.281387612849684</v>
      </c>
    </row>
    <row r="36" spans="1:5" x14ac:dyDescent="0.25">
      <c r="A36" s="2">
        <v>42420</v>
      </c>
      <c r="B36" s="1">
        <f t="shared" si="1"/>
        <v>20</v>
      </c>
      <c r="C36" s="1"/>
      <c r="D36" s="3">
        <f t="shared" si="2"/>
        <v>156947.38664825956</v>
      </c>
      <c r="E36" s="3">
        <f t="shared" si="0"/>
        <v>494.25772890340744</v>
      </c>
    </row>
    <row r="37" spans="1:5" x14ac:dyDescent="0.25">
      <c r="A37" s="2">
        <v>42428</v>
      </c>
      <c r="B37" s="1">
        <f t="shared" si="1"/>
        <v>8</v>
      </c>
      <c r="C37" s="1">
        <v>-500</v>
      </c>
      <c r="D37" s="3">
        <f t="shared" si="2"/>
        <v>156941.64437716297</v>
      </c>
      <c r="E37" s="3">
        <f t="shared" si="0"/>
        <v>197.79670646082027</v>
      </c>
    </row>
    <row r="38" spans="1:5" x14ac:dyDescent="0.25">
      <c r="A38" s="2">
        <v>42429</v>
      </c>
      <c r="B38" s="1">
        <f t="shared" si="1"/>
        <v>1</v>
      </c>
      <c r="C38" s="1">
        <v>-424.64</v>
      </c>
      <c r="D38" s="3">
        <f t="shared" si="2"/>
        <v>156714.80108362378</v>
      </c>
      <c r="E38" s="3">
        <f t="shared" si="0"/>
        <v>24.723683703251702</v>
      </c>
    </row>
    <row r="39" spans="1:5" x14ac:dyDescent="0.25">
      <c r="A39" s="2">
        <v>42449</v>
      </c>
      <c r="B39" s="1">
        <f t="shared" si="1"/>
        <v>20</v>
      </c>
      <c r="C39" s="1"/>
      <c r="D39" s="3">
        <f t="shared" si="2"/>
        <v>156739.52476732704</v>
      </c>
      <c r="E39" s="3">
        <f t="shared" si="0"/>
        <v>493.75896231826675</v>
      </c>
    </row>
    <row r="40" spans="1:5" x14ac:dyDescent="0.25">
      <c r="A40" s="2">
        <v>42457</v>
      </c>
      <c r="B40" s="1">
        <f t="shared" si="1"/>
        <v>8</v>
      </c>
      <c r="C40" s="1">
        <v>-539.17999999999995</v>
      </c>
      <c r="D40" s="3">
        <f t="shared" si="2"/>
        <v>156694.10372964531</v>
      </c>
      <c r="E40" s="3">
        <f t="shared" si="0"/>
        <v>197.53474354238477</v>
      </c>
    </row>
    <row r="41" spans="1:5" x14ac:dyDescent="0.25">
      <c r="A41" s="2">
        <v>42460</v>
      </c>
      <c r="B41" s="1">
        <f t="shared" si="1"/>
        <v>3</v>
      </c>
      <c r="C41" s="1">
        <v>-500</v>
      </c>
      <c r="D41" s="3">
        <f t="shared" si="2"/>
        <v>156391.63847318769</v>
      </c>
      <c r="E41" s="3">
        <f t="shared" si="0"/>
        <v>74.05406272154471</v>
      </c>
    </row>
    <row r="42" spans="1:5" x14ac:dyDescent="0.25">
      <c r="A42" s="2">
        <v>42480</v>
      </c>
      <c r="B42" s="1">
        <f t="shared" si="1"/>
        <v>20</v>
      </c>
      <c r="C42" s="1"/>
      <c r="D42" s="3">
        <f t="shared" si="2"/>
        <v>156465.69253590924</v>
      </c>
      <c r="E42" s="3">
        <f t="shared" si="0"/>
        <v>492.74077875113932</v>
      </c>
    </row>
    <row r="43" spans="1:5" x14ac:dyDescent="0.25">
      <c r="A43" s="2">
        <v>42488</v>
      </c>
      <c r="B43" s="1">
        <f t="shared" si="1"/>
        <v>8</v>
      </c>
      <c r="C43" s="1">
        <v>-539.17999999999995</v>
      </c>
      <c r="D43" s="3">
        <f t="shared" si="2"/>
        <v>156419.2533146604</v>
      </c>
      <c r="E43" s="3">
        <f t="shared" si="0"/>
        <v>197.18963990826919</v>
      </c>
    </row>
    <row r="44" spans="1:5" x14ac:dyDescent="0.25">
      <c r="A44" s="2">
        <v>42490</v>
      </c>
      <c r="B44" s="1">
        <f t="shared" si="1"/>
        <v>2</v>
      </c>
      <c r="C44" s="1">
        <v>-500</v>
      </c>
      <c r="D44" s="3">
        <f t="shared" si="2"/>
        <v>156116.44295456866</v>
      </c>
      <c r="E44" s="3">
        <f t="shared" si="0"/>
        <v>49.28277844160533</v>
      </c>
    </row>
    <row r="45" spans="1:5" x14ac:dyDescent="0.25">
      <c r="A45" s="2">
        <v>42510</v>
      </c>
      <c r="B45" s="1">
        <f t="shared" si="1"/>
        <v>20</v>
      </c>
      <c r="C45" s="1"/>
      <c r="D45" s="3">
        <f t="shared" si="2"/>
        <v>156165.72573301027</v>
      </c>
      <c r="E45" s="3">
        <f t="shared" si="0"/>
        <v>491.87372437740811</v>
      </c>
    </row>
    <row r="46" spans="1:5" x14ac:dyDescent="0.25">
      <c r="A46" s="2">
        <v>42520</v>
      </c>
      <c r="B46" s="1">
        <f t="shared" si="1"/>
        <v>10</v>
      </c>
      <c r="C46" s="1">
        <v>-539.17999999999995</v>
      </c>
      <c r="D46" s="3">
        <f t="shared" si="2"/>
        <v>156118.41945738767</v>
      </c>
      <c r="E46" s="3">
        <f t="shared" si="0"/>
        <v>246.01449944241347</v>
      </c>
    </row>
    <row r="47" spans="1:5" x14ac:dyDescent="0.25">
      <c r="A47" s="2">
        <v>42521</v>
      </c>
      <c r="B47" s="1">
        <f t="shared" si="1"/>
        <v>1</v>
      </c>
      <c r="C47" s="1">
        <v>-500</v>
      </c>
      <c r="D47" s="3">
        <f t="shared" si="2"/>
        <v>155864.43395683009</v>
      </c>
      <c r="E47" s="3">
        <f t="shared" si="0"/>
        <v>24.593997585752852</v>
      </c>
    </row>
    <row r="48" spans="1:5" x14ac:dyDescent="0.25">
      <c r="A48" s="2">
        <v>42541</v>
      </c>
      <c r="B48" s="1">
        <f t="shared" si="1"/>
        <v>20</v>
      </c>
      <c r="C48" s="1"/>
      <c r="D48" s="3">
        <f t="shared" si="2"/>
        <v>155889.02795441585</v>
      </c>
      <c r="E48" s="3">
        <f t="shared" si="0"/>
        <v>491.07972342562908</v>
      </c>
    </row>
    <row r="49" spans="1:5" x14ac:dyDescent="0.25">
      <c r="A49" s="2">
        <v>42549</v>
      </c>
      <c r="B49" s="1">
        <f t="shared" si="1"/>
        <v>8</v>
      </c>
      <c r="C49" s="1">
        <v>-539.16</v>
      </c>
      <c r="D49" s="3">
        <f t="shared" si="2"/>
        <v>155840.94767784147</v>
      </c>
      <c r="E49" s="3">
        <f t="shared" si="0"/>
        <v>196.46288454529122</v>
      </c>
    </row>
    <row r="50" spans="1:5" x14ac:dyDescent="0.25">
      <c r="A50" s="2">
        <v>42551</v>
      </c>
      <c r="B50" s="1">
        <f t="shared" si="1"/>
        <v>2</v>
      </c>
      <c r="C50" s="1">
        <v>-500</v>
      </c>
      <c r="D50" s="3">
        <f t="shared" si="2"/>
        <v>155537.41056238677</v>
      </c>
      <c r="E50" s="3">
        <f t="shared" si="0"/>
        <v>49.100572556032247</v>
      </c>
    </row>
    <row r="51" spans="1:5" x14ac:dyDescent="0.25">
      <c r="A51" s="2"/>
      <c r="D51" s="3">
        <f>+D50+E50</f>
        <v>155586.51113494279</v>
      </c>
      <c r="E51" s="3"/>
    </row>
    <row r="52" spans="1:5" x14ac:dyDescent="0.25">
      <c r="A52" s="5" t="s">
        <v>20</v>
      </c>
      <c r="B52" s="4"/>
      <c r="C52" s="4"/>
      <c r="D52" s="4"/>
      <c r="E52" s="9">
        <f>SUM(E15:E51)</f>
        <v>9058.6343085294338</v>
      </c>
    </row>
    <row r="53" spans="1:5" x14ac:dyDescent="0.25">
      <c r="A53" s="2"/>
    </row>
    <row r="54" spans="1:5" x14ac:dyDescent="0.25">
      <c r="A54" s="5">
        <v>42551</v>
      </c>
    </row>
    <row r="55" spans="1:5" x14ac:dyDescent="0.25">
      <c r="A55" s="2"/>
    </row>
    <row r="56" spans="1:5" x14ac:dyDescent="0.25">
      <c r="A56" s="2" t="s">
        <v>23</v>
      </c>
      <c r="C56" s="1">
        <v>750000</v>
      </c>
    </row>
    <row r="57" spans="1:5" x14ac:dyDescent="0.25">
      <c r="A57" s="2"/>
      <c r="C57" s="1"/>
    </row>
    <row r="58" spans="1:5" x14ac:dyDescent="0.25">
      <c r="A58" s="2" t="s">
        <v>24</v>
      </c>
      <c r="C58" s="1">
        <v>346164.18</v>
      </c>
    </row>
    <row r="59" spans="1:5" x14ac:dyDescent="0.25">
      <c r="A59" s="2" t="s">
        <v>25</v>
      </c>
      <c r="C59" s="1">
        <f>+D51</f>
        <v>155586.51113494279</v>
      </c>
    </row>
    <row r="60" spans="1:5" x14ac:dyDescent="0.25">
      <c r="A60" s="2"/>
      <c r="C60" s="1">
        <f>SUM(C58:C59)</f>
        <v>501750.69113494281</v>
      </c>
      <c r="D60" s="1">
        <f>+C60/0.7</f>
        <v>716786.70162134687</v>
      </c>
    </row>
    <row r="61" spans="1:5" x14ac:dyDescent="0.25">
      <c r="A61" s="2"/>
      <c r="C61" s="1"/>
    </row>
    <row r="62" spans="1:5" x14ac:dyDescent="0.25">
      <c r="A62" s="2" t="s">
        <v>26</v>
      </c>
      <c r="C62" s="7">
        <f>+C60/C56</f>
        <v>0.66900092151325707</v>
      </c>
    </row>
    <row r="63" spans="1:5" x14ac:dyDescent="0.25">
      <c r="A63" s="2"/>
    </row>
    <row r="64" spans="1:5" x14ac:dyDescent="0.25">
      <c r="A64" s="2"/>
    </row>
    <row r="65" spans="1:1" x14ac:dyDescent="0.25">
      <c r="A65" s="2"/>
    </row>
    <row r="66" spans="1:1" x14ac:dyDescent="0.25">
      <c r="A66" s="2"/>
    </row>
    <row r="67" spans="1:1" x14ac:dyDescent="0.25">
      <c r="A67" s="2"/>
    </row>
  </sheetData>
  <mergeCells count="1">
    <mergeCell ref="D8:G9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67"/>
  <sheetViews>
    <sheetView workbookViewId="0">
      <selection activeCell="H47" sqref="H47"/>
    </sheetView>
  </sheetViews>
  <sheetFormatPr defaultRowHeight="15" x14ac:dyDescent="0.25"/>
  <cols>
    <col min="1" max="1" width="10.7109375" bestFit="1" customWidth="1"/>
    <col min="2" max="2" width="13" customWidth="1"/>
    <col min="3" max="3" width="11.5703125" bestFit="1" customWidth="1"/>
    <col min="4" max="4" width="13.28515625" bestFit="1" customWidth="1"/>
    <col min="5" max="5" width="15.140625" customWidth="1"/>
  </cols>
  <sheetData>
    <row r="2" spans="1:8" x14ac:dyDescent="0.25">
      <c r="A2" s="4" t="s">
        <v>0</v>
      </c>
    </row>
    <row r="3" spans="1:8" x14ac:dyDescent="0.25">
      <c r="A3" s="4" t="s">
        <v>1</v>
      </c>
    </row>
    <row r="6" spans="1:8" x14ac:dyDescent="0.25">
      <c r="A6" s="4" t="s">
        <v>2</v>
      </c>
      <c r="B6" s="4"/>
      <c r="C6" s="4"/>
      <c r="D6" s="5">
        <v>40928</v>
      </c>
    </row>
    <row r="7" spans="1:8" x14ac:dyDescent="0.25">
      <c r="A7" s="4" t="s">
        <v>5</v>
      </c>
      <c r="B7" s="4"/>
      <c r="C7" s="4"/>
      <c r="D7" s="6">
        <v>272484.40000000002</v>
      </c>
    </row>
    <row r="8" spans="1:8" ht="15" customHeight="1" x14ac:dyDescent="0.25">
      <c r="A8" s="4" t="s">
        <v>3</v>
      </c>
      <c r="B8" s="4"/>
      <c r="C8" s="4"/>
      <c r="D8" s="23" t="s">
        <v>30</v>
      </c>
      <c r="E8" s="23"/>
      <c r="F8" s="23"/>
      <c r="G8" s="23"/>
      <c r="H8" s="23"/>
    </row>
    <row r="9" spans="1:8" ht="15" customHeight="1" x14ac:dyDescent="0.25">
      <c r="A9" s="4"/>
      <c r="B9" s="4"/>
      <c r="C9" s="4"/>
      <c r="D9" s="23"/>
      <c r="E9" s="23"/>
      <c r="F9" s="23"/>
      <c r="G9" s="23"/>
      <c r="H9" s="23"/>
    </row>
    <row r="10" spans="1:8" x14ac:dyDescent="0.25">
      <c r="A10" s="4" t="s">
        <v>36</v>
      </c>
      <c r="B10" s="4"/>
      <c r="C10" s="4"/>
      <c r="D10" s="16" t="s">
        <v>38</v>
      </c>
      <c r="E10" s="14"/>
      <c r="F10" s="14"/>
      <c r="G10" s="14"/>
    </row>
    <row r="11" spans="1:8" x14ac:dyDescent="0.25">
      <c r="A11" s="4" t="s">
        <v>6</v>
      </c>
      <c r="B11" s="4"/>
      <c r="C11" s="4"/>
      <c r="D11" s="13" t="s">
        <v>37</v>
      </c>
      <c r="E11" s="14"/>
      <c r="F11" s="14"/>
      <c r="G11" s="14"/>
    </row>
    <row r="12" spans="1:8" x14ac:dyDescent="0.25">
      <c r="A12" s="4" t="s">
        <v>19</v>
      </c>
      <c r="B12" s="4"/>
      <c r="C12" s="4"/>
      <c r="D12" s="7">
        <v>5.6500000000000002E-2</v>
      </c>
    </row>
    <row r="13" spans="1:8" x14ac:dyDescent="0.25">
      <c r="A13" s="4"/>
      <c r="B13" s="4"/>
      <c r="C13" s="4"/>
      <c r="D13" s="7"/>
    </row>
    <row r="14" spans="1:8" x14ac:dyDescent="0.25">
      <c r="B14" s="4"/>
      <c r="C14" s="4"/>
      <c r="D14" s="4"/>
      <c r="E14" s="10">
        <f>D12/365</f>
        <v>1.547945205479452E-4</v>
      </c>
    </row>
    <row r="15" spans="1:8" x14ac:dyDescent="0.25">
      <c r="B15" s="8" t="s">
        <v>8</v>
      </c>
      <c r="C15" s="8" t="s">
        <v>11</v>
      </c>
      <c r="D15" s="8" t="s">
        <v>9</v>
      </c>
      <c r="E15" s="8" t="s">
        <v>10</v>
      </c>
    </row>
    <row r="16" spans="1:8" x14ac:dyDescent="0.25">
      <c r="A16" s="2">
        <v>42571</v>
      </c>
      <c r="B16" s="1">
        <f>+A16-'2015-2016'!A50</f>
        <v>20</v>
      </c>
      <c r="C16" s="1">
        <v>0</v>
      </c>
      <c r="D16" s="1">
        <f>+'2015-2016'!D51</f>
        <v>155586.51113494279</v>
      </c>
      <c r="E16" s="3">
        <f>+B16*$E$14*'2015-2016'!D51</f>
        <v>481.67878789722016</v>
      </c>
    </row>
    <row r="17" spans="1:5" x14ac:dyDescent="0.25">
      <c r="A17" s="2">
        <v>42581</v>
      </c>
      <c r="B17" s="1">
        <f>-A16+A17</f>
        <v>10</v>
      </c>
      <c r="C17" s="1">
        <v>-500</v>
      </c>
      <c r="D17" s="3">
        <f>+D16+C17+E16</f>
        <v>155568.18992284001</v>
      </c>
      <c r="E17" s="3">
        <f>+B17*$E$14*D16</f>
        <v>240.83939394861008</v>
      </c>
    </row>
    <row r="18" spans="1:5" x14ac:dyDescent="0.25">
      <c r="A18" s="2">
        <v>42579</v>
      </c>
      <c r="B18" s="1">
        <f t="shared" ref="B18:B49" si="0">-A17+A18</f>
        <v>-2</v>
      </c>
      <c r="C18" s="1">
        <v>-539.17999999999995</v>
      </c>
      <c r="D18" s="3">
        <f>+D17+C18+E17</f>
        <v>155269.84931678863</v>
      </c>
      <c r="E18" s="3">
        <f>+B18*$E$14*D17</f>
        <v>-48.162206743235402</v>
      </c>
    </row>
    <row r="19" spans="1:5" x14ac:dyDescent="0.25">
      <c r="A19" s="2">
        <v>42611</v>
      </c>
      <c r="B19" s="1">
        <f t="shared" si="0"/>
        <v>32</v>
      </c>
      <c r="C19" s="1">
        <v>-539.17999999999995</v>
      </c>
      <c r="D19" s="3">
        <f t="shared" ref="D19:D49" si="1">+D18+C19+E18</f>
        <v>154682.50711004541</v>
      </c>
      <c r="E19" s="3">
        <f>+B19*$E$14*D18</f>
        <v>769.11750017740781</v>
      </c>
    </row>
    <row r="20" spans="1:5" x14ac:dyDescent="0.25">
      <c r="A20" s="2">
        <v>42613</v>
      </c>
      <c r="B20" s="1">
        <f t="shared" si="0"/>
        <v>2</v>
      </c>
      <c r="C20" s="1">
        <v>-500</v>
      </c>
      <c r="D20" s="3">
        <f t="shared" si="1"/>
        <v>154951.62461022282</v>
      </c>
      <c r="E20" s="3">
        <f t="shared" ref="E20:E49" si="2">+B20*$E$14*D19</f>
        <v>47.888009050507208</v>
      </c>
    </row>
    <row r="21" spans="1:5" x14ac:dyDescent="0.25">
      <c r="A21" s="2">
        <v>42633</v>
      </c>
      <c r="B21" s="1">
        <f t="shared" si="0"/>
        <v>20</v>
      </c>
      <c r="C21" s="1"/>
      <c r="D21" s="3">
        <f t="shared" si="1"/>
        <v>154999.51261927333</v>
      </c>
      <c r="E21" s="3">
        <f t="shared" si="2"/>
        <v>479.71324879329256</v>
      </c>
    </row>
    <row r="22" spans="1:5" ht="18" customHeight="1" x14ac:dyDescent="0.25">
      <c r="A22" s="2">
        <v>42626</v>
      </c>
      <c r="B22" s="1">
        <f t="shared" si="0"/>
        <v>-7</v>
      </c>
      <c r="C22" s="1">
        <v>-539.17999999999995</v>
      </c>
      <c r="D22" s="3">
        <f t="shared" si="1"/>
        <v>154940.04586806663</v>
      </c>
      <c r="E22" s="3">
        <f t="shared" si="2"/>
        <v>-167.95152668745916</v>
      </c>
    </row>
    <row r="23" spans="1:5" x14ac:dyDescent="0.25">
      <c r="A23" s="2">
        <v>42643</v>
      </c>
      <c r="B23" s="1">
        <f t="shared" si="0"/>
        <v>17</v>
      </c>
      <c r="C23" s="1">
        <v>-500</v>
      </c>
      <c r="D23" s="3">
        <f t="shared" si="1"/>
        <v>154272.09434137918</v>
      </c>
      <c r="E23" s="3">
        <f t="shared" si="2"/>
        <v>407.7257919350082</v>
      </c>
    </row>
    <row r="24" spans="1:5" x14ac:dyDescent="0.25">
      <c r="A24" s="2">
        <v>42663</v>
      </c>
      <c r="B24" s="1">
        <f t="shared" si="0"/>
        <v>20</v>
      </c>
      <c r="C24" s="1"/>
      <c r="D24" s="3">
        <f t="shared" si="1"/>
        <v>154679.82013331418</v>
      </c>
      <c r="E24" s="3">
        <f t="shared" si="2"/>
        <v>477.60949755002321</v>
      </c>
    </row>
    <row r="25" spans="1:5" x14ac:dyDescent="0.25">
      <c r="A25" s="15">
        <v>42671</v>
      </c>
      <c r="B25" s="1">
        <f t="shared" si="0"/>
        <v>8</v>
      </c>
      <c r="C25" s="1">
        <v>-539.17999999999995</v>
      </c>
      <c r="D25" s="3">
        <f t="shared" si="1"/>
        <v>154618.24963086421</v>
      </c>
      <c r="E25" s="3">
        <f t="shared" si="2"/>
        <v>191.54870876783016</v>
      </c>
    </row>
    <row r="26" spans="1:5" x14ac:dyDescent="0.25">
      <c r="A26" s="2">
        <v>42674</v>
      </c>
      <c r="B26" s="1">
        <f t="shared" si="0"/>
        <v>3</v>
      </c>
      <c r="C26" s="1">
        <v>-500</v>
      </c>
      <c r="D26" s="3">
        <f t="shared" si="1"/>
        <v>154309.79833963205</v>
      </c>
      <c r="E26" s="3">
        <f t="shared" si="2"/>
        <v>71.802173458716382</v>
      </c>
    </row>
    <row r="27" spans="1:5" x14ac:dyDescent="0.25">
      <c r="A27" s="2">
        <v>42694</v>
      </c>
      <c r="B27" s="1">
        <f t="shared" si="0"/>
        <v>20</v>
      </c>
      <c r="C27" s="1"/>
      <c r="D27" s="3">
        <f t="shared" si="1"/>
        <v>154381.60051309076</v>
      </c>
      <c r="E27" s="3">
        <f t="shared" si="2"/>
        <v>477.72622499666909</v>
      </c>
    </row>
    <row r="28" spans="1:5" x14ac:dyDescent="0.25">
      <c r="A28" s="2">
        <v>42702</v>
      </c>
      <c r="B28" s="1">
        <f t="shared" si="0"/>
        <v>8</v>
      </c>
      <c r="C28" s="1">
        <v>-539.17999999999995</v>
      </c>
      <c r="D28" s="3">
        <f t="shared" si="1"/>
        <v>154320.14673808744</v>
      </c>
      <c r="E28" s="3">
        <f t="shared" si="2"/>
        <v>191.17940666278636</v>
      </c>
    </row>
    <row r="29" spans="1:5" x14ac:dyDescent="0.25">
      <c r="A29" s="2">
        <v>42704</v>
      </c>
      <c r="B29" s="1">
        <f t="shared" si="0"/>
        <v>2</v>
      </c>
      <c r="C29" s="1">
        <v>-500</v>
      </c>
      <c r="D29" s="3">
        <f t="shared" si="1"/>
        <v>154011.32614475023</v>
      </c>
      <c r="E29" s="3">
        <f t="shared" si="2"/>
        <v>47.775826250421588</v>
      </c>
    </row>
    <row r="30" spans="1:5" x14ac:dyDescent="0.25">
      <c r="A30" s="2">
        <v>42724</v>
      </c>
      <c r="B30" s="1">
        <f t="shared" si="0"/>
        <v>20</v>
      </c>
      <c r="C30" s="1">
        <v>0</v>
      </c>
      <c r="D30" s="3">
        <f t="shared" si="1"/>
        <v>154059.10197100067</v>
      </c>
      <c r="E30" s="3">
        <f t="shared" si="2"/>
        <v>476.80218779059658</v>
      </c>
    </row>
    <row r="31" spans="1:5" x14ac:dyDescent="0.25">
      <c r="A31" s="2">
        <v>42732</v>
      </c>
      <c r="B31" s="1">
        <f t="shared" si="0"/>
        <v>8</v>
      </c>
      <c r="C31" s="1">
        <v>-539.17999999999995</v>
      </c>
      <c r="D31" s="3">
        <f t="shared" si="1"/>
        <v>153996.72415879127</v>
      </c>
      <c r="E31" s="3">
        <f t="shared" si="2"/>
        <v>190.78003860518439</v>
      </c>
    </row>
    <row r="32" spans="1:5" x14ac:dyDescent="0.25">
      <c r="A32" s="2">
        <v>42735</v>
      </c>
      <c r="B32" s="1">
        <f t="shared" si="0"/>
        <v>3</v>
      </c>
      <c r="C32" s="1">
        <v>-500</v>
      </c>
      <c r="D32" s="3">
        <f t="shared" si="1"/>
        <v>153687.50419739645</v>
      </c>
      <c r="E32" s="3">
        <f t="shared" si="2"/>
        <v>71.513547246342782</v>
      </c>
    </row>
    <row r="33" spans="1:5" x14ac:dyDescent="0.25">
      <c r="A33" s="2">
        <v>42755</v>
      </c>
      <c r="B33" s="1">
        <f t="shared" si="0"/>
        <v>20</v>
      </c>
      <c r="C33" s="1"/>
      <c r="D33" s="3">
        <f t="shared" si="1"/>
        <v>153759.0177446428</v>
      </c>
      <c r="E33" s="3">
        <f t="shared" si="2"/>
        <v>475.79967052892601</v>
      </c>
    </row>
    <row r="34" spans="1:5" x14ac:dyDescent="0.25">
      <c r="A34" s="2">
        <v>42765</v>
      </c>
      <c r="B34" s="1">
        <f t="shared" si="0"/>
        <v>10</v>
      </c>
      <c r="C34" s="1">
        <v>-539.17999999999995</v>
      </c>
      <c r="D34" s="3">
        <f t="shared" si="1"/>
        <v>153695.63741517172</v>
      </c>
      <c r="E34" s="3">
        <f t="shared" si="2"/>
        <v>238.0105343170498</v>
      </c>
    </row>
    <row r="35" spans="1:5" x14ac:dyDescent="0.25">
      <c r="A35" s="2">
        <v>42766</v>
      </c>
      <c r="B35" s="1">
        <f t="shared" si="0"/>
        <v>1</v>
      </c>
      <c r="C35" s="1">
        <v>-500</v>
      </c>
      <c r="D35" s="3">
        <f t="shared" si="1"/>
        <v>153433.64794948878</v>
      </c>
      <c r="E35" s="3">
        <f t="shared" si="2"/>
        <v>23.791242503992333</v>
      </c>
    </row>
    <row r="36" spans="1:5" x14ac:dyDescent="0.25">
      <c r="A36" s="2">
        <v>42786</v>
      </c>
      <c r="B36" s="1">
        <f t="shared" si="0"/>
        <v>20</v>
      </c>
      <c r="C36" s="1"/>
      <c r="D36" s="3">
        <f t="shared" si="1"/>
        <v>153457.43919199277</v>
      </c>
      <c r="E36" s="3">
        <f t="shared" si="2"/>
        <v>475.01375940526663</v>
      </c>
    </row>
    <row r="37" spans="1:5" x14ac:dyDescent="0.25">
      <c r="A37" s="2">
        <v>42794</v>
      </c>
      <c r="B37" s="1">
        <f t="shared" si="0"/>
        <v>8</v>
      </c>
      <c r="C37" s="1">
        <v>-539.17999999999995</v>
      </c>
      <c r="D37" s="3">
        <f t="shared" si="1"/>
        <v>153393.27295139804</v>
      </c>
      <c r="E37" s="3">
        <f t="shared" si="2"/>
        <v>190.03496579391981</v>
      </c>
    </row>
    <row r="38" spans="1:5" x14ac:dyDescent="0.25">
      <c r="A38" s="2">
        <v>42794</v>
      </c>
      <c r="B38" s="1">
        <f t="shared" si="0"/>
        <v>0</v>
      </c>
      <c r="C38" s="1">
        <v>-500</v>
      </c>
      <c r="D38" s="3">
        <f t="shared" si="1"/>
        <v>153083.30791719197</v>
      </c>
      <c r="E38" s="3">
        <f t="shared" si="2"/>
        <v>0</v>
      </c>
    </row>
    <row r="39" spans="1:5" x14ac:dyDescent="0.25">
      <c r="A39" s="2">
        <v>42814</v>
      </c>
      <c r="B39" s="1">
        <f t="shared" si="0"/>
        <v>20</v>
      </c>
      <c r="C39" s="1"/>
      <c r="D39" s="3">
        <f t="shared" si="1"/>
        <v>153083.30791719197</v>
      </c>
      <c r="E39" s="3">
        <f t="shared" si="2"/>
        <v>473.92914505870391</v>
      </c>
    </row>
    <row r="40" spans="1:5" x14ac:dyDescent="0.25">
      <c r="A40" s="2">
        <v>42822</v>
      </c>
      <c r="B40" s="1">
        <f t="shared" si="0"/>
        <v>8</v>
      </c>
      <c r="C40" s="1">
        <v>-640.12</v>
      </c>
      <c r="D40" s="3">
        <f t="shared" si="1"/>
        <v>152917.11706225068</v>
      </c>
      <c r="E40" s="3">
        <f t="shared" si="2"/>
        <v>189.57165802348155</v>
      </c>
    </row>
    <row r="41" spans="1:5" x14ac:dyDescent="0.25">
      <c r="A41" s="2">
        <v>42825</v>
      </c>
      <c r="B41" s="1">
        <f t="shared" si="0"/>
        <v>3</v>
      </c>
      <c r="C41" s="1">
        <v>-500</v>
      </c>
      <c r="D41" s="3">
        <f t="shared" si="1"/>
        <v>152606.68872027416</v>
      </c>
      <c r="E41" s="3">
        <f t="shared" si="2"/>
        <v>71.012195457675304</v>
      </c>
    </row>
    <row r="42" spans="1:5" x14ac:dyDescent="0.25">
      <c r="A42" s="2">
        <v>42845</v>
      </c>
      <c r="B42" s="1">
        <f t="shared" si="0"/>
        <v>20</v>
      </c>
      <c r="C42" s="1"/>
      <c r="D42" s="3">
        <f t="shared" si="1"/>
        <v>152677.70091573184</v>
      </c>
      <c r="E42" s="3">
        <f t="shared" si="2"/>
        <v>472.4535842572871</v>
      </c>
    </row>
    <row r="43" spans="1:5" x14ac:dyDescent="0.25">
      <c r="A43" s="2">
        <v>42853</v>
      </c>
      <c r="B43" s="1">
        <f t="shared" si="0"/>
        <v>8</v>
      </c>
      <c r="C43" s="1">
        <v>-640.12</v>
      </c>
      <c r="D43" s="3">
        <f t="shared" si="1"/>
        <v>152510.03449998912</v>
      </c>
      <c r="E43" s="3">
        <f t="shared" si="2"/>
        <v>189.06937209290626</v>
      </c>
    </row>
    <row r="44" spans="1:5" x14ac:dyDescent="0.25">
      <c r="A44" s="2">
        <v>42855</v>
      </c>
      <c r="B44" s="1">
        <f t="shared" si="0"/>
        <v>2</v>
      </c>
      <c r="C44" s="1">
        <v>-500</v>
      </c>
      <c r="D44" s="3">
        <f t="shared" si="1"/>
        <v>152199.10387208202</v>
      </c>
      <c r="E44" s="3">
        <f t="shared" si="2"/>
        <v>47.215435338352798</v>
      </c>
    </row>
    <row r="45" spans="1:5" x14ac:dyDescent="0.25">
      <c r="A45" s="2">
        <v>42875</v>
      </c>
      <c r="B45" s="1">
        <f t="shared" si="0"/>
        <v>20</v>
      </c>
      <c r="C45" s="1"/>
      <c r="D45" s="3">
        <f t="shared" si="1"/>
        <v>152246.31930742037</v>
      </c>
      <c r="E45" s="3">
        <f t="shared" si="2"/>
        <v>471.19174623411692</v>
      </c>
    </row>
    <row r="46" spans="1:5" x14ac:dyDescent="0.25">
      <c r="A46" s="2">
        <v>42884</v>
      </c>
      <c r="B46" s="1">
        <f t="shared" si="0"/>
        <v>9</v>
      </c>
      <c r="C46" s="1">
        <v>-640.12</v>
      </c>
      <c r="D46" s="3">
        <f t="shared" si="1"/>
        <v>152077.39105365449</v>
      </c>
      <c r="E46" s="3">
        <f t="shared" si="2"/>
        <v>212.10206402143359</v>
      </c>
    </row>
    <row r="47" spans="1:5" x14ac:dyDescent="0.25">
      <c r="A47" s="2">
        <v>42886</v>
      </c>
      <c r="B47" s="1">
        <f t="shared" si="0"/>
        <v>2</v>
      </c>
      <c r="C47" s="1">
        <v>-500</v>
      </c>
      <c r="D47" s="3">
        <f t="shared" si="1"/>
        <v>151789.49311767591</v>
      </c>
      <c r="E47" s="3">
        <f t="shared" si="2"/>
        <v>47.081493668665637</v>
      </c>
    </row>
    <row r="48" spans="1:5" x14ac:dyDescent="0.25">
      <c r="A48" s="2">
        <v>42914</v>
      </c>
      <c r="B48" s="1">
        <f t="shared" si="0"/>
        <v>28</v>
      </c>
      <c r="C48" s="1">
        <v>-640.12</v>
      </c>
      <c r="D48" s="3">
        <f t="shared" si="1"/>
        <v>151196.45461134458</v>
      </c>
      <c r="E48" s="3">
        <f t="shared" si="2"/>
        <v>657.89309071825551</v>
      </c>
    </row>
    <row r="49" spans="1:5" x14ac:dyDescent="0.25">
      <c r="A49" s="2">
        <v>42916</v>
      </c>
      <c r="B49" s="1">
        <f t="shared" si="0"/>
        <v>2</v>
      </c>
      <c r="C49" s="1">
        <v>-500</v>
      </c>
      <c r="D49" s="3">
        <f t="shared" si="1"/>
        <v>151354.34770206283</v>
      </c>
      <c r="E49" s="3">
        <f t="shared" si="2"/>
        <v>46.808765400224488</v>
      </c>
    </row>
    <row r="50" spans="1:5" x14ac:dyDescent="0.25">
      <c r="A50" s="2"/>
      <c r="D50" s="3">
        <f>+D49+E49</f>
        <v>151401.15646746306</v>
      </c>
      <c r="E50" s="3"/>
    </row>
    <row r="51" spans="1:5" x14ac:dyDescent="0.25">
      <c r="A51" s="5" t="s">
        <v>22</v>
      </c>
      <c r="B51" s="4"/>
      <c r="C51" s="4"/>
      <c r="D51" s="4"/>
      <c r="E51" s="9">
        <f>SUM(E16:E50)</f>
        <v>8688.5653325201802</v>
      </c>
    </row>
    <row r="52" spans="1:5" x14ac:dyDescent="0.25">
      <c r="A52" s="2"/>
    </row>
    <row r="53" spans="1:5" x14ac:dyDescent="0.25">
      <c r="A53" s="2"/>
    </row>
    <row r="54" spans="1:5" x14ac:dyDescent="0.25">
      <c r="A54" s="5">
        <v>42551</v>
      </c>
    </row>
    <row r="55" spans="1:5" x14ac:dyDescent="0.25">
      <c r="A55" s="2"/>
    </row>
    <row r="56" spans="1:5" x14ac:dyDescent="0.25">
      <c r="A56" s="2" t="s">
        <v>23</v>
      </c>
      <c r="C56" s="1">
        <v>750000</v>
      </c>
    </row>
    <row r="57" spans="1:5" x14ac:dyDescent="0.25">
      <c r="A57" s="2"/>
      <c r="C57" s="1"/>
    </row>
    <row r="58" spans="1:5" x14ac:dyDescent="0.25">
      <c r="A58" s="2" t="s">
        <v>24</v>
      </c>
      <c r="C58" s="1">
        <v>330864.32</v>
      </c>
    </row>
    <row r="59" spans="1:5" x14ac:dyDescent="0.25">
      <c r="A59" s="2" t="s">
        <v>25</v>
      </c>
      <c r="C59" s="1">
        <f>+D49</f>
        <v>151354.34770206283</v>
      </c>
    </row>
    <row r="60" spans="1:5" x14ac:dyDescent="0.25">
      <c r="A60" s="2"/>
      <c r="C60" s="1">
        <f>SUM(C58:C59)</f>
        <v>482218.66770206287</v>
      </c>
      <c r="D60" s="1">
        <f>+C60/0.7</f>
        <v>688883.81100294704</v>
      </c>
    </row>
    <row r="61" spans="1:5" x14ac:dyDescent="0.25">
      <c r="A61" s="2"/>
      <c r="C61" s="1"/>
    </row>
    <row r="62" spans="1:5" x14ac:dyDescent="0.25">
      <c r="A62" s="2" t="s">
        <v>26</v>
      </c>
      <c r="C62" s="7">
        <f>+C60/C56</f>
        <v>0.64295822360275046</v>
      </c>
    </row>
    <row r="63" spans="1:5" x14ac:dyDescent="0.25">
      <c r="A63" s="2"/>
    </row>
    <row r="64" spans="1:5" x14ac:dyDescent="0.25">
      <c r="A64" s="2"/>
    </row>
    <row r="65" spans="1:1" x14ac:dyDescent="0.25">
      <c r="A65" s="2"/>
    </row>
    <row r="66" spans="1:1" x14ac:dyDescent="0.25">
      <c r="A66" s="2"/>
    </row>
    <row r="67" spans="1:1" x14ac:dyDescent="0.25">
      <c r="A67" s="2"/>
    </row>
  </sheetData>
  <mergeCells count="1">
    <mergeCell ref="D8:H9"/>
  </mergeCells>
  <hyperlinks>
    <hyperlink ref="D10" r:id="rId1"/>
  </hyperlinks>
  <pageMargins left="0.7" right="0.7" top="0.75" bottom="0.75" header="0.3" footer="0.3"/>
  <pageSetup paperSize="9" orientation="portrait"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58"/>
  <sheetViews>
    <sheetView workbookViewId="0">
      <selection activeCell="F52" sqref="F52"/>
    </sheetView>
  </sheetViews>
  <sheetFormatPr defaultRowHeight="15" x14ac:dyDescent="0.25"/>
  <cols>
    <col min="1" max="1" width="10.7109375" bestFit="1" customWidth="1"/>
    <col min="2" max="2" width="13" customWidth="1"/>
    <col min="3" max="3" width="11.5703125" bestFit="1" customWidth="1"/>
    <col min="4" max="4" width="13.28515625" bestFit="1" customWidth="1"/>
    <col min="5" max="5" width="15.140625" customWidth="1"/>
  </cols>
  <sheetData>
    <row r="2" spans="1:8" x14ac:dyDescent="0.25">
      <c r="A2" s="4" t="s">
        <v>0</v>
      </c>
    </row>
    <row r="3" spans="1:8" x14ac:dyDescent="0.25">
      <c r="A3" s="4" t="s">
        <v>1</v>
      </c>
    </row>
    <row r="6" spans="1:8" x14ac:dyDescent="0.25">
      <c r="A6" s="4" t="s">
        <v>2</v>
      </c>
      <c r="B6" s="4"/>
      <c r="C6" s="4"/>
      <c r="D6" s="5">
        <v>40928</v>
      </c>
    </row>
    <row r="7" spans="1:8" x14ac:dyDescent="0.25">
      <c r="A7" s="4" t="s">
        <v>5</v>
      </c>
      <c r="B7" s="4"/>
      <c r="C7" s="4"/>
      <c r="D7" s="6">
        <v>272484.40000000002</v>
      </c>
    </row>
    <row r="8" spans="1:8" ht="15" customHeight="1" x14ac:dyDescent="0.25">
      <c r="A8" s="4" t="s">
        <v>3</v>
      </c>
      <c r="B8" s="4"/>
      <c r="C8" s="4"/>
      <c r="D8" s="23" t="s">
        <v>30</v>
      </c>
      <c r="E8" s="23"/>
      <c r="F8" s="23"/>
      <c r="G8" s="23"/>
      <c r="H8" s="23"/>
    </row>
    <row r="9" spans="1:8" ht="15" customHeight="1" x14ac:dyDescent="0.25">
      <c r="A9" s="4"/>
      <c r="B9" s="4"/>
      <c r="C9" s="4"/>
      <c r="D9" s="23"/>
      <c r="E9" s="23"/>
      <c r="F9" s="23"/>
      <c r="G9" s="23"/>
      <c r="H9" s="23"/>
    </row>
    <row r="10" spans="1:8" x14ac:dyDescent="0.25">
      <c r="A10" s="4" t="s">
        <v>36</v>
      </c>
      <c r="B10" s="4"/>
      <c r="C10" s="4"/>
      <c r="D10" s="16" t="s">
        <v>38</v>
      </c>
      <c r="E10" s="14"/>
      <c r="F10" s="14"/>
      <c r="G10" s="14"/>
    </row>
    <row r="11" spans="1:8" x14ac:dyDescent="0.25">
      <c r="A11" s="4" t="s">
        <v>6</v>
      </c>
      <c r="B11" s="4"/>
      <c r="C11" s="4"/>
      <c r="D11" s="13" t="s">
        <v>37</v>
      </c>
      <c r="E11" s="14"/>
      <c r="F11" s="14"/>
      <c r="G11" s="14"/>
    </row>
    <row r="12" spans="1:8" x14ac:dyDescent="0.25">
      <c r="A12" s="4" t="s">
        <v>33</v>
      </c>
      <c r="B12" s="4"/>
      <c r="C12" s="4"/>
      <c r="D12" s="7">
        <v>5.8000000000000003E-2</v>
      </c>
    </row>
    <row r="13" spans="1:8" x14ac:dyDescent="0.25">
      <c r="A13" s="4"/>
      <c r="B13" s="4"/>
      <c r="C13" s="4"/>
      <c r="D13" s="7"/>
    </row>
    <row r="14" spans="1:8" x14ac:dyDescent="0.25">
      <c r="B14" s="4"/>
      <c r="C14" s="4"/>
      <c r="D14" s="4"/>
      <c r="E14" s="10">
        <f>D12/365</f>
        <v>1.589041095890411E-4</v>
      </c>
    </row>
    <row r="15" spans="1:8" x14ac:dyDescent="0.25">
      <c r="B15" s="8" t="s">
        <v>8</v>
      </c>
      <c r="C15" s="8" t="s">
        <v>11</v>
      </c>
      <c r="D15" s="8" t="s">
        <v>9</v>
      </c>
      <c r="E15" s="8" t="s">
        <v>10</v>
      </c>
    </row>
    <row r="16" spans="1:8" x14ac:dyDescent="0.25">
      <c r="A16" s="2">
        <v>42936</v>
      </c>
      <c r="B16" s="1">
        <f>+A16-'2016-2017'!A49</f>
        <v>20</v>
      </c>
      <c r="C16" s="1">
        <v>0</v>
      </c>
      <c r="D16" s="1">
        <f>+'2016-2017'!D50</f>
        <v>151401.15646746306</v>
      </c>
      <c r="E16" s="3">
        <f t="shared" ref="E16:E18" si="0">+B16*$E$14*D16</f>
        <v>481.16531918426614</v>
      </c>
    </row>
    <row r="17" spans="1:5" x14ac:dyDescent="0.25">
      <c r="A17" s="2">
        <v>42944</v>
      </c>
      <c r="B17" s="1">
        <f t="shared" ref="B17:B40" si="1">-A16+A17</f>
        <v>8</v>
      </c>
      <c r="C17" s="1">
        <v>-640.12</v>
      </c>
      <c r="D17" s="3">
        <f t="shared" ref="D17:D19" si="2">+D16+C17+E16</f>
        <v>151242.20178664735</v>
      </c>
      <c r="E17" s="3">
        <f t="shared" si="0"/>
        <v>192.26405925754622</v>
      </c>
    </row>
    <row r="18" spans="1:5" x14ac:dyDescent="0.25">
      <c r="A18" s="2">
        <v>42946</v>
      </c>
      <c r="B18" s="1">
        <f t="shared" si="1"/>
        <v>2</v>
      </c>
      <c r="C18" s="1">
        <v>-500</v>
      </c>
      <c r="D18" s="3">
        <f t="shared" si="2"/>
        <v>150934.4658459049</v>
      </c>
      <c r="E18" s="3">
        <f t="shared" si="0"/>
        <v>47.968213803082101</v>
      </c>
    </row>
    <row r="19" spans="1:5" x14ac:dyDescent="0.25">
      <c r="A19" s="2">
        <v>42975</v>
      </c>
      <c r="B19" s="1">
        <f t="shared" si="1"/>
        <v>29</v>
      </c>
      <c r="C19" s="1">
        <v>-640.12</v>
      </c>
      <c r="D19" s="3">
        <f t="shared" si="2"/>
        <v>150342.31405970798</v>
      </c>
      <c r="E19" s="3">
        <f>+B19*$E$14*D18</f>
        <v>695.53910014469045</v>
      </c>
    </row>
    <row r="20" spans="1:5" x14ac:dyDescent="0.25">
      <c r="A20" s="2">
        <v>42978</v>
      </c>
      <c r="B20" s="1">
        <f t="shared" si="1"/>
        <v>3</v>
      </c>
      <c r="C20" s="1">
        <v>-500</v>
      </c>
      <c r="D20" s="3">
        <f>+D19+C20+E19</f>
        <v>150537.85315985268</v>
      </c>
      <c r="E20" s="3">
        <f t="shared" ref="E20:E40" si="3">+B20*$E$14*D19</f>
        <v>71.670034647641614</v>
      </c>
    </row>
    <row r="21" spans="1:5" x14ac:dyDescent="0.25">
      <c r="A21" s="2">
        <v>43006</v>
      </c>
      <c r="B21" s="1">
        <f t="shared" si="1"/>
        <v>28</v>
      </c>
      <c r="C21" s="1">
        <v>-640.12</v>
      </c>
      <c r="D21" s="3">
        <f t="shared" ref="D21:D41" si="4">+D20+C21+E20</f>
        <v>149969.40319450031</v>
      </c>
      <c r="E21" s="3">
        <f t="shared" si="3"/>
        <v>669.79033844274181</v>
      </c>
    </row>
    <row r="22" spans="1:5" x14ac:dyDescent="0.25">
      <c r="A22" s="2">
        <v>43008</v>
      </c>
      <c r="B22" s="1">
        <f t="shared" si="1"/>
        <v>2</v>
      </c>
      <c r="C22" s="1">
        <v>-500</v>
      </c>
      <c r="D22" s="3">
        <f t="shared" si="4"/>
        <v>150139.19353294306</v>
      </c>
      <c r="E22" s="3">
        <f t="shared" si="3"/>
        <v>47.661508960443932</v>
      </c>
    </row>
    <row r="23" spans="1:5" x14ac:dyDescent="0.25">
      <c r="A23" s="2">
        <v>43038</v>
      </c>
      <c r="B23" s="1">
        <f t="shared" si="1"/>
        <v>30</v>
      </c>
      <c r="C23" s="1">
        <v>-640.12</v>
      </c>
      <c r="D23" s="3">
        <f t="shared" si="4"/>
        <v>149546.73504190351</v>
      </c>
      <c r="E23" s="3">
        <f t="shared" si="3"/>
        <v>715.73204588307101</v>
      </c>
    </row>
    <row r="24" spans="1:5" x14ac:dyDescent="0.25">
      <c r="A24" s="2">
        <v>43039</v>
      </c>
      <c r="B24" s="1">
        <f t="shared" si="1"/>
        <v>1</v>
      </c>
      <c r="C24" s="1">
        <v>-500</v>
      </c>
      <c r="D24" s="3">
        <f t="shared" si="4"/>
        <v>149762.46708778659</v>
      </c>
      <c r="E24" s="3">
        <f t="shared" si="3"/>
        <v>23.763590773781928</v>
      </c>
    </row>
    <row r="25" spans="1:5" x14ac:dyDescent="0.25">
      <c r="A25" s="2">
        <v>43067</v>
      </c>
      <c r="B25" s="1">
        <f t="shared" si="1"/>
        <v>28</v>
      </c>
      <c r="C25" s="1">
        <v>-640.12</v>
      </c>
      <c r="D25" s="3">
        <f t="shared" si="4"/>
        <v>149146.11067856036</v>
      </c>
      <c r="E25" s="3">
        <f t="shared" si="3"/>
        <v>666.34040150839849</v>
      </c>
    </row>
    <row r="26" spans="1:5" x14ac:dyDescent="0.25">
      <c r="A26" s="2">
        <v>43069</v>
      </c>
      <c r="B26" s="1">
        <f t="shared" si="1"/>
        <v>2</v>
      </c>
      <c r="C26" s="1">
        <v>-500</v>
      </c>
      <c r="D26" s="3">
        <f t="shared" si="4"/>
        <v>149312.45108006877</v>
      </c>
      <c r="E26" s="3">
        <f t="shared" si="3"/>
        <v>47.399859832090414</v>
      </c>
    </row>
    <row r="27" spans="1:5" x14ac:dyDescent="0.25">
      <c r="A27" s="2">
        <v>43097</v>
      </c>
      <c r="B27" s="1">
        <f t="shared" si="1"/>
        <v>28</v>
      </c>
      <c r="C27" s="1">
        <v>-640.12</v>
      </c>
      <c r="D27" s="3">
        <f t="shared" si="4"/>
        <v>148719.73093990085</v>
      </c>
      <c r="E27" s="3">
        <f t="shared" si="3"/>
        <v>664.33813850419642</v>
      </c>
    </row>
    <row r="28" spans="1:5" x14ac:dyDescent="0.25">
      <c r="A28" s="2">
        <v>43100</v>
      </c>
      <c r="B28" s="1">
        <f t="shared" si="1"/>
        <v>3</v>
      </c>
      <c r="C28" s="1">
        <v>-500</v>
      </c>
      <c r="D28" s="3">
        <f t="shared" si="4"/>
        <v>148884.06907840504</v>
      </c>
      <c r="E28" s="3">
        <f t="shared" si="3"/>
        <v>70.896529269980135</v>
      </c>
    </row>
    <row r="29" spans="1:5" x14ac:dyDescent="0.25">
      <c r="A29" s="2">
        <v>43129</v>
      </c>
      <c r="B29" s="1">
        <f t="shared" si="1"/>
        <v>29</v>
      </c>
      <c r="C29" s="1">
        <v>-640.12</v>
      </c>
      <c r="D29" s="3">
        <f t="shared" si="4"/>
        <v>148314.84560767503</v>
      </c>
      <c r="E29" s="3">
        <f t="shared" si="3"/>
        <v>686.09042243801991</v>
      </c>
    </row>
    <row r="30" spans="1:5" x14ac:dyDescent="0.25">
      <c r="A30" s="2">
        <v>43131</v>
      </c>
      <c r="B30" s="1">
        <f t="shared" si="1"/>
        <v>2</v>
      </c>
      <c r="C30" s="1">
        <v>-500</v>
      </c>
      <c r="D30" s="3">
        <f t="shared" si="4"/>
        <v>148500.93603011305</v>
      </c>
      <c r="E30" s="3">
        <f t="shared" si="3"/>
        <v>47.135676960247409</v>
      </c>
    </row>
    <row r="31" spans="1:5" x14ac:dyDescent="0.25">
      <c r="A31" s="2">
        <v>43159</v>
      </c>
      <c r="B31" s="1">
        <f t="shared" si="1"/>
        <v>28</v>
      </c>
      <c r="C31" s="1">
        <v>-640.12</v>
      </c>
      <c r="D31" s="3">
        <f t="shared" si="4"/>
        <v>147907.95170707331</v>
      </c>
      <c r="E31" s="3">
        <f t="shared" si="3"/>
        <v>660.72745236411947</v>
      </c>
    </row>
    <row r="32" spans="1:5" x14ac:dyDescent="0.25">
      <c r="A32" s="2">
        <v>43159</v>
      </c>
      <c r="B32" s="1">
        <f t="shared" si="1"/>
        <v>0</v>
      </c>
      <c r="C32" s="1">
        <v>-500</v>
      </c>
      <c r="D32" s="3">
        <f t="shared" si="4"/>
        <v>148068.67915943742</v>
      </c>
      <c r="E32" s="3">
        <f t="shared" si="3"/>
        <v>0</v>
      </c>
    </row>
    <row r="33" spans="1:5" x14ac:dyDescent="0.25">
      <c r="A33" s="2">
        <v>43187</v>
      </c>
      <c r="B33" s="1">
        <f t="shared" si="1"/>
        <v>28</v>
      </c>
      <c r="C33" s="1">
        <v>-842.23</v>
      </c>
      <c r="D33" s="3">
        <f t="shared" si="4"/>
        <v>147226.44915943741</v>
      </c>
      <c r="E33" s="3">
        <f t="shared" si="3"/>
        <v>658.80420535596272</v>
      </c>
    </row>
    <row r="34" spans="1:5" x14ac:dyDescent="0.25">
      <c r="A34" s="2">
        <v>43190</v>
      </c>
      <c r="B34" s="1">
        <f t="shared" si="1"/>
        <v>3</v>
      </c>
      <c r="C34" s="1">
        <v>-500</v>
      </c>
      <c r="D34" s="3">
        <f t="shared" si="4"/>
        <v>147385.25336479337</v>
      </c>
      <c r="E34" s="3">
        <f t="shared" si="3"/>
        <v>70.184663434909893</v>
      </c>
    </row>
    <row r="35" spans="1:5" x14ac:dyDescent="0.25">
      <c r="A35" s="2">
        <v>43220</v>
      </c>
      <c r="B35" s="1">
        <f t="shared" si="1"/>
        <v>30</v>
      </c>
      <c r="C35" s="1">
        <v>-842.23</v>
      </c>
      <c r="D35" s="3">
        <f t="shared" si="4"/>
        <v>146613.20802822828</v>
      </c>
      <c r="E35" s="3">
        <f t="shared" si="3"/>
        <v>702.60367357463144</v>
      </c>
    </row>
    <row r="36" spans="1:5" x14ac:dyDescent="0.25">
      <c r="A36" s="2">
        <v>43220</v>
      </c>
      <c r="B36" s="1">
        <f t="shared" si="1"/>
        <v>0</v>
      </c>
      <c r="C36" s="1">
        <v>-500</v>
      </c>
      <c r="D36" s="3">
        <f t="shared" si="4"/>
        <v>146815.81170180292</v>
      </c>
      <c r="E36" s="3">
        <f t="shared" si="3"/>
        <v>0</v>
      </c>
    </row>
    <row r="37" spans="1:5" x14ac:dyDescent="0.25">
      <c r="A37" s="2">
        <v>43248</v>
      </c>
      <c r="B37" s="1">
        <f t="shared" si="1"/>
        <v>28</v>
      </c>
      <c r="C37" s="1">
        <v>-842.23</v>
      </c>
      <c r="D37" s="3">
        <f t="shared" si="4"/>
        <v>145973.5817018029</v>
      </c>
      <c r="E37" s="3">
        <f t="shared" si="3"/>
        <v>653.22980329788481</v>
      </c>
    </row>
    <row r="38" spans="1:5" x14ac:dyDescent="0.25">
      <c r="A38" s="2">
        <v>43251</v>
      </c>
      <c r="B38" s="1">
        <f t="shared" si="1"/>
        <v>3</v>
      </c>
      <c r="C38" s="1">
        <v>-500</v>
      </c>
      <c r="D38" s="3">
        <f t="shared" si="4"/>
        <v>146126.81150510078</v>
      </c>
      <c r="E38" s="3">
        <f t="shared" si="3"/>
        <v>69.587406071544393</v>
      </c>
    </row>
    <row r="39" spans="1:5" x14ac:dyDescent="0.25">
      <c r="A39" s="2">
        <v>43279</v>
      </c>
      <c r="B39" s="1">
        <f t="shared" si="1"/>
        <v>28</v>
      </c>
      <c r="C39" s="1">
        <v>-842.23</v>
      </c>
      <c r="D39" s="3">
        <f t="shared" si="4"/>
        <v>145354.16891117231</v>
      </c>
      <c r="E39" s="3">
        <f t="shared" si="3"/>
        <v>650.16422434050321</v>
      </c>
    </row>
    <row r="40" spans="1:5" x14ac:dyDescent="0.25">
      <c r="A40" s="2">
        <v>43281</v>
      </c>
      <c r="B40" s="1">
        <f t="shared" si="1"/>
        <v>2</v>
      </c>
      <c r="C40" s="1">
        <v>-500</v>
      </c>
      <c r="D40" s="3">
        <f t="shared" si="4"/>
        <v>145504.3331355128</v>
      </c>
      <c r="E40" s="3">
        <f t="shared" si="3"/>
        <v>46.194749571769833</v>
      </c>
    </row>
    <row r="41" spans="1:5" x14ac:dyDescent="0.25">
      <c r="A41" s="2"/>
      <c r="D41" s="3">
        <f t="shared" si="4"/>
        <v>145550.52788508456</v>
      </c>
      <c r="E41" s="3"/>
    </row>
    <row r="42" spans="1:5" x14ac:dyDescent="0.25">
      <c r="A42" s="5" t="s">
        <v>39</v>
      </c>
      <c r="B42" s="4"/>
      <c r="C42" s="4"/>
      <c r="D42" s="4"/>
      <c r="E42" s="9">
        <f>SUM(E16:E41)</f>
        <v>8639.2514176215245</v>
      </c>
    </row>
    <row r="43" spans="1:5" x14ac:dyDescent="0.25">
      <c r="A43" s="2"/>
    </row>
    <row r="44" spans="1:5" x14ac:dyDescent="0.25">
      <c r="A44" s="2"/>
    </row>
    <row r="45" spans="1:5" x14ac:dyDescent="0.25">
      <c r="A45" s="5">
        <v>43281</v>
      </c>
    </row>
    <row r="46" spans="1:5" x14ac:dyDescent="0.25">
      <c r="A46" s="2"/>
    </row>
    <row r="47" spans="1:5" x14ac:dyDescent="0.25">
      <c r="A47" s="2" t="s">
        <v>23</v>
      </c>
      <c r="C47" s="1">
        <v>750000</v>
      </c>
    </row>
    <row r="48" spans="1:5" x14ac:dyDescent="0.25">
      <c r="A48" s="2"/>
      <c r="C48" s="1"/>
    </row>
    <row r="49" spans="1:4" x14ac:dyDescent="0.25">
      <c r="A49" s="2" t="s">
        <v>24</v>
      </c>
      <c r="C49" s="1">
        <v>313739.98</v>
      </c>
    </row>
    <row r="50" spans="1:4" x14ac:dyDescent="0.25">
      <c r="A50" s="2" t="s">
        <v>25</v>
      </c>
      <c r="C50" s="1">
        <f>+D40</f>
        <v>145504.3331355128</v>
      </c>
    </row>
    <row r="51" spans="1:4" x14ac:dyDescent="0.25">
      <c r="A51" s="2"/>
      <c r="C51" s="1">
        <f>SUM(C49:C50)</f>
        <v>459244.31313551276</v>
      </c>
      <c r="D51" s="1">
        <f>+C51/0.7</f>
        <v>656063.304479304</v>
      </c>
    </row>
    <row r="52" spans="1:4" x14ac:dyDescent="0.25">
      <c r="A52" s="2"/>
      <c r="C52" s="1"/>
    </row>
    <row r="53" spans="1:4" x14ac:dyDescent="0.25">
      <c r="A53" s="2" t="s">
        <v>26</v>
      </c>
      <c r="C53" s="7">
        <f>+C51/C47</f>
        <v>0.6123257508473503</v>
      </c>
    </row>
    <row r="54" spans="1:4" x14ac:dyDescent="0.25">
      <c r="A54" s="2"/>
    </row>
    <row r="55" spans="1:4" x14ac:dyDescent="0.25">
      <c r="A55" s="2"/>
    </row>
    <row r="56" spans="1:4" x14ac:dyDescent="0.25">
      <c r="A56" s="2"/>
    </row>
    <row r="57" spans="1:4" x14ac:dyDescent="0.25">
      <c r="A57" s="2"/>
    </row>
    <row r="58" spans="1:4" x14ac:dyDescent="0.25">
      <c r="A58" s="2"/>
    </row>
  </sheetData>
  <mergeCells count="1">
    <mergeCell ref="D8:H9"/>
  </mergeCells>
  <hyperlinks>
    <hyperlink ref="D10" r:id="rId1"/>
  </hyperlinks>
  <pageMargins left="0.7" right="0.7" top="0.75" bottom="0.75" header="0.3" footer="0.3"/>
  <pageSetup paperSize="9" orientation="portrait"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59"/>
  <sheetViews>
    <sheetView topLeftCell="A7" workbookViewId="0">
      <selection activeCell="J26" sqref="J26"/>
    </sheetView>
  </sheetViews>
  <sheetFormatPr defaultRowHeight="15" x14ac:dyDescent="0.25"/>
  <cols>
    <col min="1" max="1" width="10.7109375" bestFit="1" customWidth="1"/>
    <col min="2" max="2" width="13" customWidth="1"/>
    <col min="3" max="3" width="11.5703125" bestFit="1" customWidth="1"/>
    <col min="4" max="4" width="13.28515625" bestFit="1" customWidth="1"/>
    <col min="5" max="5" width="15.140625" customWidth="1"/>
  </cols>
  <sheetData>
    <row r="2" spans="1:8" x14ac:dyDescent="0.25">
      <c r="A2" s="4" t="s">
        <v>0</v>
      </c>
    </row>
    <row r="3" spans="1:8" x14ac:dyDescent="0.25">
      <c r="A3" s="4" t="s">
        <v>1</v>
      </c>
    </row>
    <row r="6" spans="1:8" x14ac:dyDescent="0.25">
      <c r="A6" s="4" t="s">
        <v>2</v>
      </c>
      <c r="B6" s="4"/>
      <c r="C6" s="4"/>
      <c r="D6" s="5">
        <v>40928</v>
      </c>
    </row>
    <row r="7" spans="1:8" x14ac:dyDescent="0.25">
      <c r="A7" s="4" t="s">
        <v>5</v>
      </c>
      <c r="B7" s="4"/>
      <c r="C7" s="4"/>
      <c r="D7" s="6">
        <v>272484.40000000002</v>
      </c>
    </row>
    <row r="8" spans="1:8" ht="15" customHeight="1" x14ac:dyDescent="0.25">
      <c r="A8" s="4" t="s">
        <v>3</v>
      </c>
      <c r="B8" s="4"/>
      <c r="C8" s="4"/>
      <c r="D8" s="23" t="s">
        <v>30</v>
      </c>
      <c r="E8" s="23"/>
      <c r="F8" s="23"/>
      <c r="G8" s="23"/>
      <c r="H8" s="23"/>
    </row>
    <row r="9" spans="1:8" ht="15" customHeight="1" x14ac:dyDescent="0.25">
      <c r="A9" s="4"/>
      <c r="B9" s="4"/>
      <c r="C9" s="4"/>
      <c r="D9" s="23"/>
      <c r="E9" s="23"/>
      <c r="F9" s="23"/>
      <c r="G9" s="23"/>
      <c r="H9" s="23"/>
    </row>
    <row r="10" spans="1:8" x14ac:dyDescent="0.25">
      <c r="A10" s="4" t="s">
        <v>36</v>
      </c>
      <c r="B10" s="4"/>
      <c r="C10" s="4"/>
      <c r="D10" s="16" t="s">
        <v>41</v>
      </c>
      <c r="E10" s="18"/>
      <c r="F10" s="18"/>
      <c r="G10" s="18"/>
    </row>
    <row r="11" spans="1:8" x14ac:dyDescent="0.25">
      <c r="A11" s="4" t="s">
        <v>6</v>
      </c>
      <c r="B11" s="4"/>
      <c r="C11" s="4"/>
      <c r="D11" s="17" t="s">
        <v>37</v>
      </c>
      <c r="E11" s="18"/>
      <c r="F11" s="18"/>
      <c r="G11" s="18"/>
    </row>
    <row r="12" spans="1:8" x14ac:dyDescent="0.25">
      <c r="A12" s="4" t="s">
        <v>33</v>
      </c>
      <c r="B12" s="4"/>
      <c r="C12" s="4"/>
      <c r="D12" s="7">
        <v>5.8000000000000003E-2</v>
      </c>
    </row>
    <row r="13" spans="1:8" x14ac:dyDescent="0.25">
      <c r="A13" s="4"/>
      <c r="B13" s="4"/>
      <c r="C13" s="4"/>
      <c r="D13" s="7"/>
    </row>
    <row r="14" spans="1:8" x14ac:dyDescent="0.25">
      <c r="B14" s="4"/>
      <c r="C14" s="4"/>
      <c r="D14" s="4"/>
      <c r="E14" s="10">
        <f>D12/365</f>
        <v>1.589041095890411E-4</v>
      </c>
    </row>
    <row r="15" spans="1:8" x14ac:dyDescent="0.25">
      <c r="B15" s="8" t="s">
        <v>8</v>
      </c>
      <c r="C15" s="8" t="s">
        <v>11</v>
      </c>
      <c r="D15" s="8" t="s">
        <v>9</v>
      </c>
      <c r="E15" s="8" t="s">
        <v>10</v>
      </c>
    </row>
    <row r="16" spans="1:8" x14ac:dyDescent="0.25">
      <c r="A16" s="2">
        <v>43301</v>
      </c>
      <c r="B16" s="1">
        <f>+A16-'2017-2018'!A40</f>
        <v>20</v>
      </c>
      <c r="C16" s="1">
        <v>0</v>
      </c>
      <c r="D16" s="1">
        <f>+'2017-2018'!D41</f>
        <v>145550.52788508456</v>
      </c>
      <c r="E16" s="3">
        <f t="shared" ref="E16:E18" si="0">+B16*$E$14*D16</f>
        <v>462.57154067588516</v>
      </c>
    </row>
    <row r="17" spans="1:5" x14ac:dyDescent="0.25">
      <c r="A17" s="2">
        <v>43311</v>
      </c>
      <c r="B17" s="1">
        <f t="shared" ref="B17:B41" si="1">-A16+A17</f>
        <v>10</v>
      </c>
      <c r="C17" s="1">
        <v>-842.23</v>
      </c>
      <c r="D17" s="3">
        <f t="shared" ref="D17:D19" si="2">+D16+C17+E16</f>
        <v>145170.86942576044</v>
      </c>
      <c r="E17" s="3">
        <f t="shared" si="0"/>
        <v>230.68247744367412</v>
      </c>
    </row>
    <row r="18" spans="1:5" x14ac:dyDescent="0.25">
      <c r="A18" s="2">
        <v>43332</v>
      </c>
      <c r="B18" s="1">
        <f t="shared" si="1"/>
        <v>21</v>
      </c>
      <c r="C18" s="1"/>
      <c r="D18" s="3">
        <f t="shared" si="2"/>
        <v>145401.55190320412</v>
      </c>
      <c r="E18" s="3">
        <f t="shared" si="0"/>
        <v>485.20298689891132</v>
      </c>
    </row>
    <row r="19" spans="1:5" x14ac:dyDescent="0.25">
      <c r="A19" s="2">
        <v>43340</v>
      </c>
      <c r="B19" s="1">
        <f t="shared" si="1"/>
        <v>8</v>
      </c>
      <c r="C19" s="1">
        <v>-842.23</v>
      </c>
      <c r="D19" s="3">
        <f t="shared" si="2"/>
        <v>145044.52489010303</v>
      </c>
      <c r="E19" s="3">
        <f>+B19*$E$14*D18</f>
        <v>184.83923310434716</v>
      </c>
    </row>
    <row r="20" spans="1:5" x14ac:dyDescent="0.25">
      <c r="A20" s="2">
        <v>43363</v>
      </c>
      <c r="B20" s="1">
        <f t="shared" si="1"/>
        <v>23</v>
      </c>
      <c r="C20" s="1"/>
      <c r="D20" s="3">
        <f>+D19+C20+E19</f>
        <v>145229.36412320737</v>
      </c>
      <c r="E20" s="3">
        <f t="shared" ref="E20:E41" si="3">+B20*$E$14*D19</f>
        <v>530.10793480382858</v>
      </c>
    </row>
    <row r="21" spans="1:5" x14ac:dyDescent="0.25">
      <c r="A21" s="2">
        <v>43371</v>
      </c>
      <c r="B21" s="1">
        <f t="shared" si="1"/>
        <v>8</v>
      </c>
      <c r="C21" s="1">
        <v>-842.23</v>
      </c>
      <c r="D21" s="3">
        <f t="shared" ref="D21:D42" si="4">+D20+C21+E20</f>
        <v>144917.24205801118</v>
      </c>
      <c r="E21" s="3">
        <f t="shared" si="3"/>
        <v>184.62034233744717</v>
      </c>
    </row>
    <row r="22" spans="1:5" x14ac:dyDescent="0.25">
      <c r="A22" s="2">
        <v>43393</v>
      </c>
      <c r="B22" s="1">
        <f t="shared" si="1"/>
        <v>22</v>
      </c>
      <c r="C22" s="1"/>
      <c r="D22" s="3">
        <f t="shared" si="4"/>
        <v>145101.86240034862</v>
      </c>
      <c r="E22" s="3">
        <f t="shared" si="3"/>
        <v>506.61479689321169</v>
      </c>
    </row>
    <row r="23" spans="1:5" x14ac:dyDescent="0.25">
      <c r="A23" s="2">
        <v>43402</v>
      </c>
      <c r="B23" s="1">
        <f t="shared" si="1"/>
        <v>9</v>
      </c>
      <c r="C23" s="1">
        <v>-842.23</v>
      </c>
      <c r="D23" s="3">
        <f t="shared" si="4"/>
        <v>144766.24719724181</v>
      </c>
      <c r="E23" s="3">
        <f t="shared" si="3"/>
        <v>207.51554019995064</v>
      </c>
    </row>
    <row r="24" spans="1:5" x14ac:dyDescent="0.25">
      <c r="A24" s="2">
        <v>43424</v>
      </c>
      <c r="B24" s="1">
        <f t="shared" si="1"/>
        <v>22</v>
      </c>
      <c r="C24" s="1"/>
      <c r="D24" s="3">
        <f t="shared" si="4"/>
        <v>144973.76273744175</v>
      </c>
      <c r="E24" s="3">
        <f t="shared" si="3"/>
        <v>506.08693540734401</v>
      </c>
    </row>
    <row r="25" spans="1:5" x14ac:dyDescent="0.25">
      <c r="A25" s="2">
        <v>43432</v>
      </c>
      <c r="B25" s="1">
        <f t="shared" si="1"/>
        <v>8</v>
      </c>
      <c r="C25" s="1">
        <v>-842.23</v>
      </c>
      <c r="D25" s="3">
        <f t="shared" si="4"/>
        <v>144637.61967284908</v>
      </c>
      <c r="E25" s="3">
        <f t="shared" si="3"/>
        <v>184.29541345252869</v>
      </c>
    </row>
    <row r="26" spans="1:5" x14ac:dyDescent="0.25">
      <c r="A26" s="2">
        <v>43454</v>
      </c>
      <c r="B26" s="1">
        <f t="shared" ref="B26:B29" si="5">-A25+A26</f>
        <v>22</v>
      </c>
      <c r="C26" s="1"/>
      <c r="D26" s="3">
        <f t="shared" ref="D26:D27" si="6">+D25+C26+E25</f>
        <v>144821.9150863016</v>
      </c>
      <c r="E26" s="3">
        <f t="shared" ref="E26:E27" si="7">+B26*$E$14*D25</f>
        <v>505.63726767823402</v>
      </c>
    </row>
    <row r="27" spans="1:5" x14ac:dyDescent="0.25">
      <c r="A27" s="2">
        <v>43462</v>
      </c>
      <c r="B27" s="1">
        <f t="shared" si="5"/>
        <v>8</v>
      </c>
      <c r="C27" s="1">
        <v>-842.23</v>
      </c>
      <c r="D27" s="3">
        <f t="shared" si="6"/>
        <v>144485.32235397983</v>
      </c>
      <c r="E27" s="3">
        <f t="shared" si="7"/>
        <v>184.10237972614777</v>
      </c>
    </row>
    <row r="28" spans="1:5" x14ac:dyDescent="0.25">
      <c r="A28" s="2">
        <v>43485</v>
      </c>
      <c r="B28" s="1">
        <f t="shared" si="5"/>
        <v>23</v>
      </c>
      <c r="C28" s="1"/>
      <c r="D28" s="3">
        <f t="shared" ref="D28" si="8">+D27+C28+E27</f>
        <v>144669.42473370599</v>
      </c>
      <c r="E28" s="3">
        <f t="shared" ref="E28" si="9">+B28*$E$14*D27</f>
        <v>528.06416443892908</v>
      </c>
    </row>
    <row r="29" spans="1:5" x14ac:dyDescent="0.25">
      <c r="A29" s="2">
        <v>43494</v>
      </c>
      <c r="B29" s="1">
        <f t="shared" si="5"/>
        <v>9</v>
      </c>
      <c r="C29" s="1">
        <v>-842.23</v>
      </c>
      <c r="D29" s="3">
        <f t="shared" si="4"/>
        <v>144355.25889814491</v>
      </c>
      <c r="E29" s="3">
        <f t="shared" si="3"/>
        <v>206.89709509861515</v>
      </c>
    </row>
    <row r="30" spans="1:5" x14ac:dyDescent="0.25">
      <c r="A30" s="2">
        <v>43516</v>
      </c>
      <c r="B30" s="1">
        <f t="shared" si="1"/>
        <v>22</v>
      </c>
      <c r="C30" s="1"/>
      <c r="D30" s="3">
        <f t="shared" si="4"/>
        <v>144562.15599324353</v>
      </c>
      <c r="E30" s="3">
        <f t="shared" si="3"/>
        <v>504.65016535351481</v>
      </c>
    </row>
    <row r="31" spans="1:5" x14ac:dyDescent="0.25">
      <c r="A31" s="2">
        <v>43524</v>
      </c>
      <c r="B31" s="1">
        <f t="shared" si="1"/>
        <v>8</v>
      </c>
      <c r="C31" s="1">
        <v>-842.23</v>
      </c>
      <c r="D31" s="3">
        <f t="shared" si="4"/>
        <v>144224.57615859705</v>
      </c>
      <c r="E31" s="3">
        <f t="shared" si="3"/>
        <v>183.7721654270274</v>
      </c>
    </row>
    <row r="32" spans="1:5" x14ac:dyDescent="0.25">
      <c r="A32" s="2">
        <v>43544</v>
      </c>
      <c r="B32" s="1">
        <f t="shared" si="1"/>
        <v>20</v>
      </c>
      <c r="C32" s="1"/>
      <c r="D32" s="3">
        <f t="shared" si="4"/>
        <v>144408.34832402406</v>
      </c>
      <c r="E32" s="3">
        <f t="shared" si="3"/>
        <v>458.35755710677415</v>
      </c>
    </row>
    <row r="33" spans="1:5" x14ac:dyDescent="0.25">
      <c r="A33" s="2">
        <v>43552</v>
      </c>
      <c r="B33" s="1">
        <f t="shared" si="1"/>
        <v>8</v>
      </c>
      <c r="C33" s="1">
        <v>-998.83</v>
      </c>
      <c r="D33" s="3">
        <f t="shared" si="4"/>
        <v>143867.87588113084</v>
      </c>
      <c r="E33" s="3">
        <f t="shared" si="3"/>
        <v>183.57664006122511</v>
      </c>
    </row>
    <row r="34" spans="1:5" x14ac:dyDescent="0.25">
      <c r="A34" s="2">
        <v>43575</v>
      </c>
      <c r="B34" s="1">
        <f t="shared" si="1"/>
        <v>23</v>
      </c>
      <c r="C34" s="1"/>
      <c r="D34" s="3">
        <f t="shared" si="4"/>
        <v>144051.45252119206</v>
      </c>
      <c r="E34" s="3">
        <f t="shared" si="3"/>
        <v>525.80752445322889</v>
      </c>
    </row>
    <row r="35" spans="1:5" x14ac:dyDescent="0.25">
      <c r="A35" s="2">
        <v>43584</v>
      </c>
      <c r="B35" s="1">
        <f t="shared" si="1"/>
        <v>9</v>
      </c>
      <c r="C35" s="1">
        <v>-998.83</v>
      </c>
      <c r="D35" s="3">
        <f t="shared" si="4"/>
        <v>143578.43004564531</v>
      </c>
      <c r="E35" s="3">
        <f t="shared" si="3"/>
        <v>206.01331018099248</v>
      </c>
    </row>
    <row r="36" spans="1:5" x14ac:dyDescent="0.25">
      <c r="A36" s="2">
        <v>43585</v>
      </c>
      <c r="B36" s="1">
        <f t="shared" si="1"/>
        <v>1</v>
      </c>
      <c r="C36" s="1">
        <v>998.83</v>
      </c>
      <c r="D36" s="3">
        <f t="shared" si="4"/>
        <v>144783.2733558263</v>
      </c>
      <c r="E36" s="3">
        <f t="shared" si="3"/>
        <v>22.815202582595692</v>
      </c>
    </row>
    <row r="37" spans="1:5" x14ac:dyDescent="0.25">
      <c r="A37" s="2">
        <v>43605</v>
      </c>
      <c r="B37" s="1">
        <f t="shared" si="1"/>
        <v>20</v>
      </c>
      <c r="C37" s="1"/>
      <c r="D37" s="3">
        <f t="shared" si="4"/>
        <v>144806.0885584089</v>
      </c>
      <c r="E37" s="3">
        <f t="shared" si="3"/>
        <v>460.13314271988628</v>
      </c>
    </row>
    <row r="38" spans="1:5" x14ac:dyDescent="0.25">
      <c r="A38" s="2">
        <v>43613</v>
      </c>
      <c r="B38" s="1">
        <f t="shared" si="1"/>
        <v>8</v>
      </c>
      <c r="C38" s="1">
        <v>-998.83</v>
      </c>
      <c r="D38" s="3">
        <f t="shared" si="4"/>
        <v>144267.3917011288</v>
      </c>
      <c r="E38" s="3">
        <f t="shared" si="3"/>
        <v>184.08226052356639</v>
      </c>
    </row>
    <row r="39" spans="1:5" x14ac:dyDescent="0.25">
      <c r="A39" s="2">
        <v>43614</v>
      </c>
      <c r="B39" s="1">
        <f t="shared" si="1"/>
        <v>1</v>
      </c>
      <c r="C39" s="1">
        <v>998.83</v>
      </c>
      <c r="D39" s="3">
        <f t="shared" si="4"/>
        <v>145450.30396165236</v>
      </c>
      <c r="E39" s="3">
        <f t="shared" si="3"/>
        <v>22.924681421001289</v>
      </c>
    </row>
    <row r="40" spans="1:5" x14ac:dyDescent="0.25">
      <c r="A40" s="2">
        <v>43636</v>
      </c>
      <c r="B40" s="1">
        <f t="shared" si="1"/>
        <v>22</v>
      </c>
      <c r="C40" s="1"/>
      <c r="D40" s="3">
        <f t="shared" si="4"/>
        <v>145473.22864307335</v>
      </c>
      <c r="E40" s="3">
        <f t="shared" si="3"/>
        <v>508.47832289059841</v>
      </c>
    </row>
    <row r="41" spans="1:5" x14ac:dyDescent="0.25">
      <c r="A41" s="2">
        <v>43646</v>
      </c>
      <c r="B41" s="1">
        <f t="shared" si="1"/>
        <v>10</v>
      </c>
      <c r="C41" s="1"/>
      <c r="D41" s="3">
        <f t="shared" si="4"/>
        <v>145981.70696596394</v>
      </c>
      <c r="E41" s="3">
        <f t="shared" si="3"/>
        <v>231.16293866570558</v>
      </c>
    </row>
    <row r="42" spans="1:5" x14ac:dyDescent="0.25">
      <c r="A42" s="2"/>
      <c r="D42" s="3">
        <f t="shared" si="4"/>
        <v>146212.86990462965</v>
      </c>
      <c r="E42" s="3"/>
    </row>
    <row r="43" spans="1:5" x14ac:dyDescent="0.25">
      <c r="A43" s="5" t="s">
        <v>40</v>
      </c>
      <c r="B43" s="4"/>
      <c r="C43" s="4"/>
      <c r="D43" s="4"/>
      <c r="E43" s="9">
        <f>SUM(E16:E42)</f>
        <v>8399.0120195451691</v>
      </c>
    </row>
    <row r="44" spans="1:5" x14ac:dyDescent="0.25">
      <c r="A44" s="2"/>
    </row>
    <row r="45" spans="1:5" x14ac:dyDescent="0.25">
      <c r="A45" s="2"/>
    </row>
    <row r="46" spans="1:5" x14ac:dyDescent="0.25">
      <c r="A46" s="5">
        <v>43646</v>
      </c>
    </row>
    <row r="47" spans="1:5" x14ac:dyDescent="0.25">
      <c r="A47" s="2"/>
    </row>
    <row r="48" spans="1:5" x14ac:dyDescent="0.25">
      <c r="A48" s="2" t="s">
        <v>23</v>
      </c>
      <c r="C48" s="1">
        <v>750000</v>
      </c>
    </row>
    <row r="49" spans="1:4" x14ac:dyDescent="0.25">
      <c r="A49" s="2"/>
      <c r="C49" s="1"/>
    </row>
    <row r="50" spans="1:4" x14ac:dyDescent="0.25">
      <c r="A50" s="2" t="s">
        <v>24</v>
      </c>
      <c r="C50" s="1">
        <v>291228.49</v>
      </c>
    </row>
    <row r="51" spans="1:4" x14ac:dyDescent="0.25">
      <c r="A51" s="2" t="s">
        <v>25</v>
      </c>
      <c r="C51" s="1">
        <f>+D42</f>
        <v>146212.86990462965</v>
      </c>
    </row>
    <row r="52" spans="1:4" x14ac:dyDescent="0.25">
      <c r="A52" s="2"/>
      <c r="C52" s="1">
        <f>SUM(C50:C51)</f>
        <v>437441.35990462964</v>
      </c>
      <c r="D52" s="1">
        <f>+C52/0.7</f>
        <v>624916.22843518527</v>
      </c>
    </row>
    <row r="53" spans="1:4" x14ac:dyDescent="0.25">
      <c r="A53" s="2"/>
      <c r="C53" s="1"/>
    </row>
    <row r="54" spans="1:4" x14ac:dyDescent="0.25">
      <c r="A54" s="2" t="s">
        <v>26</v>
      </c>
      <c r="C54" s="7">
        <f>+C52/C48</f>
        <v>0.58325514653950616</v>
      </c>
    </row>
    <row r="55" spans="1:4" x14ac:dyDescent="0.25">
      <c r="A55" s="2"/>
    </row>
    <row r="56" spans="1:4" x14ac:dyDescent="0.25">
      <c r="A56" s="2"/>
    </row>
    <row r="57" spans="1:4" x14ac:dyDescent="0.25">
      <c r="A57" s="2"/>
    </row>
    <row r="58" spans="1:4" x14ac:dyDescent="0.25">
      <c r="A58" s="2"/>
    </row>
    <row r="59" spans="1:4" x14ac:dyDescent="0.25">
      <c r="A59" s="2"/>
    </row>
  </sheetData>
  <mergeCells count="1">
    <mergeCell ref="D8:H9"/>
  </mergeCell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59"/>
  <sheetViews>
    <sheetView tabSelected="1" topLeftCell="A4" workbookViewId="0">
      <selection activeCell="C50" sqref="C50"/>
    </sheetView>
  </sheetViews>
  <sheetFormatPr defaultRowHeight="15" x14ac:dyDescent="0.25"/>
  <cols>
    <col min="1" max="1" width="10.7109375" bestFit="1" customWidth="1"/>
    <col min="2" max="2" width="13" customWidth="1"/>
    <col min="3" max="3" width="11.5703125" bestFit="1" customWidth="1"/>
    <col min="4" max="4" width="13.28515625" bestFit="1" customWidth="1"/>
    <col min="5" max="5" width="15.140625" customWidth="1"/>
  </cols>
  <sheetData>
    <row r="2" spans="1:8" x14ac:dyDescent="0.25">
      <c r="A2" s="4" t="s">
        <v>0</v>
      </c>
    </row>
    <row r="3" spans="1:8" x14ac:dyDescent="0.25">
      <c r="A3" s="4" t="s">
        <v>1</v>
      </c>
    </row>
    <row r="6" spans="1:8" x14ac:dyDescent="0.25">
      <c r="A6" s="4" t="s">
        <v>2</v>
      </c>
      <c r="B6" s="4"/>
      <c r="C6" s="4"/>
      <c r="D6" s="5">
        <v>40928</v>
      </c>
    </row>
    <row r="7" spans="1:8" x14ac:dyDescent="0.25">
      <c r="A7" s="4" t="s">
        <v>5</v>
      </c>
      <c r="B7" s="4"/>
      <c r="C7" s="4"/>
      <c r="D7" s="6">
        <v>272484.40000000002</v>
      </c>
    </row>
    <row r="8" spans="1:8" ht="15" customHeight="1" x14ac:dyDescent="0.25">
      <c r="A8" s="4" t="s">
        <v>3</v>
      </c>
      <c r="B8" s="4"/>
      <c r="C8" s="4"/>
      <c r="D8" s="23" t="s">
        <v>30</v>
      </c>
      <c r="E8" s="23"/>
      <c r="F8" s="23"/>
      <c r="G8" s="23"/>
      <c r="H8" s="23"/>
    </row>
    <row r="9" spans="1:8" ht="15" customHeight="1" x14ac:dyDescent="0.25">
      <c r="A9" s="4"/>
      <c r="B9" s="4"/>
      <c r="C9" s="4"/>
      <c r="D9" s="23"/>
      <c r="E9" s="23"/>
      <c r="F9" s="23"/>
      <c r="G9" s="23"/>
      <c r="H9" s="23"/>
    </row>
    <row r="10" spans="1:8" x14ac:dyDescent="0.25">
      <c r="A10" s="4" t="s">
        <v>36</v>
      </c>
      <c r="B10" s="4"/>
      <c r="C10" s="4"/>
      <c r="D10" s="16" t="s">
        <v>41</v>
      </c>
      <c r="E10" s="20"/>
      <c r="F10" s="20"/>
      <c r="G10" s="20"/>
    </row>
    <row r="11" spans="1:8" x14ac:dyDescent="0.25">
      <c r="A11" s="4" t="s">
        <v>6</v>
      </c>
      <c r="B11" s="4"/>
      <c r="C11" s="4"/>
      <c r="D11" s="19" t="s">
        <v>37</v>
      </c>
      <c r="E11" s="20"/>
      <c r="F11" s="20"/>
      <c r="G11" s="20"/>
    </row>
    <row r="12" spans="1:8" x14ac:dyDescent="0.25">
      <c r="A12" s="4" t="s">
        <v>42</v>
      </c>
      <c r="B12" s="4"/>
      <c r="C12" s="4"/>
      <c r="D12" s="7">
        <v>5.9400000000000001E-2</v>
      </c>
    </row>
    <row r="13" spans="1:8" x14ac:dyDescent="0.25">
      <c r="A13" s="4"/>
      <c r="B13" s="4"/>
      <c r="C13" s="4"/>
      <c r="D13" s="7"/>
    </row>
    <row r="14" spans="1:8" x14ac:dyDescent="0.25">
      <c r="B14" s="4"/>
      <c r="C14" s="4"/>
      <c r="D14" s="4"/>
      <c r="E14" s="10">
        <f>D12/365</f>
        <v>1.6273972602739726E-4</v>
      </c>
    </row>
    <row r="15" spans="1:8" x14ac:dyDescent="0.25">
      <c r="B15" s="8" t="s">
        <v>8</v>
      </c>
      <c r="C15" s="8" t="s">
        <v>11</v>
      </c>
      <c r="D15" s="8" t="s">
        <v>9</v>
      </c>
      <c r="E15" s="8" t="s">
        <v>10</v>
      </c>
    </row>
    <row r="16" spans="1:8" hidden="1" x14ac:dyDescent="0.25">
      <c r="A16" s="2"/>
      <c r="B16" s="1"/>
      <c r="C16" s="1"/>
      <c r="D16" s="1"/>
      <c r="E16" s="3"/>
    </row>
    <row r="17" spans="1:5" hidden="1" x14ac:dyDescent="0.25">
      <c r="A17" s="2"/>
      <c r="B17" s="1"/>
      <c r="C17" s="1"/>
      <c r="D17" s="3"/>
      <c r="E17" s="3"/>
    </row>
    <row r="18" spans="1:5" hidden="1" x14ac:dyDescent="0.25">
      <c r="A18" s="2"/>
      <c r="B18" s="1"/>
      <c r="C18" s="1"/>
      <c r="D18" s="3"/>
      <c r="E18" s="3"/>
    </row>
    <row r="19" spans="1:5" hidden="1" x14ac:dyDescent="0.25">
      <c r="A19" s="2"/>
      <c r="B19" s="1"/>
      <c r="C19" s="1"/>
      <c r="D19" s="3"/>
      <c r="E19" s="3"/>
    </row>
    <row r="20" spans="1:5" hidden="1" x14ac:dyDescent="0.25">
      <c r="A20" s="2"/>
      <c r="B20" s="1"/>
      <c r="C20" s="1"/>
      <c r="D20" s="3"/>
      <c r="E20" s="3"/>
    </row>
    <row r="21" spans="1:5" hidden="1" x14ac:dyDescent="0.25">
      <c r="A21" s="2"/>
      <c r="B21" s="1"/>
      <c r="C21" s="1"/>
      <c r="D21" s="3"/>
      <c r="E21" s="3"/>
    </row>
    <row r="22" spans="1:5" hidden="1" x14ac:dyDescent="0.25">
      <c r="A22" s="2"/>
      <c r="B22" s="1"/>
      <c r="C22" s="1"/>
      <c r="D22" s="3"/>
      <c r="E22" s="3"/>
    </row>
    <row r="23" spans="1:5" hidden="1" x14ac:dyDescent="0.25">
      <c r="A23" s="2"/>
      <c r="B23" s="1"/>
      <c r="C23" s="1"/>
      <c r="D23" s="3"/>
      <c r="E23" s="3"/>
    </row>
    <row r="24" spans="1:5" hidden="1" x14ac:dyDescent="0.25">
      <c r="A24" s="2"/>
      <c r="B24" s="1"/>
      <c r="C24" s="1"/>
      <c r="D24" s="3"/>
      <c r="E24" s="3"/>
    </row>
    <row r="25" spans="1:5" hidden="1" x14ac:dyDescent="0.25">
      <c r="A25" s="2"/>
      <c r="B25" s="1"/>
      <c r="C25" s="1"/>
      <c r="D25" s="3"/>
      <c r="E25" s="3"/>
    </row>
    <row r="26" spans="1:5" hidden="1" x14ac:dyDescent="0.25">
      <c r="A26" s="2"/>
      <c r="B26" s="1"/>
      <c r="C26" s="1"/>
      <c r="D26" s="3"/>
      <c r="E26" s="3"/>
    </row>
    <row r="27" spans="1:5" hidden="1" x14ac:dyDescent="0.25">
      <c r="A27" s="2"/>
      <c r="B27" s="1"/>
      <c r="C27" s="1"/>
      <c r="D27" s="3"/>
      <c r="E27" s="3"/>
    </row>
    <row r="28" spans="1:5" hidden="1" x14ac:dyDescent="0.25">
      <c r="A28" s="2"/>
      <c r="B28" s="1"/>
      <c r="C28" s="1"/>
      <c r="D28" s="3"/>
      <c r="E28" s="3"/>
    </row>
    <row r="29" spans="1:5" hidden="1" x14ac:dyDescent="0.25">
      <c r="A29" s="2"/>
      <c r="B29" s="1"/>
      <c r="C29" s="1"/>
      <c r="D29" s="3"/>
      <c r="E29" s="3"/>
    </row>
    <row r="30" spans="1:5" hidden="1" x14ac:dyDescent="0.25">
      <c r="A30" s="2"/>
      <c r="B30" s="1"/>
      <c r="C30" s="1"/>
      <c r="D30" s="3"/>
      <c r="E30" s="3"/>
    </row>
    <row r="31" spans="1:5" hidden="1" x14ac:dyDescent="0.25">
      <c r="A31" s="2"/>
      <c r="B31" s="1"/>
      <c r="C31" s="1"/>
      <c r="D31" s="3"/>
      <c r="E31" s="3"/>
    </row>
    <row r="32" spans="1:5" hidden="1" x14ac:dyDescent="0.25">
      <c r="A32" s="2"/>
      <c r="B32" s="1"/>
      <c r="C32" s="1"/>
      <c r="D32" s="3"/>
      <c r="E32" s="3"/>
    </row>
    <row r="33" spans="1:5" hidden="1" x14ac:dyDescent="0.25">
      <c r="A33" s="2"/>
      <c r="B33" s="1"/>
      <c r="C33" s="1"/>
      <c r="D33" s="3"/>
      <c r="E33" s="3"/>
    </row>
    <row r="34" spans="1:5" hidden="1" x14ac:dyDescent="0.25">
      <c r="A34" s="2"/>
      <c r="B34" s="1"/>
      <c r="C34" s="1"/>
      <c r="D34" s="3"/>
      <c r="E34" s="3"/>
    </row>
    <row r="35" spans="1:5" hidden="1" x14ac:dyDescent="0.25">
      <c r="A35" s="2"/>
      <c r="B35" s="1"/>
      <c r="C35" s="1"/>
      <c r="D35" s="3"/>
      <c r="E35" s="3"/>
    </row>
    <row r="36" spans="1:5" hidden="1" x14ac:dyDescent="0.25">
      <c r="A36" s="2"/>
      <c r="B36" s="1"/>
      <c r="C36" s="1"/>
      <c r="D36" s="3"/>
      <c r="E36" s="3"/>
    </row>
    <row r="37" spans="1:5" hidden="1" x14ac:dyDescent="0.25">
      <c r="A37" s="2"/>
      <c r="B37" s="1"/>
      <c r="C37" s="1"/>
      <c r="D37" s="3"/>
      <c r="E37" s="3"/>
    </row>
    <row r="38" spans="1:5" hidden="1" x14ac:dyDescent="0.25">
      <c r="A38" s="2"/>
      <c r="B38" s="1"/>
      <c r="C38" s="1"/>
      <c r="D38" s="3"/>
      <c r="E38" s="3"/>
    </row>
    <row r="39" spans="1:5" hidden="1" x14ac:dyDescent="0.25">
      <c r="A39" s="2"/>
      <c r="B39" s="1"/>
      <c r="C39" s="1"/>
      <c r="D39" s="3"/>
      <c r="E39" s="3"/>
    </row>
    <row r="40" spans="1:5" hidden="1" x14ac:dyDescent="0.25">
      <c r="A40" s="2"/>
      <c r="B40" s="1"/>
      <c r="C40" s="1"/>
      <c r="D40" s="3"/>
      <c r="E40" s="3"/>
    </row>
    <row r="41" spans="1:5" x14ac:dyDescent="0.25">
      <c r="A41" s="2">
        <v>44012</v>
      </c>
      <c r="B41" s="1">
        <f>-'2018-2019'!A41+A41</f>
        <v>366</v>
      </c>
      <c r="C41" s="1"/>
      <c r="D41" s="3">
        <f>+'2018-2019'!D42</f>
        <v>146212.86990462965</v>
      </c>
      <c r="E41" s="3">
        <f>+B41*$E$14*'2018-2019'!D42</f>
        <v>8708.8391147249604</v>
      </c>
    </row>
    <row r="42" spans="1:5" x14ac:dyDescent="0.25">
      <c r="A42" s="2"/>
      <c r="D42" s="3">
        <f t="shared" ref="D21:D42" si="0">+D41+C42+E41</f>
        <v>154921.7090193546</v>
      </c>
      <c r="E42" s="3"/>
    </row>
    <row r="43" spans="1:5" x14ac:dyDescent="0.25">
      <c r="A43" s="5" t="s">
        <v>43</v>
      </c>
      <c r="B43" s="4"/>
      <c r="C43" s="4"/>
      <c r="D43" s="4"/>
      <c r="E43" s="9">
        <f>SUM(E16:E42)</f>
        <v>8708.8391147249604</v>
      </c>
    </row>
    <row r="44" spans="1:5" x14ac:dyDescent="0.25">
      <c r="A44" s="2"/>
    </row>
    <row r="45" spans="1:5" x14ac:dyDescent="0.25">
      <c r="A45" s="2"/>
    </row>
    <row r="46" spans="1:5" x14ac:dyDescent="0.25">
      <c r="A46" s="5">
        <v>44012</v>
      </c>
    </row>
    <row r="47" spans="1:5" x14ac:dyDescent="0.25">
      <c r="A47" s="2"/>
    </row>
    <row r="48" spans="1:5" x14ac:dyDescent="0.25">
      <c r="A48" s="2" t="s">
        <v>23</v>
      </c>
      <c r="C48" s="1">
        <v>750000</v>
      </c>
    </row>
    <row r="49" spans="1:4" x14ac:dyDescent="0.25">
      <c r="A49" s="2"/>
      <c r="C49" s="1"/>
    </row>
    <row r="50" spans="1:4" x14ac:dyDescent="0.25">
      <c r="A50" s="2" t="s">
        <v>24</v>
      </c>
      <c r="C50" s="1">
        <v>272012.32</v>
      </c>
    </row>
    <row r="51" spans="1:4" x14ac:dyDescent="0.25">
      <c r="A51" s="2" t="s">
        <v>25</v>
      </c>
      <c r="C51" s="1">
        <f>+D42</f>
        <v>154921.7090193546</v>
      </c>
    </row>
    <row r="52" spans="1:4" x14ac:dyDescent="0.25">
      <c r="A52" s="2"/>
      <c r="C52" s="1">
        <f>SUM(C50:C51)</f>
        <v>426934.02901935461</v>
      </c>
      <c r="D52" s="1">
        <f>+C52/0.7</f>
        <v>609905.75574193522</v>
      </c>
    </row>
    <row r="53" spans="1:4" x14ac:dyDescent="0.25">
      <c r="A53" s="2"/>
      <c r="C53" s="1"/>
    </row>
    <row r="54" spans="1:4" x14ac:dyDescent="0.25">
      <c r="A54" s="2" t="s">
        <v>26</v>
      </c>
      <c r="C54" s="7">
        <f>+C52/C48</f>
        <v>0.56924537202580616</v>
      </c>
    </row>
    <row r="55" spans="1:4" x14ac:dyDescent="0.25">
      <c r="A55" s="2"/>
    </row>
    <row r="56" spans="1:4" x14ac:dyDescent="0.25">
      <c r="A56" s="2"/>
    </row>
    <row r="57" spans="1:4" x14ac:dyDescent="0.25">
      <c r="A57" s="2"/>
    </row>
    <row r="58" spans="1:4" x14ac:dyDescent="0.25">
      <c r="A58" s="2"/>
    </row>
    <row r="59" spans="1:4" x14ac:dyDescent="0.25">
      <c r="A59" s="2"/>
    </row>
  </sheetData>
  <mergeCells count="1">
    <mergeCell ref="D8:H9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2011-2012</vt:lpstr>
      <vt:lpstr>2012-2013</vt:lpstr>
      <vt:lpstr>2013-2014</vt:lpstr>
      <vt:lpstr>2014-2015</vt:lpstr>
      <vt:lpstr>2015-2016</vt:lpstr>
      <vt:lpstr>2016-2017</vt:lpstr>
      <vt:lpstr>2017-2018</vt:lpstr>
      <vt:lpstr>2018-2019</vt:lpstr>
      <vt:lpstr>2019-2020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Yvette Carver</dc:creator>
  <cp:lastModifiedBy>Ian Lintag</cp:lastModifiedBy>
  <cp:lastPrinted>2018-04-14T03:18:13Z</cp:lastPrinted>
  <dcterms:created xsi:type="dcterms:W3CDTF">2017-07-17T02:02:32Z</dcterms:created>
  <dcterms:modified xsi:type="dcterms:W3CDTF">2021-03-22T00:53:57Z</dcterms:modified>
</cp:coreProperties>
</file>