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hidePivotFieldList="1" defaultThemeVersion="124226"/>
  <xr:revisionPtr revIDLastSave="103" documentId="13_ncr:1_{E6D8AEC9-53AB-4A7D-947A-250B350513B6}" xr6:coauthVersionLast="47" xr6:coauthVersionMax="47" xr10:uidLastSave="{5D9074A6-4701-4620-B3F1-34B70D473BCF}"/>
  <bookViews>
    <workbookView xWindow="-103" yWindow="-103" windowWidth="22149" windowHeight="11829" firstSheet="2" activeTab="11" xr2:uid="{00000000-000D-0000-FFFF-FFFF00000000}"/>
  </bookViews>
  <sheets>
    <sheet name="Account" sheetId="3" r:id="rId1"/>
    <sheet name="Performance" sheetId="13" r:id="rId2"/>
    <sheet name="Ledger" sheetId="2" r:id="rId3"/>
    <sheet name="Shares" sheetId="1" r:id="rId4"/>
    <sheet name="Suraj" sheetId="4" r:id="rId5"/>
    <sheet name="Nimmi" sheetId="5" r:id="rId6"/>
    <sheet name="Charges" sheetId="7" r:id="rId7"/>
    <sheet name="Interest" sheetId="6" r:id="rId8"/>
    <sheet name="Fund" sheetId="9" r:id="rId9"/>
    <sheet name="Tax" sheetId="12" r:id="rId10"/>
    <sheet name="Property" sheetId="10" r:id="rId11"/>
    <sheet name="Bank" sheetId="11" r:id="rId12"/>
  </sheets>
  <definedNames>
    <definedName name="_xlnm.Print_Titles" localSheetId="6">Charges!$1:$4</definedName>
    <definedName name="_xlnm.Print_Titles" localSheetId="7">Interest!$1:$4</definedName>
    <definedName name="_xlnm.Print_Titles" localSheetId="2">Ledger!$1:$4</definedName>
    <definedName name="_xlnm.Print_Titles" localSheetId="5">Nimmi!$1:$4</definedName>
    <definedName name="_xlnm.Print_Titles" localSheetId="4">Suraj!$1:$4</definedName>
  </definedNames>
  <calcPr calcId="191029"/>
  <pivotCaches>
    <pivotCache cacheId="2" r:id="rId1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3" l="1"/>
  <c r="G5" i="4"/>
  <c r="C24" i="5"/>
  <c r="G25" i="3"/>
  <c r="J89" i="1"/>
  <c r="E34" i="3" s="1"/>
  <c r="F16" i="13" l="1"/>
  <c r="F15" i="13"/>
  <c r="E28" i="1" l="1"/>
  <c r="I30" i="1" s="1"/>
  <c r="E45" i="3" s="1"/>
  <c r="I28" i="1"/>
  <c r="J26" i="1"/>
  <c r="J14" i="1"/>
  <c r="J24" i="1"/>
  <c r="J11" i="1"/>
  <c r="J18" i="1"/>
  <c r="J20" i="1"/>
  <c r="J19" i="1"/>
  <c r="J17" i="1"/>
  <c r="J16" i="1"/>
  <c r="K9" i="1"/>
  <c r="J15" i="1"/>
  <c r="J13" i="1"/>
  <c r="J12" i="1"/>
  <c r="J10" i="1"/>
  <c r="G47" i="1"/>
  <c r="G42" i="1"/>
  <c r="G44" i="1"/>
  <c r="D54" i="10"/>
  <c r="E17" i="11"/>
  <c r="E19" i="3" s="1"/>
  <c r="E48" i="3"/>
  <c r="E44" i="3"/>
  <c r="E43" i="3"/>
  <c r="E42" i="3"/>
  <c r="D9" i="9"/>
  <c r="D23" i="11" l="1"/>
  <c r="F14" i="13"/>
  <c r="F13" i="13"/>
  <c r="F12" i="13"/>
  <c r="F11" i="13"/>
  <c r="F10" i="13"/>
  <c r="F9" i="13"/>
  <c r="F8" i="13"/>
  <c r="F7" i="13"/>
  <c r="F6" i="13"/>
  <c r="I6" i="13" l="1"/>
  <c r="I7" i="13" s="1"/>
  <c r="I8" i="13" s="1"/>
  <c r="I9" i="13" s="1"/>
  <c r="I10" i="13" s="1"/>
  <c r="I11" i="13" s="1"/>
  <c r="I12" i="13" s="1"/>
  <c r="I13" i="13" s="1"/>
  <c r="I14" i="13" s="1"/>
  <c r="I15" i="13" s="1"/>
  <c r="I16" i="13" s="1"/>
  <c r="H6" i="13"/>
  <c r="H7" i="13" s="1"/>
  <c r="H8" i="13" s="1"/>
  <c r="H9" i="13" s="1"/>
  <c r="H10" i="13" s="1"/>
  <c r="H11" i="13" s="1"/>
  <c r="H12" i="13" s="1"/>
  <c r="H13" i="13" s="1"/>
  <c r="H14" i="13" s="1"/>
  <c r="H15" i="13" s="1"/>
  <c r="H16" i="13" s="1"/>
  <c r="J6" i="13"/>
  <c r="J7" i="13" s="1"/>
  <c r="J8" i="13" s="1"/>
  <c r="J9" i="13" s="1"/>
  <c r="J10" i="13" s="1"/>
  <c r="J11" i="13" s="1"/>
  <c r="J12" i="13" s="1"/>
  <c r="J13" i="13" s="1"/>
  <c r="J14" i="13" s="1"/>
  <c r="J15" i="13" s="1"/>
  <c r="J16" i="13" s="1"/>
  <c r="G6" i="13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E31" i="3"/>
  <c r="D9" i="12"/>
  <c r="C9" i="12"/>
  <c r="D16" i="7" l="1"/>
  <c r="E10" i="10"/>
  <c r="H50" i="1"/>
  <c r="E14" i="3" s="1"/>
  <c r="G50" i="1"/>
  <c r="F50" i="1"/>
  <c r="E15" i="3" s="1"/>
  <c r="E50" i="1"/>
  <c r="D50" i="1"/>
  <c r="C50" i="1"/>
  <c r="E43" i="10"/>
  <c r="E30" i="3" s="1"/>
  <c r="K28" i="1" l="1"/>
  <c r="E32" i="10" l="1"/>
  <c r="D24" i="6"/>
  <c r="C24" i="6"/>
  <c r="E8" i="3" s="1"/>
  <c r="J28" i="1" l="1"/>
  <c r="E13" i="3" s="1"/>
  <c r="E25" i="3" l="1"/>
  <c r="E47" i="3" l="1"/>
  <c r="D102" i="2"/>
  <c r="E24" i="3"/>
  <c r="E26" i="3" l="1"/>
  <c r="E74" i="10"/>
  <c r="E9" i="3" s="1"/>
  <c r="C9" i="9" l="1"/>
  <c r="E20" i="3"/>
  <c r="E48" i="10" l="1"/>
  <c r="D20" i="5" l="1"/>
  <c r="C20" i="5"/>
  <c r="D30" i="4"/>
  <c r="C54" i="10"/>
  <c r="E39" i="10"/>
  <c r="E28" i="3" s="1"/>
  <c r="E29" i="3"/>
  <c r="E25" i="10"/>
  <c r="E27" i="3" s="1"/>
  <c r="E6" i="3" l="1"/>
  <c r="E49" i="3"/>
  <c r="C102" i="2"/>
  <c r="D55" i="10"/>
  <c r="E36" i="3"/>
  <c r="C30" i="4"/>
  <c r="E5" i="3" l="1"/>
  <c r="D21" i="5"/>
  <c r="D31" i="4"/>
  <c r="E16" i="3" l="1"/>
  <c r="E38" i="3" s="1"/>
</calcChain>
</file>

<file path=xl/sharedStrings.xml><?xml version="1.0" encoding="utf-8"?>
<sst xmlns="http://schemas.openxmlformats.org/spreadsheetml/2006/main" count="507" uniqueCount="203">
  <si>
    <t>Date</t>
  </si>
  <si>
    <t>Description</t>
  </si>
  <si>
    <t>Credit</t>
  </si>
  <si>
    <t>Debit</t>
  </si>
  <si>
    <t>Share</t>
  </si>
  <si>
    <t>Purchase</t>
  </si>
  <si>
    <t>Profit</t>
  </si>
  <si>
    <t>S &amp; W Perera Family Superannuation Fund</t>
  </si>
  <si>
    <t>Income</t>
  </si>
  <si>
    <t>Expenditure</t>
  </si>
  <si>
    <t>Business Cash Management</t>
  </si>
  <si>
    <t>Online Saver</t>
  </si>
  <si>
    <t>Total Credist - Debit</t>
  </si>
  <si>
    <t>CREDIT INTEREST  - Cash management A/C</t>
  </si>
  <si>
    <t>31 Brigalow Dr.  Truganina</t>
  </si>
  <si>
    <t>Land lord insurance</t>
  </si>
  <si>
    <t>31 Brigalow Dr - Rent - Reliance Real Estate</t>
  </si>
  <si>
    <t>31 Brigalow Dr - Mortgage repayment</t>
  </si>
  <si>
    <t>31 Brigalow Dr - Water rates</t>
  </si>
  <si>
    <t>31 Brigalow Dr - Council rates</t>
  </si>
  <si>
    <t>Credit Interest - E*trade</t>
  </si>
  <si>
    <t>Security Code</t>
  </si>
  <si>
    <t>Unfranked Amount</t>
  </si>
  <si>
    <t>Franked Amount</t>
  </si>
  <si>
    <t>Franking Credit</t>
  </si>
  <si>
    <t xml:space="preserve"> Witholding Tax</t>
  </si>
  <si>
    <t>Net Payment</t>
  </si>
  <si>
    <t>Opening Balance - Cash management A/C</t>
  </si>
  <si>
    <t>Opening Balance - Online Saver</t>
  </si>
  <si>
    <t>Closing Balance - E*trade</t>
  </si>
  <si>
    <t>Closing Balance - Online Saver</t>
  </si>
  <si>
    <t>Closing Balance - Cash Management</t>
  </si>
  <si>
    <t xml:space="preserve">Uncleared cheque </t>
  </si>
  <si>
    <t>Sundry fee - Reliance</t>
  </si>
  <si>
    <t>Notes</t>
  </si>
  <si>
    <t>(Capital Gain)</t>
  </si>
  <si>
    <t>Total:</t>
  </si>
  <si>
    <t>Contribution from Suraj Perera</t>
  </si>
  <si>
    <t>Contribution from Nirmalie Perera</t>
  </si>
  <si>
    <t>Bank Interest</t>
  </si>
  <si>
    <t>Rental Income</t>
  </si>
  <si>
    <t>Total  Income</t>
  </si>
  <si>
    <t>Bank Charges</t>
  </si>
  <si>
    <t>Fund Management</t>
  </si>
  <si>
    <t>Total Expenditure</t>
  </si>
  <si>
    <t>Total Mortgage repayment</t>
  </si>
  <si>
    <t>Total Water rate</t>
  </si>
  <si>
    <t>Maintanance</t>
  </si>
  <si>
    <t>Council rates</t>
  </si>
  <si>
    <t>Property</t>
  </si>
  <si>
    <t>Net Divident</t>
  </si>
  <si>
    <t>Share portfolio</t>
  </si>
  <si>
    <t>Capital Gains</t>
  </si>
  <si>
    <t>Net Franking Credit</t>
  </si>
  <si>
    <t>E*trade</t>
  </si>
  <si>
    <t>Assets</t>
  </si>
  <si>
    <t>Purchase cost of Share portfolio</t>
  </si>
  <si>
    <t>Property - 31 Brigallow Dr, Truganina (Purchase price)</t>
  </si>
  <si>
    <t>Units</t>
  </si>
  <si>
    <t>Price</t>
  </si>
  <si>
    <t>Mortgage Repayments</t>
  </si>
  <si>
    <t>Water rates</t>
  </si>
  <si>
    <t>Insurance</t>
  </si>
  <si>
    <t>Real Estate Agent</t>
  </si>
  <si>
    <t>Opening Balance- E*Trade</t>
  </si>
  <si>
    <t>Maintenance</t>
  </si>
  <si>
    <t>Contribution: Nirmalie - TRAJAN</t>
  </si>
  <si>
    <t>ANZ</t>
  </si>
  <si>
    <t>TLS</t>
  </si>
  <si>
    <t>Dividend TLS</t>
  </si>
  <si>
    <t>Total Management fee - Reliance 2016/17</t>
  </si>
  <si>
    <t>Land lord Insurance</t>
  </si>
  <si>
    <t>WBC</t>
  </si>
  <si>
    <t>Trident Financial Group Pty Ltd</t>
  </si>
  <si>
    <t>31 Brigallow Land Tax</t>
  </si>
  <si>
    <t>Land Tax</t>
  </si>
  <si>
    <t>MYR</t>
  </si>
  <si>
    <t>ASIC Payment</t>
  </si>
  <si>
    <t>Contribution: Suraj - Optimatics</t>
  </si>
  <si>
    <t>ATO Low income refund</t>
  </si>
  <si>
    <t>(CGT Gain)</t>
  </si>
  <si>
    <t>Mortgage Loan: S311 0907446 00</t>
  </si>
  <si>
    <t>Opening Balance</t>
  </si>
  <si>
    <t>Closing Balance</t>
  </si>
  <si>
    <t>Total interest</t>
  </si>
  <si>
    <t>Total Admin Fee</t>
  </si>
  <si>
    <t>Letting fee</t>
  </si>
  <si>
    <t>General Maintenance (Reliance Real estate)</t>
  </si>
  <si>
    <t>Brokerage</t>
  </si>
  <si>
    <t>SMSF Performance</t>
  </si>
  <si>
    <t>Contributions</t>
  </si>
  <si>
    <t>2011/12</t>
  </si>
  <si>
    <t>Financial Year</t>
  </si>
  <si>
    <t>Suraj</t>
  </si>
  <si>
    <t>Nimmi</t>
  </si>
  <si>
    <t>Benefits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</si>
  <si>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</si>
  <si>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</si>
  <si>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</si>
  <si>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</si>
  <si>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</si>
  <si>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</si>
  <si>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</si>
  <si>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</si>
  <si>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Net Contribution</t>
  </si>
  <si>
    <t>(IR: 5%)</t>
  </si>
  <si>
    <t>(IR: 6%)</t>
  </si>
  <si>
    <t>(IR: 7%)</t>
  </si>
  <si>
    <t>Net Expected Value</t>
  </si>
  <si>
    <t>(IR: 10%)</t>
  </si>
  <si>
    <t>Account Statement for the Finanacial Year 2020/21</t>
  </si>
  <si>
    <t>2020/21</t>
  </si>
  <si>
    <t>Property Rental Income for Financial Year 2020/21</t>
  </si>
  <si>
    <t>Dividend ANZ</t>
  </si>
  <si>
    <t>Dividend WBC</t>
  </si>
  <si>
    <t>Credit Interest - Cash management</t>
  </si>
  <si>
    <t>Supper - Suraj</t>
  </si>
  <si>
    <t>Supper - Nimmi</t>
  </si>
  <si>
    <t>Supper Suraj</t>
  </si>
  <si>
    <t>Supper Nimmi</t>
  </si>
  <si>
    <t>Tax</t>
  </si>
  <si>
    <t>ATO Tax payment</t>
  </si>
  <si>
    <t>AGL</t>
  </si>
  <si>
    <t>2021/22</t>
  </si>
  <si>
    <t>General Ledger for Financial Year 2021/22</t>
  </si>
  <si>
    <t>Share Trading Transactions for Financial Year 2021/2022</t>
  </si>
  <si>
    <t>Dividentd for Financial Year 2021/22</t>
  </si>
  <si>
    <t>Contribution by Suraj Perera for Financial Year 2021/22</t>
  </si>
  <si>
    <t>Contribution by Nirmalie Perera for Financial Year 2021/22</t>
  </si>
  <si>
    <t>Bank Charges for Financial Year 2021/22</t>
  </si>
  <si>
    <t>Bank Interest Earn for Financial Year 2021/22</t>
  </si>
  <si>
    <t>Fund Management for Financial Year 2021/22</t>
  </si>
  <si>
    <t>Tax for Financial Year 2021/22</t>
  </si>
  <si>
    <t>Property Management Expences for Financial Year 2021/22</t>
  </si>
  <si>
    <t>Bank Reconciliation  for Financial Year 2021/22</t>
  </si>
  <si>
    <t>BHP</t>
  </si>
  <si>
    <t>Woodside</t>
  </si>
  <si>
    <t>RMD</t>
  </si>
  <si>
    <t>BOQ</t>
  </si>
  <si>
    <t>Water</t>
  </si>
  <si>
    <t>Council Rates</t>
  </si>
  <si>
    <t>Supperr - Suraj</t>
  </si>
  <si>
    <t>Contribution: Suraj - Australia Wide</t>
  </si>
  <si>
    <t>Dividend AGL</t>
  </si>
  <si>
    <t>Dividend BHP</t>
  </si>
  <si>
    <t>Dividend Woodside</t>
  </si>
  <si>
    <t>ATO - remittance Nimmi</t>
  </si>
  <si>
    <t>PAYG</t>
  </si>
  <si>
    <t>ASIC</t>
  </si>
  <si>
    <t>Dividend RMD</t>
  </si>
  <si>
    <t>TAX PAYG</t>
  </si>
  <si>
    <t>TAX</t>
  </si>
  <si>
    <t>Dividend BOQ</t>
  </si>
  <si>
    <t>Admin fee</t>
  </si>
  <si>
    <t>LOAN ACCOUNT FEE</t>
  </si>
  <si>
    <t>Detector Inspectoe</t>
  </si>
  <si>
    <t>Total Rent 2021/22</t>
  </si>
  <si>
    <t>Total Management fee -Reliance 2021/22</t>
  </si>
  <si>
    <t>A2M</t>
  </si>
  <si>
    <t>NIC</t>
  </si>
  <si>
    <t>BVS</t>
  </si>
  <si>
    <t>Sale</t>
  </si>
  <si>
    <t>SZL</t>
  </si>
  <si>
    <t>COL</t>
  </si>
  <si>
    <t>SFR</t>
  </si>
  <si>
    <t>RIO</t>
  </si>
  <si>
    <t>FMG</t>
  </si>
  <si>
    <t>MIN</t>
  </si>
  <si>
    <t>VUL</t>
  </si>
  <si>
    <t>WPL</t>
  </si>
  <si>
    <t>IAG</t>
  </si>
  <si>
    <t>Account Number</t>
  </si>
  <si>
    <t>AsxCode</t>
  </si>
  <si>
    <t>Confirmation Number</t>
  </si>
  <si>
    <t>Order Type</t>
  </si>
  <si>
    <t>As at Date</t>
  </si>
  <si>
    <t>Trade Date</t>
  </si>
  <si>
    <t>Settlement Date</t>
  </si>
  <si>
    <t>Quantity</t>
  </si>
  <si>
    <t>GST</t>
  </si>
  <si>
    <t>Stampduty</t>
  </si>
  <si>
    <t>Application Fee</t>
  </si>
  <si>
    <t>OtherCharge</t>
  </si>
  <si>
    <t>Fee</t>
  </si>
  <si>
    <t>Discount</t>
  </si>
  <si>
    <t>Consideration</t>
  </si>
  <si>
    <t>Reverse Confirmation Number</t>
  </si>
  <si>
    <t>Buy</t>
  </si>
  <si>
    <t>Sell</t>
  </si>
  <si>
    <t>Z1P</t>
  </si>
  <si>
    <t>Net Income for the period 01/07/2021 to 30/06/2022</t>
  </si>
  <si>
    <t>Bank Account Balance at 30/06/2022</t>
  </si>
  <si>
    <r>
      <rPr>
        <b/>
        <sz val="11"/>
        <color indexed="8"/>
        <rFont val="Calibri"/>
        <family val="2"/>
      </rPr>
      <t xml:space="preserve">Less: </t>
    </r>
    <r>
      <rPr>
        <sz val="11"/>
        <color indexed="8"/>
        <rFont val="Calibri"/>
        <family val="2"/>
      </rPr>
      <t>Unrealised Cheques as at 30/06/2022</t>
    </r>
  </si>
  <si>
    <r>
      <rPr>
        <b/>
        <sz val="11"/>
        <color indexed="8"/>
        <rFont val="Calibri"/>
        <family val="2"/>
      </rPr>
      <t>Less</t>
    </r>
    <r>
      <rPr>
        <sz val="11"/>
        <color indexed="8"/>
        <rFont val="Calibri"/>
        <family val="2"/>
      </rPr>
      <t>: Mortgage as at 30/6/2022</t>
    </r>
  </si>
  <si>
    <t>Net Assets</t>
  </si>
  <si>
    <t>per month</t>
  </si>
  <si>
    <t xml:space="preserve">Total - by Alex </t>
  </si>
  <si>
    <t>Client used wrong format?</t>
  </si>
  <si>
    <t>Total</t>
  </si>
  <si>
    <t>Row Labels</t>
  </si>
  <si>
    <t>Grand Total</t>
  </si>
  <si>
    <t>Sum of Credit</t>
  </si>
  <si>
    <t>Account 37500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</si>
</sst>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&quot;$&quot;#,##0.00"/>
    <numFmt numFmtId="165" formatCode="&quot;$&quot;#,##0.00;[Red]&quot;$&quot;#,##0.00"/>
    <numFmt numFmtId="166" formatCode="_(* #,##0.00_);_(* \(#,##0.00\);_(* &quot;-&quot;??_);_(@_)"/>
    <numFmt numFmtId="167" formatCode="_-[$$-C09]* #,##0.00_-;\-[$$-C09]* #,##0.00_-;_-[$$-C09]* &quot;-&quot;??_-;_-@_-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6"/>
      <color theme="1"/>
      <name val="Calibri"/>
      <family val="2"/>
      <scheme val="minor"/>
    </font>
    <font>
      <sz val="16"/>
      <color theme="1"/>
      <name val="Lucida Bright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Arial Black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4"/>
      <color theme="1"/>
      <name val="Cambria"/>
      <family val="1"/>
      <scheme val="major"/>
    </font>
    <font>
      <b/>
      <u/>
      <sz val="12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Arial Black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71633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/>
      <top style="thick">
        <color auto="1"/>
      </top>
      <bottom style="thick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thick">
        <color auto="1"/>
      </top>
      <bottom/>
      <diagonal/>
    </border>
    <border>
      <left style="hair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/>
      <top style="thick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thick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91">
    <xf numFmtId="0" fontId="0" fillId="0" borderId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7" fillId="5" borderId="5" applyNumberFormat="0" applyAlignment="0" applyProtection="0"/>
    <xf numFmtId="0" fontId="18" fillId="6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10" borderId="5" applyNumberFormat="0" applyAlignment="0" applyProtection="0"/>
    <xf numFmtId="0" fontId="27" fillId="5" borderId="12" applyNumberFormat="0" applyAlignment="0" applyProtection="0"/>
    <xf numFmtId="0" fontId="28" fillId="0" borderId="13" applyNumberFormat="0" applyFill="0" applyAlignment="0" applyProtection="0"/>
    <xf numFmtId="0" fontId="29" fillId="11" borderId="14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16" applyNumberFormat="0" applyFill="0" applyAlignment="0" applyProtection="0"/>
    <xf numFmtId="0" fontId="32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32" fillId="36" borderId="0" applyNumberFormat="0" applyBorder="0" applyAlignment="0" applyProtection="0"/>
    <xf numFmtId="0" fontId="8" fillId="0" borderId="0"/>
    <xf numFmtId="0" fontId="8" fillId="0" borderId="0"/>
    <xf numFmtId="0" fontId="19" fillId="0" borderId="0"/>
    <xf numFmtId="0" fontId="19" fillId="12" borderId="15" applyNumberFormat="0" applyFont="0" applyAlignment="0" applyProtection="0"/>
    <xf numFmtId="0" fontId="19" fillId="0" borderId="0"/>
    <xf numFmtId="0" fontId="19" fillId="12" borderId="15" applyNumberFormat="0" applyFont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0" borderId="0"/>
    <xf numFmtId="0" fontId="19" fillId="12" borderId="15" applyNumberFormat="0" applyFont="0" applyAlignment="0" applyProtection="0"/>
    <xf numFmtId="0" fontId="19" fillId="0" borderId="0"/>
    <xf numFmtId="0" fontId="19" fillId="12" borderId="15" applyNumberFormat="0" applyFont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44" fontId="19" fillId="0" borderId="0" applyFont="0" applyFill="0" applyBorder="0" applyAlignment="0" applyProtection="0"/>
    <xf numFmtId="0" fontId="19" fillId="12" borderId="15" applyNumberFormat="0" applyFont="0" applyAlignment="0" applyProtection="0"/>
  </cellStyleXfs>
  <cellXfs count="192">
    <xf numFmtId="0" fontId="0" fillId="0" borderId="0" xfId="0"/>
    <xf numFmtId="0" fontId="1" fillId="2" borderId="1" xfId="0" applyFont="1" applyFill="1" applyBorder="1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1" fillId="3" borderId="2" xfId="0" applyFont="1" applyFill="1" applyBorder="1" applyAlignment="1">
      <alignment horizontal="centerContinuous"/>
    </xf>
    <xf numFmtId="0" fontId="1" fillId="3" borderId="3" xfId="0" applyFont="1" applyFill="1" applyBorder="1" applyAlignment="1">
      <alignment horizontal="centerContinuous"/>
    </xf>
    <xf numFmtId="0" fontId="0" fillId="3" borderId="3" xfId="0" applyFill="1" applyBorder="1"/>
    <xf numFmtId="1" fontId="0" fillId="0" borderId="0" xfId="0" applyNumberFormat="1"/>
    <xf numFmtId="164" fontId="0" fillId="0" borderId="4" xfId="0" applyNumberFormat="1" applyBorder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applyFont="1"/>
    <xf numFmtId="0" fontId="7" fillId="0" borderId="0" xfId="0" applyFont="1" applyAlignment="1">
      <alignment horizontal="centerContinuous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165" fontId="0" fillId="0" borderId="0" xfId="0" applyNumberFormat="1"/>
    <xf numFmtId="4" fontId="0" fillId="0" borderId="0" xfId="0" applyNumberFormat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Continuous"/>
    </xf>
    <xf numFmtId="1" fontId="0" fillId="0" borderId="0" xfId="0" applyNumberFormat="1" applyAlignment="1">
      <alignment horizontal="centerContinuous"/>
    </xf>
    <xf numFmtId="0" fontId="1" fillId="4" borderId="2" xfId="0" applyFont="1" applyFill="1" applyBorder="1" applyAlignment="1">
      <alignment horizontal="center"/>
    </xf>
    <xf numFmtId="164" fontId="1" fillId="0" borderId="0" xfId="0" applyNumberFormat="1" applyFont="1" applyAlignment="1">
      <alignment horizontal="right" indent="1"/>
    </xf>
    <xf numFmtId="0" fontId="11" fillId="0" borderId="0" xfId="0" applyFont="1"/>
    <xf numFmtId="0" fontId="1" fillId="0" borderId="0" xfId="0" applyFont="1"/>
    <xf numFmtId="0" fontId="8" fillId="0" borderId="0" xfId="0" applyFont="1"/>
    <xf numFmtId="0" fontId="2" fillId="0" borderId="0" xfId="0" applyFont="1"/>
    <xf numFmtId="164" fontId="1" fillId="0" borderId="6" xfId="0" applyNumberFormat="1" applyFont="1" applyBorder="1"/>
    <xf numFmtId="0" fontId="0" fillId="0" borderId="0" xfId="0" applyAlignment="1">
      <alignment horizontal="left" indent="2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 indent="2"/>
    </xf>
    <xf numFmtId="0" fontId="12" fillId="0" borderId="0" xfId="0" applyFont="1"/>
    <xf numFmtId="0" fontId="14" fillId="0" borderId="0" xfId="0" applyFont="1"/>
    <xf numFmtId="0" fontId="0" fillId="0" borderId="0" xfId="0" applyAlignment="1">
      <alignment horizontal="left"/>
    </xf>
    <xf numFmtId="0" fontId="13" fillId="0" borderId="0" xfId="0" applyFont="1"/>
    <xf numFmtId="0" fontId="15" fillId="0" borderId="0" xfId="0" applyFont="1"/>
    <xf numFmtId="0" fontId="16" fillId="0" borderId="0" xfId="0" applyFont="1"/>
    <xf numFmtId="0" fontId="2" fillId="0" borderId="0" xfId="0" applyFont="1" applyAlignment="1">
      <alignment horizontal="left" wrapText="1"/>
    </xf>
    <xf numFmtId="0" fontId="0" fillId="3" borderId="7" xfId="0" applyFill="1" applyBorder="1" applyAlignment="1">
      <alignment horizontal="centerContinuous"/>
    </xf>
    <xf numFmtId="0" fontId="1" fillId="7" borderId="0" xfId="0" applyFont="1" applyFill="1" applyAlignment="1">
      <alignment horizontal="center"/>
    </xf>
    <xf numFmtId="0" fontId="1" fillId="7" borderId="0" xfId="0" applyFont="1" applyFill="1"/>
    <xf numFmtId="165" fontId="0" fillId="0" borderId="8" xfId="0" applyNumberFormat="1" applyBorder="1"/>
    <xf numFmtId="14" fontId="0" fillId="0" borderId="0" xfId="0" applyNumberFormat="1" applyAlignment="1">
      <alignment horizontal="right" wrapText="1"/>
    </xf>
    <xf numFmtId="167" fontId="0" fillId="0" borderId="0" xfId="0" applyNumberFormat="1"/>
    <xf numFmtId="44" fontId="0" fillId="0" borderId="0" xfId="89" applyFont="1"/>
    <xf numFmtId="0" fontId="0" fillId="0" borderId="8" xfId="0" applyBorder="1"/>
    <xf numFmtId="164" fontId="0" fillId="0" borderId="8" xfId="0" applyNumberFormat="1" applyBorder="1"/>
    <xf numFmtId="167" fontId="0" fillId="0" borderId="8" xfId="0" applyNumberFormat="1" applyBorder="1"/>
    <xf numFmtId="4" fontId="0" fillId="0" borderId="0" xfId="89" applyNumberFormat="1" applyFont="1"/>
    <xf numFmtId="165" fontId="7" fillId="0" borderId="0" xfId="0" applyNumberFormat="1" applyFont="1" applyAlignment="1">
      <alignment horizontal="centerContinuous"/>
    </xf>
    <xf numFmtId="165" fontId="5" fillId="0" borderId="0" xfId="0" applyNumberFormat="1" applyFont="1" applyAlignment="1">
      <alignment horizontal="centerContinuous"/>
    </xf>
    <xf numFmtId="165" fontId="0" fillId="0" borderId="0" xfId="0" applyNumberFormat="1" applyAlignment="1">
      <alignment horizontal="centerContinuous"/>
    </xf>
    <xf numFmtId="165" fontId="1" fillId="2" borderId="1" xfId="0" applyNumberFormat="1" applyFont="1" applyFill="1" applyBorder="1" applyAlignment="1">
      <alignment horizontal="center"/>
    </xf>
    <xf numFmtId="0" fontId="0" fillId="0" borderId="21" xfId="0" applyBorder="1"/>
    <xf numFmtId="0" fontId="2" fillId="0" borderId="21" xfId="0" applyFont="1" applyBorder="1" applyAlignment="1">
      <alignment wrapText="1"/>
    </xf>
    <xf numFmtId="164" fontId="1" fillId="0" borderId="0" xfId="0" applyNumberFormat="1" applyFont="1"/>
    <xf numFmtId="164" fontId="0" fillId="0" borderId="22" xfId="0" applyNumberFormat="1" applyBorder="1"/>
    <xf numFmtId="14" fontId="0" fillId="0" borderId="20" xfId="0" applyNumberFormat="1" applyBorder="1" applyAlignment="1">
      <alignment horizontal="right"/>
    </xf>
    <xf numFmtId="0" fontId="0" fillId="0" borderId="21" xfId="0" applyBorder="1" applyAlignment="1">
      <alignment wrapText="1"/>
    </xf>
    <xf numFmtId="164" fontId="0" fillId="0" borderId="21" xfId="0" applyNumberFormat="1" applyBorder="1"/>
    <xf numFmtId="14" fontId="0" fillId="0" borderId="20" xfId="0" applyNumberFormat="1" applyBorder="1"/>
    <xf numFmtId="165" fontId="0" fillId="0" borderId="22" xfId="0" applyNumberFormat="1" applyBorder="1"/>
    <xf numFmtId="0" fontId="0" fillId="0" borderId="24" xfId="0" applyBorder="1"/>
    <xf numFmtId="0" fontId="8" fillId="0" borderId="21" xfId="0" applyFont="1" applyBorder="1"/>
    <xf numFmtId="0" fontId="0" fillId="0" borderId="22" xfId="0" applyBorder="1"/>
    <xf numFmtId="14" fontId="0" fillId="0" borderId="23" xfId="0" applyNumberFormat="1" applyBorder="1"/>
    <xf numFmtId="164" fontId="0" fillId="0" borderId="21" xfId="0" applyNumberFormat="1" applyBorder="1" applyAlignment="1">
      <alignment vertical="top"/>
    </xf>
    <xf numFmtId="164" fontId="0" fillId="0" borderId="22" xfId="0" applyNumberFormat="1" applyBorder="1" applyAlignment="1">
      <alignment vertical="top"/>
    </xf>
    <xf numFmtId="164" fontId="0" fillId="2" borderId="21" xfId="0" applyNumberFormat="1" applyFill="1" applyBorder="1" applyAlignment="1">
      <alignment vertical="top"/>
    </xf>
    <xf numFmtId="164" fontId="0" fillId="0" borderId="4" xfId="0" applyNumberFormat="1" applyBorder="1" applyAlignment="1">
      <alignment vertical="top"/>
    </xf>
    <xf numFmtId="0" fontId="0" fillId="0" borderId="20" xfId="0" applyBorder="1"/>
    <xf numFmtId="164" fontId="0" fillId="0" borderId="26" xfId="0" applyNumberFormat="1" applyBorder="1"/>
    <xf numFmtId="164" fontId="0" fillId="0" borderId="27" xfId="0" applyNumberFormat="1" applyBorder="1"/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164" fontId="0" fillId="0" borderId="0" xfId="0" applyNumberFormat="1" applyAlignment="1">
      <alignment vertical="top"/>
    </xf>
    <xf numFmtId="164" fontId="0" fillId="0" borderId="31" xfId="0" applyNumberFormat="1" applyBorder="1" applyAlignment="1">
      <alignment vertical="top"/>
    </xf>
    <xf numFmtId="164" fontId="0" fillId="0" borderId="30" xfId="0" applyNumberFormat="1" applyBorder="1" applyAlignment="1">
      <alignment vertical="top"/>
    </xf>
    <xf numFmtId="164" fontId="0" fillId="0" borderId="32" xfId="0" applyNumberFormat="1" applyBorder="1"/>
    <xf numFmtId="0" fontId="8" fillId="0" borderId="0" xfId="0" applyFont="1" applyAlignment="1">
      <alignment horizontal="center" vertical="center" wrapText="1"/>
    </xf>
    <xf numFmtId="14" fontId="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right" vertical="center" wrapText="1"/>
    </xf>
    <xf numFmtId="0" fontId="0" fillId="3" borderId="0" xfId="0" applyFill="1"/>
    <xf numFmtId="164" fontId="8" fillId="0" borderId="0" xfId="0" applyNumberFormat="1" applyFont="1" applyAlignment="1">
      <alignment horizontal="center" vertical="center" wrapText="1"/>
    </xf>
    <xf numFmtId="165" fontId="0" fillId="0" borderId="4" xfId="0" applyNumberFormat="1" applyBorder="1"/>
    <xf numFmtId="164" fontId="0" fillId="0" borderId="0" xfId="89" applyNumberFormat="1" applyFont="1"/>
    <xf numFmtId="0" fontId="9" fillId="0" borderId="33" xfId="0" applyFont="1" applyBorder="1"/>
    <xf numFmtId="0" fontId="9" fillId="0" borderId="33" xfId="0" applyFont="1" applyBorder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164" fontId="0" fillId="0" borderId="36" xfId="0" applyNumberFormat="1" applyBorder="1"/>
    <xf numFmtId="164" fontId="0" fillId="0" borderId="37" xfId="0" applyNumberFormat="1" applyBorder="1"/>
    <xf numFmtId="0" fontId="9" fillId="0" borderId="38" xfId="0" applyFont="1" applyBorder="1"/>
    <xf numFmtId="0" fontId="0" fillId="0" borderId="36" xfId="0" applyBorder="1"/>
    <xf numFmtId="10" fontId="33" fillId="0" borderId="0" xfId="0" applyNumberFormat="1" applyFont="1"/>
    <xf numFmtId="0" fontId="9" fillId="0" borderId="38" xfId="0" applyFont="1" applyBorder="1" applyAlignment="1">
      <alignment horizontal="centerContinuous"/>
    </xf>
    <xf numFmtId="0" fontId="1" fillId="0" borderId="36" xfId="0" applyFont="1" applyBorder="1" applyAlignment="1">
      <alignment horizontal="center"/>
    </xf>
    <xf numFmtId="14" fontId="0" fillId="37" borderId="0" xfId="0" applyNumberFormat="1" applyFill="1"/>
    <xf numFmtId="0" fontId="0" fillId="37" borderId="0" xfId="0" applyFill="1"/>
    <xf numFmtId="164" fontId="0" fillId="37" borderId="0" xfId="0" applyNumberFormat="1" applyFill="1"/>
    <xf numFmtId="0" fontId="1" fillId="3" borderId="7" xfId="0" applyFont="1" applyFill="1" applyBorder="1" applyAlignment="1">
      <alignment horizontal="centerContinuous"/>
    </xf>
    <xf numFmtId="0" fontId="1" fillId="3" borderId="39" xfId="0" applyFont="1" applyFill="1" applyBorder="1" applyAlignment="1">
      <alignment horizontal="centerContinuous"/>
    </xf>
    <xf numFmtId="0" fontId="1" fillId="3" borderId="40" xfId="0" applyFont="1" applyFill="1" applyBorder="1" applyAlignment="1">
      <alignment horizontal="centerContinuous"/>
    </xf>
    <xf numFmtId="0" fontId="1" fillId="3" borderId="40" xfId="0" applyFont="1" applyFill="1" applyBorder="1" applyAlignment="1">
      <alignment horizontal="centerContinuous" vertical="distributed" wrapText="1"/>
    </xf>
    <xf numFmtId="0" fontId="1" fillId="3" borderId="41" xfId="0" applyFont="1" applyFill="1" applyBorder="1" applyAlignment="1">
      <alignment horizontal="center"/>
    </xf>
    <xf numFmtId="0" fontId="1" fillId="3" borderId="42" xfId="0" applyFont="1" applyFill="1" applyBorder="1" applyAlignment="1">
      <alignment horizontal="center"/>
    </xf>
    <xf numFmtId="0" fontId="1" fillId="3" borderId="43" xfId="0" applyFont="1" applyFill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3" borderId="39" xfId="0" applyFill="1" applyBorder="1" applyAlignment="1">
      <alignment horizontal="centerContinuous"/>
    </xf>
    <xf numFmtId="0" fontId="1" fillId="0" borderId="4" xfId="0" applyFont="1" applyBorder="1"/>
    <xf numFmtId="164" fontId="0" fillId="0" borderId="44" xfId="0" applyNumberFormat="1" applyBorder="1"/>
    <xf numFmtId="0" fontId="1" fillId="0" borderId="33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164" fontId="0" fillId="39" borderId="0" xfId="0" applyNumberFormat="1" applyFill="1"/>
    <xf numFmtId="0" fontId="0" fillId="39" borderId="0" xfId="0" applyFill="1"/>
    <xf numFmtId="14" fontId="0" fillId="40" borderId="20" xfId="0" applyNumberFormat="1" applyFill="1" applyBorder="1"/>
    <xf numFmtId="0" fontId="2" fillId="40" borderId="21" xfId="0" applyFont="1" applyFill="1" applyBorder="1" applyAlignment="1">
      <alignment wrapText="1"/>
    </xf>
    <xf numFmtId="164" fontId="0" fillId="40" borderId="21" xfId="0" applyNumberFormat="1" applyFill="1" applyBorder="1" applyAlignment="1">
      <alignment vertical="top"/>
    </xf>
    <xf numFmtId="14" fontId="0" fillId="37" borderId="20" xfId="0" applyNumberFormat="1" applyFill="1" applyBorder="1"/>
    <xf numFmtId="0" fontId="2" fillId="37" borderId="21" xfId="0" applyFont="1" applyFill="1" applyBorder="1" applyAlignment="1">
      <alignment wrapText="1"/>
    </xf>
    <xf numFmtId="164" fontId="0" fillId="37" borderId="21" xfId="0" applyNumberFormat="1" applyFill="1" applyBorder="1" applyAlignment="1">
      <alignment vertical="top"/>
    </xf>
    <xf numFmtId="164" fontId="0" fillId="37" borderId="21" xfId="0" applyNumberFormat="1" applyFill="1" applyBorder="1"/>
    <xf numFmtId="164" fontId="0" fillId="37" borderId="0" xfId="0" applyNumberFormat="1" applyFill="1" applyAlignment="1">
      <alignment vertical="top"/>
    </xf>
    <xf numFmtId="164" fontId="30" fillId="0" borderId="0" xfId="0" applyNumberFormat="1" applyFont="1"/>
    <xf numFmtId="0" fontId="30" fillId="0" borderId="0" xfId="0" applyFont="1"/>
    <xf numFmtId="0" fontId="30" fillId="0" borderId="0" xfId="0" applyFont="1" applyAlignment="1">
      <alignment horizontal="right"/>
    </xf>
    <xf numFmtId="164" fontId="0" fillId="37" borderId="22" xfId="0" applyNumberFormat="1" applyFill="1" applyBorder="1" applyAlignment="1">
      <alignment vertical="top"/>
    </xf>
    <xf numFmtId="0" fontId="8" fillId="41" borderId="21" xfId="0" applyFont="1" applyFill="1" applyBorder="1"/>
    <xf numFmtId="164" fontId="0" fillId="41" borderId="21" xfId="0" applyNumberFormat="1" applyFill="1" applyBorder="1" applyAlignment="1">
      <alignment vertical="top"/>
    </xf>
    <xf numFmtId="165" fontId="0" fillId="41" borderId="0" xfId="0" applyNumberFormat="1" applyFill="1"/>
    <xf numFmtId="0" fontId="8" fillId="41" borderId="0" xfId="0" applyFont="1" applyFill="1"/>
    <xf numFmtId="164" fontId="0" fillId="41" borderId="0" xfId="0" applyNumberFormat="1" applyFill="1"/>
    <xf numFmtId="0" fontId="0" fillId="41" borderId="0" xfId="0" applyFill="1"/>
    <xf numFmtId="14" fontId="11" fillId="0" borderId="20" xfId="0" applyNumberFormat="1" applyFont="1" applyBorder="1"/>
    <xf numFmtId="0" fontId="11" fillId="0" borderId="21" xfId="0" applyFont="1" applyBorder="1"/>
    <xf numFmtId="0" fontId="0" fillId="0" borderId="0" xfId="0" pivotButton="1"/>
    <xf numFmtId="0" fontId="0" fillId="0" borderId="0" xfId="0" applyNumberFormat="1"/>
    <xf numFmtId="0" fontId="34" fillId="0" borderId="0" xfId="0" applyFont="1" applyAlignment="1">
      <alignment horizontal="centerContinuous"/>
    </xf>
    <xf numFmtId="0" fontId="35" fillId="0" borderId="0" xfId="0" applyFont="1" applyAlignment="1">
      <alignment horizontal="centerContinuous"/>
    </xf>
    <xf numFmtId="0" fontId="36" fillId="0" borderId="0" xfId="0" applyFont="1" applyAlignment="1">
      <alignment horizontal="centerContinuous"/>
    </xf>
    <xf numFmtId="0" fontId="37" fillId="2" borderId="29" xfId="0" applyFont="1" applyFill="1" applyBorder="1" applyAlignment="1">
      <alignment horizontal="center"/>
    </xf>
    <xf numFmtId="164" fontId="36" fillId="0" borderId="21" xfId="0" applyNumberFormat="1" applyFont="1" applyBorder="1" applyAlignment="1">
      <alignment vertical="top"/>
    </xf>
    <xf numFmtId="164" fontId="36" fillId="2" borderId="21" xfId="0" applyNumberFormat="1" applyFont="1" applyFill="1" applyBorder="1" applyAlignment="1">
      <alignment vertical="top"/>
    </xf>
    <xf numFmtId="165" fontId="36" fillId="0" borderId="0" xfId="0" applyNumberFormat="1" applyFont="1"/>
    <xf numFmtId="164" fontId="36" fillId="0" borderId="21" xfId="0" applyNumberFormat="1" applyFont="1" applyBorder="1"/>
    <xf numFmtId="164" fontId="36" fillId="0" borderId="32" xfId="0" applyNumberFormat="1" applyFont="1" applyBorder="1"/>
    <xf numFmtId="164" fontId="36" fillId="0" borderId="0" xfId="0" applyNumberFormat="1" applyFont="1"/>
    <xf numFmtId="0" fontId="36" fillId="0" borderId="0" xfId="0" applyFont="1"/>
    <xf numFmtId="0" fontId="8" fillId="42" borderId="21" xfId="0" applyFont="1" applyFill="1" applyBorder="1"/>
    <xf numFmtId="164" fontId="36" fillId="42" borderId="21" xfId="0" applyNumberFormat="1" applyFont="1" applyFill="1" applyBorder="1" applyAlignment="1">
      <alignment vertical="top"/>
    </xf>
    <xf numFmtId="164" fontId="30" fillId="42" borderId="21" xfId="0" applyNumberFormat="1" applyFont="1" applyFill="1" applyBorder="1" applyAlignment="1">
      <alignment vertical="top"/>
    </xf>
    <xf numFmtId="164" fontId="30" fillId="42" borderId="0" xfId="0" applyNumberFormat="1" applyFont="1" applyFill="1" applyAlignment="1">
      <alignment vertical="top"/>
    </xf>
    <xf numFmtId="165" fontId="30" fillId="42" borderId="0" xfId="0" applyNumberFormat="1" applyFont="1" applyFill="1"/>
    <xf numFmtId="164" fontId="0" fillId="42" borderId="0" xfId="0" applyNumberFormat="1" applyFill="1"/>
    <xf numFmtId="0" fontId="30" fillId="42" borderId="0" xfId="0" applyFont="1" applyFill="1"/>
    <xf numFmtId="0" fontId="0" fillId="0" borderId="0" xfId="0" applyFill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2" fontId="0" fillId="0" borderId="0" xfId="0" applyNumberFormat="1" applyFont="1"/>
    <xf numFmtId="0" fontId="0" fillId="0" borderId="0" xfId="0" quotePrefix="1" applyFont="1"/>
    <xf numFmtId="14" fontId="0" fillId="0" borderId="20" xfId="0" applyNumberFormat="1" applyFont="1" applyBorder="1"/>
    <xf numFmtId="4" fontId="0" fillId="0" borderId="22" xfId="0" applyNumberFormat="1" applyFont="1" applyBorder="1" applyAlignment="1">
      <alignment vertical="top"/>
    </xf>
    <xf numFmtId="164" fontId="0" fillId="0" borderId="0" xfId="0" applyNumberFormat="1" applyFont="1" applyAlignment="1">
      <alignment vertical="top"/>
    </xf>
    <xf numFmtId="0" fontId="0" fillId="37" borderId="0" xfId="0" applyFont="1" applyFill="1"/>
    <xf numFmtId="14" fontId="0" fillId="37" borderId="0" xfId="0" applyNumberFormat="1" applyFont="1" applyFill="1"/>
    <xf numFmtId="164" fontId="0" fillId="37" borderId="0" xfId="0" applyNumberFormat="1" applyFont="1" applyFill="1"/>
    <xf numFmtId="4" fontId="0" fillId="37" borderId="0" xfId="0" applyNumberFormat="1" applyFont="1" applyFill="1"/>
    <xf numFmtId="2" fontId="0" fillId="37" borderId="0" xfId="0" applyNumberFormat="1" applyFont="1" applyFill="1" applyAlignment="1">
      <alignment vertical="top"/>
    </xf>
    <xf numFmtId="0" fontId="0" fillId="37" borderId="0" xfId="0" quotePrefix="1" applyFont="1" applyFill="1"/>
    <xf numFmtId="2" fontId="0" fillId="37" borderId="0" xfId="0" applyNumberFormat="1" applyFont="1" applyFill="1"/>
    <xf numFmtId="2" fontId="0" fillId="0" borderId="0" xfId="0" applyNumberFormat="1" applyFont="1" applyAlignment="1">
      <alignment vertical="top"/>
    </xf>
    <xf numFmtId="0" fontId="0" fillId="38" borderId="0" xfId="0" applyFont="1" applyFill="1"/>
    <xf numFmtId="164" fontId="0" fillId="0" borderId="6" xfId="0" applyNumberFormat="1" applyFont="1" applyBorder="1"/>
    <xf numFmtId="4" fontId="38" fillId="37" borderId="0" xfId="0" applyNumberFormat="1" applyFont="1" applyFill="1"/>
    <xf numFmtId="164" fontId="38" fillId="37" borderId="0" xfId="0" applyNumberFormat="1" applyFont="1" applyFill="1"/>
    <xf numFmtId="0" fontId="36" fillId="37" borderId="0" xfId="0" applyFont="1" applyFill="1"/>
    <xf numFmtId="0" fontId="38" fillId="37" borderId="0" xfId="0" applyFont="1" applyFill="1"/>
    <xf numFmtId="2" fontId="38" fillId="37" borderId="0" xfId="0" applyNumberFormat="1" applyFont="1" applyFill="1"/>
    <xf numFmtId="4" fontId="38" fillId="0" borderId="0" xfId="0" applyNumberFormat="1" applyFont="1"/>
    <xf numFmtId="0" fontId="38" fillId="0" borderId="0" xfId="0" applyFont="1"/>
  </cellXfs>
  <cellStyles count="91">
    <cellStyle name="20% - Accent1" xfId="20" builtinId="30" customBuiltin="1"/>
    <cellStyle name="20% - Accent1 2" xfId="49" xr:uid="{00000000-0005-0000-0000-000001000000}"/>
    <cellStyle name="20% - Accent1 2 2" xfId="77" xr:uid="{00000000-0005-0000-0000-000002000000}"/>
    <cellStyle name="20% - Accent1 3" xfId="61" xr:uid="{00000000-0005-0000-0000-000003000000}"/>
    <cellStyle name="20% - Accent2" xfId="24" builtinId="34" customBuiltin="1"/>
    <cellStyle name="20% - Accent2 2" xfId="51" xr:uid="{00000000-0005-0000-0000-000005000000}"/>
    <cellStyle name="20% - Accent2 2 2" xfId="79" xr:uid="{00000000-0005-0000-0000-000006000000}"/>
    <cellStyle name="20% - Accent2 3" xfId="63" xr:uid="{00000000-0005-0000-0000-000007000000}"/>
    <cellStyle name="20% - Accent3" xfId="28" builtinId="38" customBuiltin="1"/>
    <cellStyle name="20% - Accent3 2" xfId="53" xr:uid="{00000000-0005-0000-0000-000009000000}"/>
    <cellStyle name="20% - Accent3 2 2" xfId="81" xr:uid="{00000000-0005-0000-0000-00000A000000}"/>
    <cellStyle name="20% - Accent3 3" xfId="65" xr:uid="{00000000-0005-0000-0000-00000B000000}"/>
    <cellStyle name="20% - Accent4" xfId="32" builtinId="42" customBuiltin="1"/>
    <cellStyle name="20% - Accent4 2" xfId="55" xr:uid="{00000000-0005-0000-0000-00000D000000}"/>
    <cellStyle name="20% - Accent4 2 2" xfId="83" xr:uid="{00000000-0005-0000-0000-00000E000000}"/>
    <cellStyle name="20% - Accent4 3" xfId="67" xr:uid="{00000000-0005-0000-0000-00000F000000}"/>
    <cellStyle name="20% - Accent5" xfId="36" builtinId="46" customBuiltin="1"/>
    <cellStyle name="20% - Accent5 2" xfId="57" xr:uid="{00000000-0005-0000-0000-000011000000}"/>
    <cellStyle name="20% - Accent5 2 2" xfId="85" xr:uid="{00000000-0005-0000-0000-000012000000}"/>
    <cellStyle name="20% - Accent5 3" xfId="69" xr:uid="{00000000-0005-0000-0000-000013000000}"/>
    <cellStyle name="20% - Accent6" xfId="40" builtinId="50" customBuiltin="1"/>
    <cellStyle name="20% - Accent6 2" xfId="59" xr:uid="{00000000-0005-0000-0000-000015000000}"/>
    <cellStyle name="20% - Accent6 2 2" xfId="87" xr:uid="{00000000-0005-0000-0000-000016000000}"/>
    <cellStyle name="20% - Accent6 3" xfId="71" xr:uid="{00000000-0005-0000-0000-000017000000}"/>
    <cellStyle name="40% - Accent1" xfId="21" builtinId="31" customBuiltin="1"/>
    <cellStyle name="40% - Accent1 2" xfId="50" xr:uid="{00000000-0005-0000-0000-000019000000}"/>
    <cellStyle name="40% - Accent1 2 2" xfId="78" xr:uid="{00000000-0005-0000-0000-00001A000000}"/>
    <cellStyle name="40% - Accent1 3" xfId="62" xr:uid="{00000000-0005-0000-0000-00001B000000}"/>
    <cellStyle name="40% - Accent2" xfId="25" builtinId="35" customBuiltin="1"/>
    <cellStyle name="40% - Accent2 2" xfId="52" xr:uid="{00000000-0005-0000-0000-00001D000000}"/>
    <cellStyle name="40% - Accent2 2 2" xfId="80" xr:uid="{00000000-0005-0000-0000-00001E000000}"/>
    <cellStyle name="40% - Accent2 3" xfId="64" xr:uid="{00000000-0005-0000-0000-00001F000000}"/>
    <cellStyle name="40% - Accent3" xfId="29" builtinId="39" customBuiltin="1"/>
    <cellStyle name="40% - Accent3 2" xfId="54" xr:uid="{00000000-0005-0000-0000-000021000000}"/>
    <cellStyle name="40% - Accent3 2 2" xfId="82" xr:uid="{00000000-0005-0000-0000-000022000000}"/>
    <cellStyle name="40% - Accent3 3" xfId="66" xr:uid="{00000000-0005-0000-0000-000023000000}"/>
    <cellStyle name="40% - Accent4" xfId="33" builtinId="43" customBuiltin="1"/>
    <cellStyle name="40% - Accent4 2" xfId="56" xr:uid="{00000000-0005-0000-0000-000025000000}"/>
    <cellStyle name="40% - Accent4 2 2" xfId="84" xr:uid="{00000000-0005-0000-0000-000026000000}"/>
    <cellStyle name="40% - Accent4 3" xfId="68" xr:uid="{00000000-0005-0000-0000-000027000000}"/>
    <cellStyle name="40% - Accent5" xfId="37" builtinId="47" customBuiltin="1"/>
    <cellStyle name="40% - Accent5 2" xfId="58" xr:uid="{00000000-0005-0000-0000-000029000000}"/>
    <cellStyle name="40% - Accent5 2 2" xfId="86" xr:uid="{00000000-0005-0000-0000-00002A000000}"/>
    <cellStyle name="40% - Accent5 3" xfId="70" xr:uid="{00000000-0005-0000-0000-00002B000000}"/>
    <cellStyle name="40% - Accent6" xfId="41" builtinId="51" customBuiltin="1"/>
    <cellStyle name="40% - Accent6 2" xfId="60" xr:uid="{00000000-0005-0000-0000-00002D000000}"/>
    <cellStyle name="40% - Accent6 2 2" xfId="88" xr:uid="{00000000-0005-0000-0000-00002E000000}"/>
    <cellStyle name="40% - Accent6 3" xfId="72" xr:uid="{00000000-0005-0000-0000-00002F000000}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10" builtinId="27" customBuiltin="1"/>
    <cellStyle name="Calculation" xfId="3" builtinId="22" customBuiltin="1"/>
    <cellStyle name="Check Cell" xfId="15" builtinId="23" customBuiltin="1"/>
    <cellStyle name="Comma 2" xfId="2" xr:uid="{00000000-0005-0000-0000-00003F000000}"/>
    <cellStyle name="Comma 3" xfId="1" xr:uid="{00000000-0005-0000-0000-000040000000}"/>
    <cellStyle name="Currency" xfId="89" builtinId="4"/>
    <cellStyle name="Explanatory Text" xfId="17" builtinId="53" customBuiltin="1"/>
    <cellStyle name="Good" xfId="4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2" builtinId="20" customBuiltin="1"/>
    <cellStyle name="Linked Cell" xfId="14" builtinId="24" customBuiltin="1"/>
    <cellStyle name="Neutral" xfId="11" builtinId="28" customBuiltin="1"/>
    <cellStyle name="Normal" xfId="0" builtinId="0"/>
    <cellStyle name="Normal 2" xfId="44" xr:uid="{00000000-0005-0000-0000-00004C000000}"/>
    <cellStyle name="Normal 3" xfId="45" xr:uid="{00000000-0005-0000-0000-00004D000000}"/>
    <cellStyle name="Normal 3 2" xfId="73" xr:uid="{00000000-0005-0000-0000-00004E000000}"/>
    <cellStyle name="Normal 4" xfId="47" xr:uid="{00000000-0005-0000-0000-00004F000000}"/>
    <cellStyle name="Normal 4 2" xfId="75" xr:uid="{00000000-0005-0000-0000-000050000000}"/>
    <cellStyle name="Normal 5" xfId="43" xr:uid="{00000000-0005-0000-0000-000051000000}"/>
    <cellStyle name="Note" xfId="90" builtinId="10" customBuiltin="1"/>
    <cellStyle name="Note 2" xfId="46" xr:uid="{00000000-0005-0000-0000-000053000000}"/>
    <cellStyle name="Note 2 2" xfId="74" xr:uid="{00000000-0005-0000-0000-000054000000}"/>
    <cellStyle name="Note 3" xfId="48" xr:uid="{00000000-0005-0000-0000-000055000000}"/>
    <cellStyle name="Note 3 2" xfId="76" xr:uid="{00000000-0005-0000-0000-000056000000}"/>
    <cellStyle name="Output" xfId="13" builtinId="21" customBuiltin="1"/>
    <cellStyle name="Title" xfId="5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942.673729629627" createdVersion="8" refreshedVersion="8" minRefreshableVersion="3" recordCount="18" xr:uid="{337956B0-7244-49DB-9518-1851F9EF030B}">
  <cacheSource type="worksheet">
    <worksheetSource ref="B4:C22" sheet="Interest"/>
  </cacheSource>
  <cacheFields count="2">
    <cacheField name="Description" numFmtId="0">
      <sharedItems count="2">
        <s v="Credit Interest - E*trade"/>
        <s v="CREDIT INTEREST  - Cash management A/C"/>
      </sharedItems>
    </cacheField>
    <cacheField name="Credit" numFmtId="0">
      <sharedItems containsString="0" containsBlank="1" containsNumber="1" minValue="0.02" maxValue="0.560000000000000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n v="0.02"/>
  </r>
  <r>
    <x v="1"/>
    <n v="0.56000000000000005"/>
  </r>
  <r>
    <x v="0"/>
    <n v="0.11"/>
  </r>
  <r>
    <x v="1"/>
    <n v="0.33"/>
  </r>
  <r>
    <x v="0"/>
    <n v="0.14000000000000001"/>
  </r>
  <r>
    <x v="0"/>
    <n v="0.03"/>
  </r>
  <r>
    <x v="1"/>
    <n v="0.26"/>
  </r>
  <r>
    <x v="0"/>
    <m/>
  </r>
  <r>
    <x v="1"/>
    <n v="0.04"/>
  </r>
  <r>
    <x v="0"/>
    <n v="0.03"/>
  </r>
  <r>
    <x v="1"/>
    <n v="0.04"/>
  </r>
  <r>
    <x v="1"/>
    <n v="0.04"/>
  </r>
  <r>
    <x v="1"/>
    <n v="0.04"/>
  </r>
  <r>
    <x v="1"/>
    <n v="7.0000000000000007E-2"/>
  </r>
  <r>
    <x v="1"/>
    <n v="0.03"/>
  </r>
  <r>
    <x v="1"/>
    <n v="0.08"/>
  </r>
  <r>
    <x v="1"/>
    <n v="0.1"/>
  </r>
  <r>
    <x v="1"/>
    <n v="0.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9478AA7-2F48-47E0-AC7C-2E13A33A8E1F}" name="PivotTable1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F4:G7" firstHeaderRow="1" firstDataRow="1" firstDataCol="1"/>
  <pivotFields count="2">
    <pivotField axis="axisRow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 of Credit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opLeftCell="A28" workbookViewId="0">
      <selection activeCell="E45" sqref="E45"/>
    </sheetView>
  </sheetViews>
  <sheetFormatPr defaultRowHeight="14.6" x14ac:dyDescent="0.4"/>
  <cols>
    <col min="1" max="1" width="44" customWidth="1"/>
    <col min="2" max="2" width="10.69140625" customWidth="1"/>
    <col min="4" max="4" width="7.84375" customWidth="1"/>
    <col min="5" max="5" width="11.15234375" bestFit="1" customWidth="1"/>
    <col min="8" max="8" width="13.15234375" bestFit="1" customWidth="1"/>
  </cols>
  <sheetData>
    <row r="1" spans="1:7" ht="19.3" x14ac:dyDescent="0.4">
      <c r="A1" s="12" t="s">
        <v>7</v>
      </c>
      <c r="B1" s="12"/>
      <c r="C1" s="12"/>
      <c r="D1" s="12"/>
      <c r="E1" s="12"/>
      <c r="F1" s="12"/>
      <c r="G1" s="12"/>
    </row>
    <row r="2" spans="1:7" ht="18.45" x14ac:dyDescent="0.5">
      <c r="A2" s="13" t="s">
        <v>110</v>
      </c>
      <c r="B2" s="13"/>
      <c r="C2" s="13"/>
      <c r="D2" s="13"/>
      <c r="E2" s="13"/>
      <c r="F2" s="13"/>
      <c r="G2" s="13"/>
    </row>
    <row r="4" spans="1:7" ht="18.45" x14ac:dyDescent="0.5">
      <c r="A4" s="14" t="s">
        <v>8</v>
      </c>
    </row>
    <row r="5" spans="1:7" x14ac:dyDescent="0.4">
      <c r="A5" t="s">
        <v>37</v>
      </c>
      <c r="E5" s="3">
        <f>Suraj!C30</f>
        <v>13090.54</v>
      </c>
    </row>
    <row r="6" spans="1:7" x14ac:dyDescent="0.4">
      <c r="A6" t="s">
        <v>38</v>
      </c>
      <c r="E6" s="3">
        <f>Nimmi!C20</f>
        <v>1934.6000000000001</v>
      </c>
    </row>
    <row r="7" spans="1:7" x14ac:dyDescent="0.4">
      <c r="A7" s="58"/>
      <c r="E7" s="3"/>
    </row>
    <row r="8" spans="1:7" x14ac:dyDescent="0.4">
      <c r="A8" t="s">
        <v>39</v>
      </c>
      <c r="E8" s="3">
        <f>Interest!C24</f>
        <v>2.0200000000000005</v>
      </c>
    </row>
    <row r="9" spans="1:7" x14ac:dyDescent="0.4">
      <c r="A9" t="s">
        <v>40</v>
      </c>
      <c r="E9" s="3">
        <f>Property!E74</f>
        <v>17530.399999999998</v>
      </c>
    </row>
    <row r="10" spans="1:7" x14ac:dyDescent="0.4">
      <c r="A10" s="37"/>
      <c r="E10" s="63"/>
    </row>
    <row r="11" spans="1:7" x14ac:dyDescent="0.4">
      <c r="A11" s="37"/>
      <c r="E11" s="3"/>
    </row>
    <row r="12" spans="1:7" x14ac:dyDescent="0.4">
      <c r="A12" s="35" t="s">
        <v>51</v>
      </c>
      <c r="E12" s="3"/>
    </row>
    <row r="13" spans="1:7" x14ac:dyDescent="0.4">
      <c r="A13" s="32" t="s">
        <v>52</v>
      </c>
      <c r="E13" s="3">
        <f>Shares!J28</f>
        <v>8896.2999999999847</v>
      </c>
    </row>
    <row r="14" spans="1:7" x14ac:dyDescent="0.4">
      <c r="A14" s="32" t="s">
        <v>50</v>
      </c>
      <c r="E14" s="3">
        <f>Shares!H50</f>
        <v>2800.67</v>
      </c>
    </row>
    <row r="15" spans="1:7" x14ac:dyDescent="0.4">
      <c r="A15" s="32" t="s">
        <v>53</v>
      </c>
      <c r="E15" s="3">
        <f>Shares!F50</f>
        <v>1076.3500000000001</v>
      </c>
    </row>
    <row r="16" spans="1:7" ht="15" thickBot="1" x14ac:dyDescent="0.45">
      <c r="A16" s="28" t="s">
        <v>41</v>
      </c>
      <c r="E16" s="31">
        <f>SUM(E5:E15)</f>
        <v>45330.879999999983</v>
      </c>
    </row>
    <row r="17" spans="1:9" ht="15" thickTop="1" x14ac:dyDescent="0.4">
      <c r="A17" s="28"/>
      <c r="E17" s="3"/>
    </row>
    <row r="18" spans="1:9" ht="18.45" x14ac:dyDescent="0.5">
      <c r="A18" s="14" t="s">
        <v>9</v>
      </c>
      <c r="E18" s="3"/>
    </row>
    <row r="19" spans="1:9" x14ac:dyDescent="0.4">
      <c r="A19" t="s">
        <v>42</v>
      </c>
      <c r="E19" s="3">
        <f>Bank!E17</f>
        <v>112</v>
      </c>
    </row>
    <row r="20" spans="1:9" x14ac:dyDescent="0.4">
      <c r="A20" s="37" t="s">
        <v>43</v>
      </c>
      <c r="E20" s="3">
        <f>Fund!D9</f>
        <v>2206</v>
      </c>
    </row>
    <row r="21" spans="1:9" x14ac:dyDescent="0.4">
      <c r="A21" s="11"/>
      <c r="B21" s="18"/>
      <c r="E21" s="19"/>
    </row>
    <row r="22" spans="1:9" x14ac:dyDescent="0.4">
      <c r="A22" s="11"/>
      <c r="E22" s="3"/>
    </row>
    <row r="23" spans="1:9" x14ac:dyDescent="0.4">
      <c r="A23" s="27" t="s">
        <v>49</v>
      </c>
      <c r="E23" s="3"/>
    </row>
    <row r="24" spans="1:9" ht="19.5" customHeight="1" x14ac:dyDescent="0.4">
      <c r="A24" s="33" t="s">
        <v>65</v>
      </c>
      <c r="B24" s="47"/>
      <c r="E24" s="94">
        <f>Property!E10</f>
        <v>704.32</v>
      </c>
    </row>
    <row r="25" spans="1:9" ht="21" customHeight="1" x14ac:dyDescent="0.4">
      <c r="A25" s="33" t="s">
        <v>70</v>
      </c>
      <c r="B25" s="47"/>
      <c r="E25" s="94">
        <f>Property!D47</f>
        <v>1061.28</v>
      </c>
      <c r="G25" s="123">
        <f>E25/12</f>
        <v>88.44</v>
      </c>
      <c r="H25" s="124" t="s">
        <v>195</v>
      </c>
    </row>
    <row r="26" spans="1:9" ht="18" customHeight="1" x14ac:dyDescent="0.4">
      <c r="A26" s="33" t="s">
        <v>33</v>
      </c>
      <c r="E26" s="3">
        <f>Property!D48</f>
        <v>0</v>
      </c>
    </row>
    <row r="27" spans="1:9" x14ac:dyDescent="0.4">
      <c r="A27" s="32" t="s">
        <v>45</v>
      </c>
      <c r="E27" s="3">
        <f>Property!E25</f>
        <v>16372</v>
      </c>
    </row>
    <row r="28" spans="1:9" x14ac:dyDescent="0.4">
      <c r="A28" s="32" t="s">
        <v>46</v>
      </c>
      <c r="E28" s="3">
        <f>Property!E39</f>
        <v>615.87999999999988</v>
      </c>
    </row>
    <row r="29" spans="1:9" x14ac:dyDescent="0.4">
      <c r="A29" s="34" t="s">
        <v>48</v>
      </c>
      <c r="E29" s="3">
        <f>Property!E32</f>
        <v>1651.99</v>
      </c>
      <c r="G29" s="163">
        <f>SUM(E24:E31)-E27</f>
        <v>5251.3899999999994</v>
      </c>
      <c r="H29" s="164" t="s">
        <v>202</v>
      </c>
      <c r="I29" s="165"/>
    </row>
    <row r="30" spans="1:9" x14ac:dyDescent="0.4">
      <c r="A30" s="33" t="s">
        <v>15</v>
      </c>
      <c r="E30" s="3">
        <f>Property!E43</f>
        <v>922.92</v>
      </c>
    </row>
    <row r="31" spans="1:9" x14ac:dyDescent="0.4">
      <c r="A31" s="33" t="s">
        <v>75</v>
      </c>
      <c r="E31" s="3">
        <f>Property!D52</f>
        <v>295</v>
      </c>
    </row>
    <row r="32" spans="1:9" x14ac:dyDescent="0.4">
      <c r="A32" s="33"/>
      <c r="E32" s="3"/>
    </row>
    <row r="33" spans="1:5" x14ac:dyDescent="0.4">
      <c r="A33" s="35" t="s">
        <v>51</v>
      </c>
      <c r="E33" s="3"/>
    </row>
    <row r="34" spans="1:5" ht="19.5" customHeight="1" x14ac:dyDescent="0.4">
      <c r="A34" s="33" t="s">
        <v>88</v>
      </c>
      <c r="B34" s="47"/>
      <c r="E34" s="94">
        <f>Shares!J89</f>
        <v>603.27999999999986</v>
      </c>
    </row>
    <row r="35" spans="1:5" ht="19.5" customHeight="1" x14ac:dyDescent="0.4">
      <c r="A35" s="33"/>
      <c r="B35" s="47"/>
      <c r="E35" s="52"/>
    </row>
    <row r="36" spans="1:5" ht="15" thickBot="1" x14ac:dyDescent="0.45">
      <c r="A36" s="28" t="s">
        <v>44</v>
      </c>
      <c r="E36" s="31">
        <f>SUM(E19:E34)</f>
        <v>24544.67</v>
      </c>
    </row>
    <row r="37" spans="1:5" ht="15" thickTop="1" x14ac:dyDescent="0.4"/>
    <row r="38" spans="1:5" x14ac:dyDescent="0.4">
      <c r="A38" s="36" t="s">
        <v>190</v>
      </c>
      <c r="E38" s="59">
        <f>E16-E36</f>
        <v>20786.209999999985</v>
      </c>
    </row>
    <row r="39" spans="1:5" x14ac:dyDescent="0.4">
      <c r="A39" s="27"/>
      <c r="E39" s="3"/>
    </row>
    <row r="40" spans="1:5" ht="17.600000000000001" x14ac:dyDescent="0.4">
      <c r="A40" s="39" t="s">
        <v>55</v>
      </c>
    </row>
    <row r="41" spans="1:5" ht="15.9" x14ac:dyDescent="0.45">
      <c r="A41" s="40" t="s">
        <v>191</v>
      </c>
    </row>
    <row r="42" spans="1:5" x14ac:dyDescent="0.4">
      <c r="A42" s="32" t="s">
        <v>10</v>
      </c>
      <c r="E42" s="71">
        <f>Ledger!C5</f>
        <v>12599.64</v>
      </c>
    </row>
    <row r="43" spans="1:5" x14ac:dyDescent="0.4">
      <c r="A43" s="32" t="s">
        <v>11</v>
      </c>
      <c r="E43" s="71">
        <f>Ledger!C6</f>
        <v>0.15</v>
      </c>
    </row>
    <row r="44" spans="1:5" x14ac:dyDescent="0.4">
      <c r="A44" s="33" t="s">
        <v>54</v>
      </c>
      <c r="E44" s="71">
        <f>Ledger!C7</f>
        <v>1825.43</v>
      </c>
    </row>
    <row r="45" spans="1:5" x14ac:dyDescent="0.4">
      <c r="A45" s="41" t="s">
        <v>51</v>
      </c>
      <c r="E45" s="3">
        <f>Shares!I30</f>
        <v>69348.000000000029</v>
      </c>
    </row>
    <row r="46" spans="1:5" ht="25.75" x14ac:dyDescent="0.4">
      <c r="A46" s="41" t="s">
        <v>57</v>
      </c>
      <c r="E46" s="3">
        <v>302500</v>
      </c>
    </row>
    <row r="47" spans="1:5" x14ac:dyDescent="0.4">
      <c r="A47" s="38" t="s">
        <v>192</v>
      </c>
      <c r="E47" s="3">
        <f>Ledger!F105</f>
        <v>0</v>
      </c>
    </row>
    <row r="48" spans="1:5" x14ac:dyDescent="0.4">
      <c r="A48" s="38" t="s">
        <v>193</v>
      </c>
      <c r="E48" s="3">
        <f>Bank!D20</f>
        <v>195025.95</v>
      </c>
    </row>
    <row r="49" spans="1:5" ht="15" thickBot="1" x14ac:dyDescent="0.45">
      <c r="A49" s="122" t="s">
        <v>194</v>
      </c>
      <c r="E49" s="31">
        <f>SUM(E42:E46)-E47-E48</f>
        <v>191247.27000000002</v>
      </c>
    </row>
    <row r="50" spans="1:5" ht="15" thickTop="1" x14ac:dyDescent="0.4"/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35769-DC30-471F-8BE0-60931EC9CC0C}">
  <dimension ref="A1:D10"/>
  <sheetViews>
    <sheetView workbookViewId="0">
      <selection activeCell="B7" sqref="B7"/>
    </sheetView>
  </sheetViews>
  <sheetFormatPr defaultRowHeight="14.6" x14ac:dyDescent="0.4"/>
  <cols>
    <col min="1" max="1" width="13.69140625" customWidth="1"/>
    <col min="2" max="2" width="36.84375" customWidth="1"/>
    <col min="3" max="3" width="10.53515625" customWidth="1"/>
    <col min="4" max="4" width="11.53515625" customWidth="1"/>
  </cols>
  <sheetData>
    <row r="1" spans="1:4" ht="21.45" x14ac:dyDescent="0.7">
      <c r="A1" s="15" t="s">
        <v>7</v>
      </c>
      <c r="B1" s="15"/>
      <c r="C1" s="15"/>
      <c r="D1" s="15"/>
    </row>
    <row r="2" spans="1:4" ht="18.45" x14ac:dyDescent="0.5">
      <c r="A2" s="13" t="s">
        <v>132</v>
      </c>
      <c r="B2" s="13"/>
      <c r="C2" s="13"/>
      <c r="D2" s="13"/>
    </row>
    <row r="3" spans="1:4" ht="15" thickBot="1" x14ac:dyDescent="0.45">
      <c r="A3" s="4"/>
      <c r="B3" s="4"/>
      <c r="C3" s="4"/>
      <c r="D3" s="4"/>
    </row>
    <row r="4" spans="1:4" ht="15.45" thickTop="1" thickBot="1" x14ac:dyDescent="0.45">
      <c r="A4" s="80" t="s">
        <v>0</v>
      </c>
      <c r="B4" s="81" t="s">
        <v>1</v>
      </c>
      <c r="C4" s="81" t="s">
        <v>2</v>
      </c>
      <c r="D4" s="82" t="s">
        <v>3</v>
      </c>
    </row>
    <row r="5" spans="1:4" x14ac:dyDescent="0.4">
      <c r="A5" s="64">
        <v>44620</v>
      </c>
      <c r="B5" s="58" t="s">
        <v>121</v>
      </c>
      <c r="C5" s="18"/>
      <c r="D5" s="71">
        <v>567</v>
      </c>
    </row>
    <row r="6" spans="1:4" ht="21" customHeight="1" x14ac:dyDescent="0.4">
      <c r="A6" s="64">
        <v>44739</v>
      </c>
      <c r="B6" s="58" t="s">
        <v>121</v>
      </c>
      <c r="C6" s="70"/>
      <c r="D6" s="70">
        <v>567</v>
      </c>
    </row>
    <row r="7" spans="1:4" ht="21" customHeight="1" x14ac:dyDescent="0.4">
      <c r="A7" s="64">
        <v>44739</v>
      </c>
      <c r="B7" s="58" t="s">
        <v>120</v>
      </c>
      <c r="C7" s="70"/>
      <c r="D7" s="71">
        <v>2243.91</v>
      </c>
    </row>
    <row r="8" spans="1:4" ht="15" thickBot="1" x14ac:dyDescent="0.45"/>
    <row r="9" spans="1:4" ht="15" thickBot="1" x14ac:dyDescent="0.45">
      <c r="C9" s="93">
        <f>SUM(C5:C8)</f>
        <v>0</v>
      </c>
      <c r="D9" s="93">
        <f>SUM(D5:D8)</f>
        <v>3377.91</v>
      </c>
    </row>
    <row r="10" spans="1:4" ht="15" thickTop="1" x14ac:dyDescent="0.4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8"/>
  <sheetViews>
    <sheetView topLeftCell="A5" workbookViewId="0">
      <selection activeCell="C46" sqref="C46"/>
    </sheetView>
  </sheetViews>
  <sheetFormatPr defaultRowHeight="14.6" x14ac:dyDescent="0.4"/>
  <cols>
    <col min="1" max="1" width="11.69140625" customWidth="1"/>
    <col min="2" max="2" width="40.3828125" customWidth="1"/>
    <col min="3" max="3" width="11.53515625" bestFit="1" customWidth="1"/>
    <col min="4" max="4" width="14.53515625" customWidth="1"/>
    <col min="5" max="5" width="11.53515625" bestFit="1" customWidth="1"/>
    <col min="9" max="9" width="10.15234375" bestFit="1" customWidth="1"/>
  </cols>
  <sheetData>
    <row r="1" spans="1:9" ht="21.45" x14ac:dyDescent="0.7">
      <c r="A1" s="15" t="s">
        <v>7</v>
      </c>
      <c r="B1" s="15"/>
      <c r="C1" s="15"/>
      <c r="D1" s="15"/>
    </row>
    <row r="2" spans="1:9" ht="18.45" x14ac:dyDescent="0.5">
      <c r="A2" s="13" t="s">
        <v>133</v>
      </c>
      <c r="B2" s="13"/>
      <c r="C2" s="13"/>
      <c r="D2" s="13"/>
    </row>
    <row r="3" spans="1:9" ht="15" thickBot="1" x14ac:dyDescent="0.45">
      <c r="A3" s="4" t="s">
        <v>14</v>
      </c>
      <c r="B3" s="4"/>
      <c r="C3" s="4"/>
      <c r="D3" s="4"/>
    </row>
    <row r="4" spans="1:9" ht="16.75" thickTop="1" thickBot="1" x14ac:dyDescent="0.5">
      <c r="A4" s="1" t="s">
        <v>0</v>
      </c>
      <c r="B4" s="1" t="s">
        <v>1</v>
      </c>
      <c r="C4" s="1" t="s">
        <v>2</v>
      </c>
      <c r="D4" s="1" t="s">
        <v>3</v>
      </c>
      <c r="F4" s="20"/>
      <c r="G4" s="21"/>
      <c r="H4" s="20"/>
      <c r="I4" s="20"/>
    </row>
    <row r="5" spans="1:9" ht="16.3" thickTop="1" x14ac:dyDescent="0.45">
      <c r="A5" s="43" t="s">
        <v>47</v>
      </c>
      <c r="B5" s="43"/>
      <c r="C5" s="43"/>
      <c r="D5" s="43"/>
      <c r="F5" s="20"/>
      <c r="G5" s="21"/>
      <c r="H5" s="20"/>
      <c r="I5" s="20"/>
    </row>
    <row r="6" spans="1:9" ht="15.9" x14ac:dyDescent="0.45">
      <c r="A6" s="64">
        <v>44487</v>
      </c>
      <c r="B6" s="58" t="s">
        <v>155</v>
      </c>
      <c r="C6" s="70"/>
      <c r="D6" s="71">
        <v>704.32</v>
      </c>
      <c r="H6" s="20"/>
      <c r="I6" s="20"/>
    </row>
    <row r="7" spans="1:9" ht="15.9" x14ac:dyDescent="0.45">
      <c r="A7" s="64"/>
      <c r="B7" s="58"/>
      <c r="C7" s="70"/>
      <c r="D7" s="71"/>
      <c r="F7" s="20"/>
      <c r="G7" s="21"/>
      <c r="H7" s="20"/>
      <c r="I7" s="20"/>
    </row>
    <row r="8" spans="1:9" x14ac:dyDescent="0.4">
      <c r="A8" s="64"/>
      <c r="B8" s="67" t="s">
        <v>87</v>
      </c>
      <c r="C8" s="70"/>
      <c r="D8" s="71"/>
      <c r="I8" s="3"/>
    </row>
    <row r="9" spans="1:9" x14ac:dyDescent="0.4">
      <c r="A9" s="64"/>
      <c r="B9" s="68"/>
      <c r="C9" s="18"/>
      <c r="D9" s="63"/>
      <c r="I9" s="3"/>
    </row>
    <row r="10" spans="1:9" ht="15" thickBot="1" x14ac:dyDescent="0.45">
      <c r="A10" s="64"/>
      <c r="B10" s="68"/>
      <c r="C10" s="18"/>
      <c r="D10" s="63"/>
      <c r="E10" s="45">
        <f>SUM(D6:D10)</f>
        <v>704.32</v>
      </c>
      <c r="I10" s="3"/>
    </row>
    <row r="11" spans="1:9" x14ac:dyDescent="0.4">
      <c r="A11" s="17"/>
      <c r="C11" s="18"/>
      <c r="D11" s="18"/>
      <c r="E11" s="18"/>
      <c r="I11" s="3"/>
    </row>
    <row r="12" spans="1:9" ht="15.9" x14ac:dyDescent="0.45">
      <c r="A12" s="44" t="s">
        <v>60</v>
      </c>
      <c r="B12" s="43"/>
      <c r="C12" s="43"/>
      <c r="D12" s="43"/>
      <c r="F12" s="20"/>
      <c r="G12" s="21"/>
      <c r="H12" s="20"/>
      <c r="I12" s="20"/>
    </row>
    <row r="13" spans="1:9" x14ac:dyDescent="0.4">
      <c r="A13" s="64">
        <v>44405</v>
      </c>
      <c r="B13" s="58" t="s">
        <v>17</v>
      </c>
      <c r="C13" s="70"/>
      <c r="D13" s="60">
        <v>1367</v>
      </c>
      <c r="I13" s="3"/>
    </row>
    <row r="14" spans="1:9" x14ac:dyDescent="0.4">
      <c r="A14" s="64">
        <v>44438</v>
      </c>
      <c r="B14" s="58" t="s">
        <v>17</v>
      </c>
      <c r="C14" s="72"/>
      <c r="D14" s="60">
        <v>1367</v>
      </c>
      <c r="I14" s="3"/>
    </row>
    <row r="15" spans="1:9" x14ac:dyDescent="0.4">
      <c r="A15" s="64">
        <v>44467</v>
      </c>
      <c r="B15" s="58" t="s">
        <v>17</v>
      </c>
      <c r="C15" s="70"/>
      <c r="D15" s="60">
        <v>1367</v>
      </c>
      <c r="I15" s="3"/>
    </row>
    <row r="16" spans="1:9" x14ac:dyDescent="0.4">
      <c r="A16" s="64">
        <v>44497</v>
      </c>
      <c r="B16" s="58" t="s">
        <v>17</v>
      </c>
      <c r="D16" s="60">
        <v>1367</v>
      </c>
    </row>
    <row r="17" spans="1:9" x14ac:dyDescent="0.4">
      <c r="A17" s="64">
        <v>44529</v>
      </c>
      <c r="B17" s="58" t="s">
        <v>17</v>
      </c>
      <c r="C17" s="3"/>
      <c r="D17" s="60">
        <v>1363</v>
      </c>
    </row>
    <row r="18" spans="1:9" x14ac:dyDescent="0.4">
      <c r="A18" s="64">
        <v>44559</v>
      </c>
      <c r="B18" s="58" t="s">
        <v>17</v>
      </c>
      <c r="C18" s="70"/>
      <c r="D18" s="60">
        <v>1363</v>
      </c>
    </row>
    <row r="19" spans="1:9" x14ac:dyDescent="0.4">
      <c r="A19" s="64">
        <v>44589</v>
      </c>
      <c r="B19" s="58" t="s">
        <v>17</v>
      </c>
      <c r="C19" s="70"/>
      <c r="D19" s="71">
        <v>1363</v>
      </c>
    </row>
    <row r="20" spans="1:9" x14ac:dyDescent="0.4">
      <c r="A20" s="64">
        <v>44620</v>
      </c>
      <c r="B20" s="58" t="s">
        <v>17</v>
      </c>
      <c r="C20" s="70"/>
      <c r="D20" s="71">
        <v>1363</v>
      </c>
    </row>
    <row r="21" spans="1:9" x14ac:dyDescent="0.4">
      <c r="A21" s="64">
        <v>44648</v>
      </c>
      <c r="B21" s="58" t="s">
        <v>17</v>
      </c>
      <c r="C21" s="70"/>
      <c r="D21" s="71">
        <v>1363</v>
      </c>
    </row>
    <row r="22" spans="1:9" x14ac:dyDescent="0.4">
      <c r="A22" s="64">
        <v>44679</v>
      </c>
      <c r="B22" s="58" t="s">
        <v>17</v>
      </c>
      <c r="C22" s="70"/>
      <c r="D22" s="71">
        <v>1363</v>
      </c>
    </row>
    <row r="23" spans="1:9" x14ac:dyDescent="0.4">
      <c r="A23" s="64">
        <v>44711</v>
      </c>
      <c r="B23" s="58" t="s">
        <v>17</v>
      </c>
      <c r="C23" s="70"/>
      <c r="D23" s="71">
        <v>1363</v>
      </c>
    </row>
    <row r="24" spans="1:9" x14ac:dyDescent="0.4">
      <c r="A24" s="64">
        <v>44740</v>
      </c>
      <c r="B24" s="58" t="s">
        <v>17</v>
      </c>
      <c r="C24" s="70"/>
      <c r="D24" s="71">
        <v>1363</v>
      </c>
    </row>
    <row r="25" spans="1:9" ht="15" thickBot="1" x14ac:dyDescent="0.45">
      <c r="A25" s="64"/>
      <c r="B25" s="58"/>
      <c r="C25" s="70"/>
      <c r="D25" s="71"/>
      <c r="E25" s="45">
        <f>SUM(D13:D25)</f>
        <v>16372</v>
      </c>
    </row>
    <row r="26" spans="1:9" x14ac:dyDescent="0.4">
      <c r="A26" s="17"/>
      <c r="B26" s="11"/>
      <c r="C26" s="18"/>
      <c r="D26" s="18"/>
    </row>
    <row r="27" spans="1:9" ht="15.9" x14ac:dyDescent="0.45">
      <c r="A27" s="44" t="s">
        <v>48</v>
      </c>
      <c r="B27" s="43"/>
      <c r="C27" s="43"/>
      <c r="D27" s="43"/>
      <c r="F27" s="20"/>
      <c r="G27" s="21"/>
      <c r="H27" s="20"/>
      <c r="I27" s="20"/>
    </row>
    <row r="28" spans="1:9" x14ac:dyDescent="0.4">
      <c r="A28" s="64">
        <v>44469</v>
      </c>
      <c r="B28" s="58" t="s">
        <v>19</v>
      </c>
      <c r="C28" s="70"/>
      <c r="D28" s="60">
        <v>412.99</v>
      </c>
    </row>
    <row r="29" spans="1:9" x14ac:dyDescent="0.4">
      <c r="A29" s="61">
        <v>44530</v>
      </c>
      <c r="B29" s="58" t="s">
        <v>19</v>
      </c>
      <c r="C29" s="70"/>
      <c r="D29" s="70">
        <v>413</v>
      </c>
    </row>
    <row r="30" spans="1:9" x14ac:dyDescent="0.4">
      <c r="A30" s="64">
        <v>44620</v>
      </c>
      <c r="B30" s="58" t="s">
        <v>19</v>
      </c>
      <c r="C30" s="70"/>
      <c r="D30" s="71">
        <v>413</v>
      </c>
    </row>
    <row r="31" spans="1:9" x14ac:dyDescent="0.4">
      <c r="A31" s="64">
        <v>44712</v>
      </c>
      <c r="B31" s="58" t="s">
        <v>19</v>
      </c>
      <c r="C31" s="70"/>
      <c r="D31" s="71">
        <v>413</v>
      </c>
    </row>
    <row r="32" spans="1:9" ht="15" thickBot="1" x14ac:dyDescent="0.45">
      <c r="A32" s="64"/>
      <c r="B32" s="58"/>
      <c r="C32" s="70"/>
      <c r="D32" s="71"/>
      <c r="E32" s="45">
        <f>SUM(D28:D32)</f>
        <v>1651.99</v>
      </c>
    </row>
    <row r="33" spans="1:9" x14ac:dyDescent="0.4">
      <c r="A33" s="17"/>
      <c r="C33" s="18"/>
      <c r="D33" s="18"/>
    </row>
    <row r="34" spans="1:9" ht="15.9" x14ac:dyDescent="0.45">
      <c r="A34" s="44" t="s">
        <v>61</v>
      </c>
      <c r="B34" s="43"/>
      <c r="C34" s="43"/>
      <c r="D34" s="43"/>
      <c r="F34" s="20"/>
      <c r="G34" s="21"/>
      <c r="H34" s="20"/>
      <c r="I34" s="20"/>
    </row>
    <row r="35" spans="1:9" x14ac:dyDescent="0.4">
      <c r="A35" s="64">
        <v>44420</v>
      </c>
      <c r="B35" s="58" t="s">
        <v>18</v>
      </c>
      <c r="C35" s="70"/>
      <c r="D35" s="71">
        <v>214.12</v>
      </c>
    </row>
    <row r="36" spans="1:9" x14ac:dyDescent="0.4">
      <c r="A36" s="64">
        <v>44501</v>
      </c>
      <c r="B36" s="58" t="s">
        <v>18</v>
      </c>
      <c r="C36" s="18"/>
      <c r="D36" s="71">
        <v>133.91999999999999</v>
      </c>
    </row>
    <row r="37" spans="1:9" x14ac:dyDescent="0.4">
      <c r="A37" s="64">
        <v>44595</v>
      </c>
      <c r="B37" s="58" t="s">
        <v>18</v>
      </c>
      <c r="C37" s="70"/>
      <c r="D37" s="71">
        <v>133.91999999999999</v>
      </c>
    </row>
    <row r="38" spans="1:9" x14ac:dyDescent="0.4">
      <c r="A38" s="64">
        <v>44697</v>
      </c>
      <c r="B38" s="58" t="s">
        <v>18</v>
      </c>
      <c r="C38" s="70"/>
      <c r="D38" s="71">
        <v>133.91999999999999</v>
      </c>
    </row>
    <row r="39" spans="1:9" ht="15" thickBot="1" x14ac:dyDescent="0.45">
      <c r="A39" s="64"/>
      <c r="B39" s="58"/>
      <c r="D39" s="70"/>
      <c r="E39" s="45">
        <f>SUM(D35:D39)</f>
        <v>615.87999999999988</v>
      </c>
    </row>
    <row r="40" spans="1:9" x14ac:dyDescent="0.4">
      <c r="A40" s="17"/>
      <c r="B40" s="29"/>
      <c r="C40" s="18"/>
      <c r="D40" s="18"/>
    </row>
    <row r="41" spans="1:9" ht="15.9" x14ac:dyDescent="0.45">
      <c r="A41" s="44" t="s">
        <v>62</v>
      </c>
      <c r="B41" s="43"/>
      <c r="C41" s="43"/>
      <c r="D41" s="43"/>
      <c r="F41" s="20"/>
      <c r="G41" s="21"/>
      <c r="H41" s="20"/>
      <c r="I41" s="20"/>
    </row>
    <row r="42" spans="1:9" x14ac:dyDescent="0.4">
      <c r="A42" s="64">
        <v>44683</v>
      </c>
      <c r="B42" s="58" t="s">
        <v>71</v>
      </c>
      <c r="C42" s="70"/>
      <c r="D42" s="71">
        <v>922.92</v>
      </c>
    </row>
    <row r="43" spans="1:9" ht="15" thickBot="1" x14ac:dyDescent="0.45">
      <c r="A43" s="17"/>
      <c r="C43" s="18"/>
      <c r="D43" s="18"/>
      <c r="E43" s="50">
        <f>D42</f>
        <v>922.92</v>
      </c>
    </row>
    <row r="44" spans="1:9" x14ac:dyDescent="0.4">
      <c r="D44" s="3"/>
      <c r="G44" s="47"/>
    </row>
    <row r="45" spans="1:9" ht="15.9" x14ac:dyDescent="0.45">
      <c r="A45" s="44" t="s">
        <v>63</v>
      </c>
      <c r="B45" s="43"/>
      <c r="C45" s="43"/>
      <c r="D45" s="43"/>
      <c r="F45" s="20"/>
      <c r="G45" s="21"/>
      <c r="H45" s="20"/>
      <c r="I45" s="20"/>
    </row>
    <row r="46" spans="1:9" ht="15.9" x14ac:dyDescent="0.45">
      <c r="B46" s="11" t="s">
        <v>156</v>
      </c>
      <c r="C46" s="3">
        <v>19296</v>
      </c>
      <c r="F46" s="20"/>
      <c r="G46" s="21"/>
      <c r="H46" s="20"/>
      <c r="I46" s="20"/>
    </row>
    <row r="47" spans="1:9" ht="19.5" customHeight="1" x14ac:dyDescent="0.45">
      <c r="B47" s="11" t="s">
        <v>157</v>
      </c>
      <c r="C47" s="47"/>
      <c r="D47" s="48">
        <v>1061.28</v>
      </c>
      <c r="F47" s="20"/>
      <c r="G47" s="21"/>
      <c r="H47" s="20"/>
      <c r="I47" s="20"/>
    </row>
    <row r="48" spans="1:9" ht="15" thickBot="1" x14ac:dyDescent="0.45">
      <c r="B48" s="11" t="s">
        <v>86</v>
      </c>
      <c r="C48" s="49"/>
      <c r="D48" s="50"/>
      <c r="E48" s="51">
        <f>SUM(C46:C48) - SUM(D46:D48)</f>
        <v>18234.72</v>
      </c>
    </row>
    <row r="49" spans="1:9" x14ac:dyDescent="0.4">
      <c r="B49" s="11"/>
      <c r="D49" s="3"/>
    </row>
    <row r="50" spans="1:9" ht="15.9" x14ac:dyDescent="0.45">
      <c r="B50" s="29"/>
      <c r="F50" s="20"/>
      <c r="G50" s="21"/>
      <c r="H50" s="20"/>
      <c r="I50" s="20"/>
    </row>
    <row r="51" spans="1:9" ht="15.9" x14ac:dyDescent="0.45">
      <c r="A51" s="44" t="s">
        <v>75</v>
      </c>
      <c r="B51" s="43"/>
      <c r="C51" s="43"/>
      <c r="D51" s="43"/>
      <c r="F51" s="20"/>
      <c r="G51" s="21"/>
      <c r="H51" s="20"/>
      <c r="I51" s="20"/>
    </row>
    <row r="52" spans="1:9" ht="15.9" x14ac:dyDescent="0.45">
      <c r="A52" s="64">
        <v>44470</v>
      </c>
      <c r="B52" s="67" t="s">
        <v>74</v>
      </c>
      <c r="C52" s="70"/>
      <c r="D52" s="71">
        <v>295</v>
      </c>
      <c r="F52" s="20"/>
      <c r="G52" s="21"/>
      <c r="H52" s="20"/>
      <c r="I52" s="20"/>
    </row>
    <row r="53" spans="1:9" ht="16.3" thickBot="1" x14ac:dyDescent="0.5">
      <c r="F53" s="20"/>
      <c r="G53" s="21"/>
      <c r="H53" s="20"/>
      <c r="I53" s="20"/>
    </row>
    <row r="54" spans="1:9" ht="15" thickBot="1" x14ac:dyDescent="0.45">
      <c r="C54" s="10">
        <f>SUM(C8:C52)</f>
        <v>19296</v>
      </c>
      <c r="D54" s="10">
        <f>SUM(D6:D52)</f>
        <v>21623.389999999992</v>
      </c>
    </row>
    <row r="55" spans="1:9" ht="15" thickTop="1" x14ac:dyDescent="0.4">
      <c r="B55" s="16" t="s">
        <v>12</v>
      </c>
      <c r="D55" s="3">
        <f>C54-D54</f>
        <v>-2327.3899999999921</v>
      </c>
    </row>
    <row r="56" spans="1:9" x14ac:dyDescent="0.4">
      <c r="A56" s="30"/>
    </row>
    <row r="57" spans="1:9" x14ac:dyDescent="0.4">
      <c r="A57" s="30"/>
    </row>
    <row r="58" spans="1:9" ht="18.45" x14ac:dyDescent="0.5">
      <c r="A58" s="13" t="s">
        <v>112</v>
      </c>
      <c r="B58" s="13"/>
      <c r="C58" s="13"/>
      <c r="D58" s="13"/>
    </row>
    <row r="59" spans="1:9" ht="15" thickBot="1" x14ac:dyDescent="0.45">
      <c r="A59" s="4" t="s">
        <v>14</v>
      </c>
      <c r="B59" s="4"/>
      <c r="C59" s="4"/>
      <c r="D59" s="4"/>
    </row>
    <row r="60" spans="1:9" ht="15.45" thickTop="1" thickBot="1" x14ac:dyDescent="0.45">
      <c r="A60" s="1" t="s">
        <v>0</v>
      </c>
      <c r="B60" s="1" t="s">
        <v>1</v>
      </c>
      <c r="C60" s="1" t="s">
        <v>2</v>
      </c>
      <c r="D60" s="1" t="s">
        <v>3</v>
      </c>
    </row>
    <row r="61" spans="1:9" ht="15" thickTop="1" x14ac:dyDescent="0.4">
      <c r="A61" s="64">
        <v>44389</v>
      </c>
      <c r="B61" s="67" t="s">
        <v>16</v>
      </c>
      <c r="C61" s="70">
        <v>1519.56</v>
      </c>
    </row>
    <row r="62" spans="1:9" x14ac:dyDescent="0.4">
      <c r="A62" s="64">
        <v>44417</v>
      </c>
      <c r="B62" s="67" t="s">
        <v>16</v>
      </c>
      <c r="C62" s="70">
        <v>1519.56</v>
      </c>
    </row>
    <row r="63" spans="1:9" x14ac:dyDescent="0.4">
      <c r="A63" s="64">
        <v>44445</v>
      </c>
      <c r="B63" s="67" t="s">
        <v>16</v>
      </c>
      <c r="C63" s="70">
        <v>1519.56</v>
      </c>
    </row>
    <row r="64" spans="1:9" x14ac:dyDescent="0.4">
      <c r="A64" s="64">
        <v>44481</v>
      </c>
      <c r="B64" s="67" t="s">
        <v>16</v>
      </c>
      <c r="C64" s="70">
        <v>1519.56</v>
      </c>
    </row>
    <row r="65" spans="1:5" x14ac:dyDescent="0.4">
      <c r="A65" s="64">
        <v>44510</v>
      </c>
      <c r="B65" s="67" t="s">
        <v>16</v>
      </c>
      <c r="C65" s="70">
        <v>815.24</v>
      </c>
    </row>
    <row r="66" spans="1:5" x14ac:dyDescent="0.4">
      <c r="A66" s="64">
        <v>44537</v>
      </c>
      <c r="B66" s="67" t="s">
        <v>16</v>
      </c>
      <c r="C66" s="18">
        <v>1519.56</v>
      </c>
    </row>
    <row r="67" spans="1:5" x14ac:dyDescent="0.4">
      <c r="A67" s="61">
        <v>44571</v>
      </c>
      <c r="B67" s="67" t="s">
        <v>16</v>
      </c>
      <c r="C67" s="83">
        <v>1519.56</v>
      </c>
    </row>
    <row r="68" spans="1:5" x14ac:dyDescent="0.4">
      <c r="A68" s="64">
        <v>44600</v>
      </c>
      <c r="B68" s="67" t="s">
        <v>16</v>
      </c>
      <c r="C68" s="70">
        <v>1519.56</v>
      </c>
    </row>
    <row r="69" spans="1:5" x14ac:dyDescent="0.4">
      <c r="A69" s="64">
        <v>44630</v>
      </c>
      <c r="B69" s="67" t="s">
        <v>16</v>
      </c>
      <c r="C69" s="70">
        <v>1519.56</v>
      </c>
    </row>
    <row r="70" spans="1:5" x14ac:dyDescent="0.4">
      <c r="A70" s="64">
        <v>44664</v>
      </c>
      <c r="B70" s="67" t="s">
        <v>16</v>
      </c>
      <c r="C70" s="70">
        <v>1519.56</v>
      </c>
    </row>
    <row r="71" spans="1:5" x14ac:dyDescent="0.4">
      <c r="A71" s="64">
        <v>44692</v>
      </c>
      <c r="B71" s="67" t="s">
        <v>16</v>
      </c>
      <c r="C71" s="70">
        <v>1519.56</v>
      </c>
    </row>
    <row r="72" spans="1:5" x14ac:dyDescent="0.4">
      <c r="A72" s="64">
        <v>44726</v>
      </c>
      <c r="B72" s="67" t="s">
        <v>16</v>
      </c>
      <c r="C72" s="70">
        <v>1519.56</v>
      </c>
    </row>
    <row r="73" spans="1:5" x14ac:dyDescent="0.4">
      <c r="A73" s="64"/>
      <c r="B73" s="67"/>
      <c r="C73" s="70"/>
    </row>
    <row r="74" spans="1:5" ht="15" thickBot="1" x14ac:dyDescent="0.45">
      <c r="A74" s="64"/>
      <c r="B74" s="67"/>
      <c r="C74" s="70"/>
      <c r="D74" s="49"/>
      <c r="E74" s="45">
        <f>SUM(C61:C74)</f>
        <v>17530.399999999998</v>
      </c>
    </row>
    <row r="75" spans="1:5" x14ac:dyDescent="0.4">
      <c r="A75" s="17"/>
      <c r="B75" s="29"/>
      <c r="C75" s="18"/>
    </row>
    <row r="76" spans="1:5" ht="15" thickBot="1" x14ac:dyDescent="0.45"/>
    <row r="77" spans="1:5" ht="15" thickBot="1" x14ac:dyDescent="0.45">
      <c r="C77" s="10"/>
      <c r="D77" s="10"/>
    </row>
    <row r="78" spans="1:5" ht="15" thickTop="1" x14ac:dyDescent="0.4">
      <c r="B78" s="16"/>
      <c r="D78" s="3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3"/>
  <sheetViews>
    <sheetView tabSelected="1" workbookViewId="0">
      <selection activeCell="D23" sqref="D23"/>
    </sheetView>
  </sheetViews>
  <sheetFormatPr defaultRowHeight="14.6" x14ac:dyDescent="0.4"/>
  <cols>
    <col min="1" max="1" width="11.84375" customWidth="1"/>
    <col min="2" max="2" width="50.3046875" customWidth="1"/>
    <col min="3" max="3" width="11.53515625" customWidth="1"/>
    <col min="4" max="4" width="12.53515625" customWidth="1"/>
  </cols>
  <sheetData>
    <row r="1" spans="1:5" ht="21.45" x14ac:dyDescent="0.7">
      <c r="A1" s="15" t="s">
        <v>7</v>
      </c>
      <c r="B1" s="15"/>
      <c r="C1" s="15"/>
      <c r="D1" s="15"/>
    </row>
    <row r="2" spans="1:5" ht="18.45" x14ac:dyDescent="0.5">
      <c r="A2" s="13" t="s">
        <v>134</v>
      </c>
      <c r="B2" s="13"/>
      <c r="C2" s="13"/>
      <c r="D2" s="13"/>
    </row>
    <row r="3" spans="1:5" ht="15" thickBot="1" x14ac:dyDescent="0.45">
      <c r="A3" s="4"/>
      <c r="B3" s="4"/>
      <c r="C3" s="4"/>
      <c r="D3" s="4"/>
    </row>
    <row r="4" spans="1:5" ht="15.45" thickTop="1" thickBot="1" x14ac:dyDescent="0.45">
      <c r="A4" s="1" t="s">
        <v>0</v>
      </c>
      <c r="B4" s="1" t="s">
        <v>1</v>
      </c>
      <c r="C4" s="1" t="s">
        <v>2</v>
      </c>
      <c r="D4" s="1" t="s">
        <v>3</v>
      </c>
    </row>
    <row r="5" spans="1:5" ht="15" thickTop="1" x14ac:dyDescent="0.4">
      <c r="A5" s="2">
        <v>44404</v>
      </c>
      <c r="B5" t="s">
        <v>153</v>
      </c>
      <c r="D5" s="3">
        <v>12</v>
      </c>
    </row>
    <row r="6" spans="1:5" x14ac:dyDescent="0.4">
      <c r="A6" s="2">
        <v>44435</v>
      </c>
      <c r="B6" t="s">
        <v>153</v>
      </c>
      <c r="D6" s="3">
        <v>12</v>
      </c>
    </row>
    <row r="7" spans="1:5" x14ac:dyDescent="0.4">
      <c r="A7" s="2">
        <v>44466</v>
      </c>
      <c r="B7" t="s">
        <v>153</v>
      </c>
      <c r="D7" s="3">
        <v>12</v>
      </c>
    </row>
    <row r="8" spans="1:5" x14ac:dyDescent="0.4">
      <c r="A8" s="2">
        <v>44496</v>
      </c>
      <c r="B8" t="s">
        <v>153</v>
      </c>
      <c r="D8" s="3">
        <v>12</v>
      </c>
    </row>
    <row r="9" spans="1:5" x14ac:dyDescent="0.4">
      <c r="A9" s="2">
        <v>44527</v>
      </c>
      <c r="B9" t="s">
        <v>154</v>
      </c>
      <c r="D9" s="3">
        <v>8</v>
      </c>
    </row>
    <row r="10" spans="1:5" x14ac:dyDescent="0.4">
      <c r="A10" s="2">
        <v>44557</v>
      </c>
      <c r="B10" t="s">
        <v>154</v>
      </c>
      <c r="D10" s="3">
        <v>8</v>
      </c>
    </row>
    <row r="11" spans="1:5" x14ac:dyDescent="0.4">
      <c r="A11" s="2">
        <v>44588</v>
      </c>
      <c r="B11" t="s">
        <v>154</v>
      </c>
      <c r="D11" s="3">
        <v>8</v>
      </c>
    </row>
    <row r="12" spans="1:5" x14ac:dyDescent="0.4">
      <c r="A12" s="2">
        <v>44619</v>
      </c>
      <c r="B12" t="s">
        <v>154</v>
      </c>
      <c r="D12" s="3">
        <v>8</v>
      </c>
    </row>
    <row r="13" spans="1:5" x14ac:dyDescent="0.4">
      <c r="A13" s="2">
        <v>44647</v>
      </c>
      <c r="B13" t="s">
        <v>154</v>
      </c>
      <c r="D13" s="3">
        <v>8</v>
      </c>
    </row>
    <row r="14" spans="1:5" x14ac:dyDescent="0.4">
      <c r="A14" s="2">
        <v>44678</v>
      </c>
      <c r="B14" t="s">
        <v>154</v>
      </c>
      <c r="D14" s="3">
        <v>8</v>
      </c>
    </row>
    <row r="15" spans="1:5" x14ac:dyDescent="0.4">
      <c r="A15" s="2">
        <v>44708</v>
      </c>
      <c r="B15" t="s">
        <v>154</v>
      </c>
      <c r="D15" s="3">
        <v>8</v>
      </c>
    </row>
    <row r="16" spans="1:5" ht="15" thickBot="1" x14ac:dyDescent="0.45">
      <c r="A16" s="2">
        <v>44739</v>
      </c>
      <c r="B16" t="s">
        <v>154</v>
      </c>
      <c r="D16" s="50">
        <v>8</v>
      </c>
      <c r="E16" s="49"/>
    </row>
    <row r="17" spans="1:6" x14ac:dyDescent="0.4">
      <c r="D17" s="3"/>
      <c r="E17" s="3">
        <f>SUM(D5:D16)</f>
        <v>112</v>
      </c>
    </row>
    <row r="18" spans="1:6" ht="18.899999999999999" thickBot="1" x14ac:dyDescent="0.55000000000000004">
      <c r="A18" s="13" t="s">
        <v>81</v>
      </c>
      <c r="B18" s="13"/>
      <c r="C18" s="13"/>
      <c r="D18" s="13"/>
    </row>
    <row r="19" spans="1:6" ht="15.45" thickTop="1" thickBot="1" x14ac:dyDescent="0.45">
      <c r="A19" s="1" t="s">
        <v>0</v>
      </c>
      <c r="B19" s="1" t="s">
        <v>1</v>
      </c>
      <c r="C19" s="1" t="s">
        <v>2</v>
      </c>
      <c r="D19" s="1" t="s">
        <v>3</v>
      </c>
    </row>
    <row r="20" spans="1:6" ht="15" thickTop="1" x14ac:dyDescent="0.4">
      <c r="A20" s="2">
        <v>44378</v>
      </c>
      <c r="B20" t="s">
        <v>82</v>
      </c>
      <c r="C20" s="3"/>
      <c r="D20" s="3">
        <v>195025.95</v>
      </c>
    </row>
    <row r="21" spans="1:6" x14ac:dyDescent="0.4">
      <c r="A21" s="2">
        <v>44742</v>
      </c>
      <c r="B21" t="s">
        <v>83</v>
      </c>
      <c r="C21" s="3">
        <v>190156.29</v>
      </c>
      <c r="D21" s="3"/>
    </row>
    <row r="22" spans="1:6" x14ac:dyDescent="0.4">
      <c r="A22" s="2">
        <v>44742</v>
      </c>
      <c r="B22" t="s">
        <v>84</v>
      </c>
      <c r="C22" s="3"/>
      <c r="D22" s="3">
        <v>11390.34</v>
      </c>
    </row>
    <row r="23" spans="1:6" x14ac:dyDescent="0.4">
      <c r="A23" s="2">
        <v>44742</v>
      </c>
      <c r="B23" t="s">
        <v>85</v>
      </c>
      <c r="C23" s="3"/>
      <c r="D23" s="3">
        <f>E17</f>
        <v>112</v>
      </c>
      <c r="F23" s="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F7DD3-74F4-4515-BD1E-A4FFF623C57C}">
  <dimension ref="A1:K24"/>
  <sheetViews>
    <sheetView workbookViewId="0">
      <selection activeCell="G20" sqref="G20"/>
    </sheetView>
  </sheetViews>
  <sheetFormatPr defaultRowHeight="14.6" x14ac:dyDescent="0.4"/>
  <cols>
    <col min="1" max="1" width="15.84375" customWidth="1"/>
    <col min="2" max="2" width="11.53515625" customWidth="1"/>
    <col min="3" max="3" width="11.3828125" customWidth="1"/>
    <col min="6" max="6" width="19" customWidth="1"/>
    <col min="7" max="8" width="11.15234375" bestFit="1" customWidth="1"/>
    <col min="9" max="9" width="14.15234375" customWidth="1"/>
    <col min="10" max="10" width="11.15234375" bestFit="1" customWidth="1"/>
  </cols>
  <sheetData>
    <row r="1" spans="1:11" ht="19.3" x14ac:dyDescent="0.4">
      <c r="A1" s="12" t="s">
        <v>7</v>
      </c>
      <c r="B1" s="12"/>
      <c r="C1" s="12"/>
      <c r="D1" s="12"/>
      <c r="E1" s="12"/>
      <c r="F1" s="12"/>
      <c r="G1" s="12"/>
    </row>
    <row r="2" spans="1:11" ht="18.45" x14ac:dyDescent="0.5">
      <c r="A2" s="13" t="s">
        <v>89</v>
      </c>
      <c r="B2" s="13"/>
      <c r="C2" s="13"/>
      <c r="D2" s="13"/>
      <c r="E2" s="13"/>
      <c r="F2" s="13"/>
      <c r="G2" s="13"/>
    </row>
    <row r="3" spans="1:11" ht="15" thickBot="1" x14ac:dyDescent="0.45"/>
    <row r="4" spans="1:11" s="20" customFormat="1" ht="16.75" thickTop="1" thickBot="1" x14ac:dyDescent="0.5">
      <c r="A4" s="95"/>
      <c r="B4" s="96" t="s">
        <v>90</v>
      </c>
      <c r="C4" s="96"/>
      <c r="D4" s="96" t="s">
        <v>95</v>
      </c>
      <c r="E4" s="96"/>
      <c r="F4" s="102" t="s">
        <v>104</v>
      </c>
      <c r="G4" s="105" t="s">
        <v>108</v>
      </c>
      <c r="H4" s="96"/>
      <c r="I4" s="96"/>
      <c r="J4" s="96"/>
      <c r="K4" s="104"/>
    </row>
    <row r="5" spans="1:11" x14ac:dyDescent="0.4">
      <c r="A5" s="97" t="s">
        <v>92</v>
      </c>
      <c r="B5" s="98" t="s">
        <v>93</v>
      </c>
      <c r="C5" s="99" t="s">
        <v>94</v>
      </c>
      <c r="D5" s="97" t="s">
        <v>93</v>
      </c>
      <c r="E5" s="97" t="s">
        <v>94</v>
      </c>
      <c r="F5" s="103"/>
      <c r="G5" s="106" t="s">
        <v>105</v>
      </c>
      <c r="H5" s="97" t="s">
        <v>106</v>
      </c>
      <c r="I5" s="97" t="s">
        <v>107</v>
      </c>
      <c r="J5" s="97" t="s">
        <v>109</v>
      </c>
    </row>
    <row r="6" spans="1:11" x14ac:dyDescent="0.4">
      <c r="A6" s="35" t="s">
        <v>91</v>
      </c>
      <c r="B6" s="100">
        <v>91992.43</v>
      </c>
      <c r="C6" s="101">
        <v>29282.71</v>
      </c>
      <c r="D6" s="3">
        <v>261</v>
      </c>
      <c r="E6" s="3">
        <v>563.67999999999995</v>
      </c>
      <c r="F6" s="100">
        <f>B6+C6-D6-E6</f>
        <v>120450.45999999999</v>
      </c>
      <c r="G6" s="100">
        <f>F6</f>
        <v>120450.45999999999</v>
      </c>
      <c r="H6" s="3">
        <f>F6</f>
        <v>120450.45999999999</v>
      </c>
      <c r="I6" s="3">
        <f>F6</f>
        <v>120450.45999999999</v>
      </c>
      <c r="J6" s="3">
        <f>F6</f>
        <v>120450.45999999999</v>
      </c>
    </row>
    <row r="7" spans="1:11" x14ac:dyDescent="0.4">
      <c r="A7" t="s">
        <v>96</v>
      </c>
      <c r="B7" s="100">
        <v>12963.77</v>
      </c>
      <c r="C7" s="101">
        <v>2274.1</v>
      </c>
      <c r="D7" s="3">
        <v>315.72000000000003</v>
      </c>
      <c r="E7" s="3">
        <v>650.05999999999995</v>
      </c>
      <c r="F7" s="100">
        <f t="shared" ref="F7:F15" si="0">B7+C7-D7-E7</f>
        <v>14272.090000000002</v>
      </c>
      <c r="G7" s="100">
        <f>G6*1.05+F7</f>
        <v>140745.073</v>
      </c>
      <c r="H7" s="3">
        <f>H6*1.06+F7</f>
        <v>141949.57759999999</v>
      </c>
      <c r="I7" s="3">
        <f>I6*1.07+F7</f>
        <v>143154.0822</v>
      </c>
      <c r="J7" s="3">
        <f>J6*1.1+F7</f>
        <v>146767.59599999999</v>
      </c>
    </row>
    <row r="8" spans="1:11" x14ac:dyDescent="0.4">
      <c r="A8" t="s">
        <v>97</v>
      </c>
      <c r="B8" s="100">
        <v>11420.94</v>
      </c>
      <c r="C8" s="101">
        <v>3946.95</v>
      </c>
      <c r="D8" s="3">
        <v>752.29</v>
      </c>
      <c r="E8" s="3">
        <v>418.24</v>
      </c>
      <c r="F8" s="100">
        <f t="shared" si="0"/>
        <v>14197.359999999999</v>
      </c>
      <c r="G8" s="100">
        <f t="shared" ref="G8:G14" si="1">G7*1.05+F8</f>
        <v>161979.68664999999</v>
      </c>
      <c r="H8" s="3">
        <f t="shared" ref="H8:H14" si="2">H7*1.06+F8</f>
        <v>164663.91225599998</v>
      </c>
      <c r="I8" s="3">
        <f t="shared" ref="I8:I14" si="3">I7*1.07+F8</f>
        <v>167372.227954</v>
      </c>
      <c r="J8" s="3">
        <f t="shared" ref="J8:J14" si="4">J7*1.1+F8</f>
        <v>175641.7156</v>
      </c>
    </row>
    <row r="9" spans="1:11" x14ac:dyDescent="0.4">
      <c r="A9" t="s">
        <v>98</v>
      </c>
      <c r="B9" s="100">
        <v>11636.96</v>
      </c>
      <c r="C9" s="101">
        <v>3926.04</v>
      </c>
      <c r="D9" s="3">
        <v>436.1</v>
      </c>
      <c r="E9" s="3">
        <v>849.88</v>
      </c>
      <c r="F9" s="100">
        <f t="shared" si="0"/>
        <v>14277.02</v>
      </c>
      <c r="G9" s="100">
        <f t="shared" si="1"/>
        <v>184355.69098249997</v>
      </c>
      <c r="H9" s="3">
        <f t="shared" si="2"/>
        <v>188820.76699135997</v>
      </c>
      <c r="I9" s="3">
        <f t="shared" si="3"/>
        <v>193365.30391078</v>
      </c>
      <c r="J9" s="3">
        <f t="shared" si="4"/>
        <v>207482.90716</v>
      </c>
    </row>
    <row r="10" spans="1:11" x14ac:dyDescent="0.4">
      <c r="A10" t="s">
        <v>99</v>
      </c>
      <c r="B10" s="100">
        <v>21620.240000000002</v>
      </c>
      <c r="C10" s="101">
        <v>4406.8999999999996</v>
      </c>
      <c r="D10" s="3">
        <v>442.26</v>
      </c>
      <c r="E10" s="3">
        <v>962.77</v>
      </c>
      <c r="F10" s="100">
        <f t="shared" si="0"/>
        <v>24622.11</v>
      </c>
      <c r="G10" s="100">
        <f t="shared" si="1"/>
        <v>218195.58553162497</v>
      </c>
      <c r="H10" s="3">
        <f t="shared" si="2"/>
        <v>224772.12301084155</v>
      </c>
      <c r="I10" s="3">
        <f t="shared" si="3"/>
        <v>231522.98518453463</v>
      </c>
      <c r="J10" s="3">
        <f t="shared" si="4"/>
        <v>252853.30787600001</v>
      </c>
    </row>
    <row r="11" spans="1:11" x14ac:dyDescent="0.4">
      <c r="A11" t="s">
        <v>100</v>
      </c>
      <c r="B11" s="100">
        <v>12089.22</v>
      </c>
      <c r="C11" s="101">
        <v>2836.25</v>
      </c>
      <c r="D11" s="3">
        <v>532.54</v>
      </c>
      <c r="E11" s="3">
        <v>1096.1500000000001</v>
      </c>
      <c r="F11" s="100">
        <f t="shared" si="0"/>
        <v>13296.78</v>
      </c>
      <c r="G11" s="100">
        <f t="shared" si="1"/>
        <v>242402.14480820621</v>
      </c>
      <c r="H11" s="3">
        <f t="shared" si="2"/>
        <v>251555.23039149205</v>
      </c>
      <c r="I11" s="3">
        <f t="shared" si="3"/>
        <v>261026.37414745206</v>
      </c>
      <c r="J11" s="3">
        <f t="shared" si="4"/>
        <v>291435.41866360005</v>
      </c>
    </row>
    <row r="12" spans="1:11" x14ac:dyDescent="0.4">
      <c r="A12" t="s">
        <v>101</v>
      </c>
      <c r="B12" s="100">
        <v>3188.84</v>
      </c>
      <c r="C12" s="101">
        <v>3985.63</v>
      </c>
      <c r="D12" s="3">
        <v>1355.78</v>
      </c>
      <c r="E12" s="3">
        <v>1243.3699999999999</v>
      </c>
      <c r="F12" s="100">
        <f t="shared" si="0"/>
        <v>4575.3200000000006</v>
      </c>
      <c r="G12" s="100">
        <f t="shared" si="1"/>
        <v>259097.57204861654</v>
      </c>
      <c r="H12" s="3">
        <f t="shared" si="2"/>
        <v>271223.86421498162</v>
      </c>
      <c r="I12" s="3">
        <f t="shared" si="3"/>
        <v>283873.54033777374</v>
      </c>
      <c r="J12" s="3">
        <f t="shared" si="4"/>
        <v>325154.28052996012</v>
      </c>
    </row>
    <row r="13" spans="1:11" x14ac:dyDescent="0.4">
      <c r="A13" t="s">
        <v>102</v>
      </c>
      <c r="B13" s="100">
        <v>8733.2099999999991</v>
      </c>
      <c r="C13" s="101">
        <v>2954.76</v>
      </c>
      <c r="D13" s="3">
        <v>1932.32</v>
      </c>
      <c r="E13" s="3">
        <v>0</v>
      </c>
      <c r="F13" s="100">
        <f t="shared" si="0"/>
        <v>9755.65</v>
      </c>
      <c r="G13" s="100">
        <f t="shared" si="1"/>
        <v>281808.10065104743</v>
      </c>
      <c r="H13" s="3">
        <f t="shared" si="2"/>
        <v>297252.94606788055</v>
      </c>
      <c r="I13" s="3">
        <f t="shared" si="3"/>
        <v>313500.33816141792</v>
      </c>
      <c r="J13" s="3">
        <f t="shared" si="4"/>
        <v>367425.35858295619</v>
      </c>
    </row>
    <row r="14" spans="1:11" x14ac:dyDescent="0.4">
      <c r="A14" t="s">
        <v>103</v>
      </c>
      <c r="B14" s="100">
        <v>6406.72</v>
      </c>
      <c r="C14" s="101">
        <v>2871.33</v>
      </c>
      <c r="D14" s="3">
        <v>0</v>
      </c>
      <c r="E14" s="3">
        <v>0</v>
      </c>
      <c r="F14" s="100">
        <f t="shared" si="0"/>
        <v>9278.0499999999993</v>
      </c>
      <c r="G14" s="100">
        <f t="shared" si="1"/>
        <v>305176.55568359978</v>
      </c>
      <c r="H14" s="3">
        <f t="shared" si="2"/>
        <v>324366.17283195339</v>
      </c>
      <c r="I14" s="3">
        <f t="shared" si="3"/>
        <v>344723.41183271719</v>
      </c>
      <c r="J14" s="3">
        <f t="shared" si="4"/>
        <v>413445.94444125181</v>
      </c>
    </row>
    <row r="15" spans="1:11" x14ac:dyDescent="0.4">
      <c r="A15" t="s">
        <v>111</v>
      </c>
      <c r="B15" s="100">
        <v>10010.5</v>
      </c>
      <c r="C15" s="101">
        <v>1897.96</v>
      </c>
      <c r="D15" s="3">
        <v>0</v>
      </c>
      <c r="E15" s="3">
        <v>0</v>
      </c>
      <c r="F15" s="100">
        <f t="shared" si="0"/>
        <v>11908.46</v>
      </c>
      <c r="G15" s="100">
        <f t="shared" ref="G15" si="5">G14*1.05+F15</f>
        <v>332343.84346777981</v>
      </c>
      <c r="H15" s="3">
        <f t="shared" ref="H15" si="6">H14*1.06+F15</f>
        <v>355736.60320187063</v>
      </c>
      <c r="I15" s="3">
        <f t="shared" ref="I15" si="7">I14*1.07+F15</f>
        <v>380762.51066100743</v>
      </c>
      <c r="J15" s="3">
        <f t="shared" ref="J15" si="8">J14*1.1+F15</f>
        <v>466698.99888537702</v>
      </c>
    </row>
    <row r="16" spans="1:11" x14ac:dyDescent="0.4">
      <c r="A16" t="s">
        <v>123</v>
      </c>
      <c r="B16" s="100">
        <v>13090.54</v>
      </c>
      <c r="C16" s="101">
        <v>1934.6000000000001</v>
      </c>
      <c r="D16" s="3">
        <v>0</v>
      </c>
      <c r="E16" s="3">
        <v>0</v>
      </c>
      <c r="F16" s="100">
        <f t="shared" ref="F16" si="9">B16+C16-D16-E16</f>
        <v>15025.140000000001</v>
      </c>
      <c r="G16" s="100">
        <f t="shared" ref="G16" si="10">G15*1.05+F16</f>
        <v>363986.17564116884</v>
      </c>
      <c r="H16" s="3">
        <f t="shared" ref="H16" si="11">H15*1.06+F16</f>
        <v>392105.93939398293</v>
      </c>
      <c r="I16" s="3">
        <f t="shared" ref="I16" si="12">I15*1.07+F16</f>
        <v>422441.02640727797</v>
      </c>
      <c r="J16" s="3">
        <f t="shared" ref="J16" si="13">J15*1.1+F16</f>
        <v>528394.0387739148</v>
      </c>
    </row>
    <row r="17" spans="2:7" x14ac:dyDescent="0.4">
      <c r="B17" s="100"/>
      <c r="C17" s="101"/>
      <c r="D17" s="3"/>
      <c r="E17" s="3"/>
      <c r="F17" s="103"/>
      <c r="G17" s="103"/>
    </row>
    <row r="18" spans="2:7" x14ac:dyDescent="0.4">
      <c r="B18" s="100"/>
      <c r="C18" s="101"/>
      <c r="D18" s="3"/>
      <c r="E18" s="3"/>
      <c r="F18" s="103"/>
      <c r="G18" s="103"/>
    </row>
    <row r="19" spans="2:7" x14ac:dyDescent="0.4">
      <c r="B19" s="100"/>
      <c r="C19" s="101"/>
      <c r="D19" s="3"/>
      <c r="E19" s="3"/>
      <c r="F19" s="103"/>
      <c r="G19" s="103"/>
    </row>
    <row r="20" spans="2:7" x14ac:dyDescent="0.4">
      <c r="B20" s="100"/>
      <c r="C20" s="101"/>
      <c r="D20" s="3"/>
      <c r="E20" s="3"/>
      <c r="F20" s="103"/>
      <c r="G20" s="103"/>
    </row>
    <row r="21" spans="2:7" x14ac:dyDescent="0.4">
      <c r="B21" s="3"/>
      <c r="C21" s="3"/>
      <c r="D21" s="3"/>
      <c r="E21" s="3"/>
    </row>
    <row r="22" spans="2:7" x14ac:dyDescent="0.4">
      <c r="B22" s="3"/>
      <c r="C22" s="3"/>
      <c r="D22" s="3"/>
      <c r="E22" s="3"/>
    </row>
    <row r="23" spans="2:7" x14ac:dyDescent="0.4">
      <c r="B23" s="3"/>
      <c r="C23" s="3"/>
      <c r="D23" s="3"/>
      <c r="E23" s="3"/>
    </row>
    <row r="24" spans="2:7" x14ac:dyDescent="0.4">
      <c r="B24" s="3"/>
      <c r="C24" s="3"/>
      <c r="D24" s="3"/>
      <c r="E24" s="3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5"/>
  <sheetViews>
    <sheetView workbookViewId="0">
      <pane ySplit="1" topLeftCell="A74" activePane="bottomLeft" state="frozen"/>
      <selection pane="bottomLeft" activeCell="E42" sqref="E42"/>
    </sheetView>
  </sheetViews>
  <sheetFormatPr defaultRowHeight="14.6" x14ac:dyDescent="0.4"/>
  <cols>
    <col min="1" max="1" width="12.3828125" customWidth="1"/>
    <col min="2" max="2" width="46.15234375" customWidth="1"/>
    <col min="3" max="3" width="14.53515625" style="18" customWidth="1"/>
    <col min="4" max="4" width="12.15234375" style="18" customWidth="1"/>
    <col min="5" max="5" width="23.15234375" customWidth="1"/>
    <col min="6" max="8" width="11.15234375" bestFit="1" customWidth="1"/>
    <col min="11" max="11" width="10" customWidth="1"/>
    <col min="12" max="12" width="10.3828125" customWidth="1"/>
  </cols>
  <sheetData>
    <row r="1" spans="1:4" ht="21.45" x14ac:dyDescent="0.7">
      <c r="A1" s="15" t="s">
        <v>7</v>
      </c>
      <c r="B1" s="15"/>
      <c r="C1" s="53"/>
      <c r="D1" s="53"/>
    </row>
    <row r="2" spans="1:4" ht="18.45" x14ac:dyDescent="0.5">
      <c r="A2" s="13" t="s">
        <v>124</v>
      </c>
      <c r="B2" s="13"/>
      <c r="C2" s="54"/>
      <c r="D2" s="54"/>
    </row>
    <row r="3" spans="1:4" ht="15" thickBot="1" x14ac:dyDescent="0.45">
      <c r="A3" s="4"/>
      <c r="B3" s="4"/>
      <c r="C3" s="55"/>
      <c r="D3" s="55"/>
    </row>
    <row r="4" spans="1:4" ht="15.45" thickTop="1" thickBot="1" x14ac:dyDescent="0.45">
      <c r="A4" s="1" t="s">
        <v>0</v>
      </c>
      <c r="B4" s="1" t="s">
        <v>1</v>
      </c>
      <c r="C4" s="56" t="s">
        <v>2</v>
      </c>
      <c r="D4" s="56" t="s">
        <v>3</v>
      </c>
    </row>
    <row r="5" spans="1:4" ht="15.45" thickTop="1" thickBot="1" x14ac:dyDescent="0.45">
      <c r="A5" s="69">
        <v>44378</v>
      </c>
      <c r="B5" s="66" t="s">
        <v>27</v>
      </c>
      <c r="C5" s="70">
        <v>12599.64</v>
      </c>
    </row>
    <row r="6" spans="1:4" ht="15.45" thickTop="1" thickBot="1" x14ac:dyDescent="0.45">
      <c r="A6" s="69">
        <v>44378</v>
      </c>
      <c r="B6" s="57" t="s">
        <v>28</v>
      </c>
      <c r="C6" s="18">
        <v>0.15</v>
      </c>
      <c r="D6" s="71"/>
    </row>
    <row r="7" spans="1:4" ht="15.45" thickTop="1" thickBot="1" x14ac:dyDescent="0.45">
      <c r="A7" s="69">
        <v>44378</v>
      </c>
      <c r="B7" s="58" t="s">
        <v>64</v>
      </c>
      <c r="C7" s="71">
        <v>1825.43</v>
      </c>
      <c r="D7" s="71"/>
    </row>
    <row r="8" spans="1:4" ht="15" thickTop="1" x14ac:dyDescent="0.4">
      <c r="A8" s="69">
        <v>44378</v>
      </c>
      <c r="B8" s="58" t="s">
        <v>113</v>
      </c>
      <c r="C8" s="71">
        <v>175</v>
      </c>
      <c r="D8" s="71"/>
    </row>
    <row r="9" spans="1:4" x14ac:dyDescent="0.4">
      <c r="A9" s="64">
        <v>44389</v>
      </c>
      <c r="B9" s="67" t="s">
        <v>16</v>
      </c>
      <c r="C9" s="70">
        <v>1519.56</v>
      </c>
      <c r="D9" s="71"/>
    </row>
    <row r="10" spans="1:4" x14ac:dyDescent="0.4">
      <c r="A10" s="64">
        <v>44396</v>
      </c>
      <c r="B10" s="58" t="s">
        <v>73</v>
      </c>
      <c r="C10" s="70"/>
      <c r="D10" s="71">
        <v>220</v>
      </c>
    </row>
    <row r="11" spans="1:4" x14ac:dyDescent="0.4">
      <c r="A11" s="64">
        <v>44398</v>
      </c>
      <c r="B11" s="57" t="s">
        <v>117</v>
      </c>
      <c r="C11" s="63">
        <v>189.84</v>
      </c>
    </row>
    <row r="12" spans="1:4" x14ac:dyDescent="0.4">
      <c r="A12" s="64">
        <v>44400</v>
      </c>
      <c r="B12" s="57" t="s">
        <v>116</v>
      </c>
      <c r="C12" s="18">
        <v>421.5</v>
      </c>
      <c r="D12" s="60"/>
    </row>
    <row r="13" spans="1:4" x14ac:dyDescent="0.4">
      <c r="A13" s="64">
        <v>44405</v>
      </c>
      <c r="B13" s="58" t="s">
        <v>17</v>
      </c>
      <c r="D13" s="60">
        <v>1367</v>
      </c>
    </row>
    <row r="14" spans="1:4" x14ac:dyDescent="0.4">
      <c r="A14" s="64">
        <v>44407</v>
      </c>
      <c r="B14" s="67" t="s">
        <v>115</v>
      </c>
      <c r="C14" s="18">
        <v>0.56000000000000005</v>
      </c>
      <c r="D14" s="60"/>
    </row>
    <row r="15" spans="1:4" x14ac:dyDescent="0.4">
      <c r="A15" s="64">
        <v>44407</v>
      </c>
      <c r="B15" s="67" t="s">
        <v>20</v>
      </c>
      <c r="C15" s="70">
        <v>0.02</v>
      </c>
      <c r="D15" s="71"/>
    </row>
    <row r="16" spans="1:4" x14ac:dyDescent="0.4">
      <c r="A16" s="64">
        <v>44417</v>
      </c>
      <c r="B16" s="67" t="s">
        <v>16</v>
      </c>
      <c r="C16" s="70">
        <v>1519.56</v>
      </c>
      <c r="D16" s="71"/>
    </row>
    <row r="17" spans="1:4" x14ac:dyDescent="0.4">
      <c r="A17" s="64">
        <v>44418</v>
      </c>
      <c r="B17" s="57" t="s">
        <v>116</v>
      </c>
      <c r="C17" s="70">
        <v>421.5</v>
      </c>
      <c r="D17" s="71"/>
    </row>
    <row r="18" spans="1:4" x14ac:dyDescent="0.4">
      <c r="A18" s="64">
        <v>44420</v>
      </c>
      <c r="B18" s="67" t="s">
        <v>139</v>
      </c>
      <c r="C18" s="70"/>
      <c r="D18" s="71">
        <v>214.12</v>
      </c>
    </row>
    <row r="19" spans="1:4" x14ac:dyDescent="0.4">
      <c r="A19" s="64">
        <v>44428</v>
      </c>
      <c r="B19" s="57" t="s">
        <v>116</v>
      </c>
      <c r="C19" s="70">
        <v>421.5</v>
      </c>
      <c r="D19" s="60"/>
    </row>
    <row r="20" spans="1:4" x14ac:dyDescent="0.4">
      <c r="A20" s="64">
        <v>44432</v>
      </c>
      <c r="B20" s="57" t="s">
        <v>117</v>
      </c>
      <c r="C20" s="70">
        <v>201.24</v>
      </c>
      <c r="D20" s="63"/>
    </row>
    <row r="21" spans="1:4" x14ac:dyDescent="0.4">
      <c r="A21" s="64">
        <v>44435</v>
      </c>
      <c r="B21" s="57" t="s">
        <v>116</v>
      </c>
      <c r="C21" s="70">
        <v>1138.04</v>
      </c>
      <c r="D21" s="71"/>
    </row>
    <row r="22" spans="1:4" x14ac:dyDescent="0.4">
      <c r="A22" s="64">
        <v>44438</v>
      </c>
      <c r="B22" s="58" t="s">
        <v>17</v>
      </c>
      <c r="C22" s="70"/>
      <c r="D22" s="60">
        <v>1367</v>
      </c>
    </row>
    <row r="23" spans="1:4" x14ac:dyDescent="0.4">
      <c r="A23" s="64">
        <v>44074</v>
      </c>
      <c r="B23" s="67" t="s">
        <v>20</v>
      </c>
      <c r="D23" s="70">
        <v>0.11</v>
      </c>
    </row>
    <row r="24" spans="1:4" x14ac:dyDescent="0.4">
      <c r="A24" s="64">
        <v>44439</v>
      </c>
      <c r="B24" s="67" t="s">
        <v>115</v>
      </c>
      <c r="D24" s="70">
        <v>0.33</v>
      </c>
    </row>
    <row r="25" spans="1:4" x14ac:dyDescent="0.4">
      <c r="A25" s="64">
        <v>44445</v>
      </c>
      <c r="B25" s="67" t="s">
        <v>16</v>
      </c>
      <c r="C25" s="70">
        <v>1519.56</v>
      </c>
      <c r="D25" s="71"/>
    </row>
    <row r="26" spans="1:4" x14ac:dyDescent="0.4">
      <c r="A26" s="64">
        <v>44460</v>
      </c>
      <c r="B26" s="67" t="s">
        <v>144</v>
      </c>
      <c r="C26" s="70">
        <v>543.04999999999995</v>
      </c>
      <c r="D26" s="71"/>
    </row>
    <row r="27" spans="1:4" x14ac:dyDescent="0.4">
      <c r="A27" s="64">
        <v>44462</v>
      </c>
      <c r="B27" s="67" t="s">
        <v>69</v>
      </c>
      <c r="C27" s="70">
        <v>160</v>
      </c>
      <c r="D27" s="71"/>
    </row>
    <row r="28" spans="1:4" x14ac:dyDescent="0.4">
      <c r="A28" s="64">
        <v>44462</v>
      </c>
      <c r="B28" s="57" t="s">
        <v>117</v>
      </c>
      <c r="C28" s="70">
        <v>256.55</v>
      </c>
      <c r="D28" s="71"/>
    </row>
    <row r="29" spans="1:4" x14ac:dyDescent="0.4">
      <c r="A29" s="64">
        <v>44463</v>
      </c>
      <c r="B29" s="57" t="s">
        <v>145</v>
      </c>
      <c r="C29" s="70">
        <v>205.17</v>
      </c>
      <c r="D29" s="71"/>
    </row>
    <row r="30" spans="1:4" x14ac:dyDescent="0.4">
      <c r="A30" s="64">
        <v>44467</v>
      </c>
      <c r="B30" s="58" t="s">
        <v>17</v>
      </c>
      <c r="C30" s="70"/>
      <c r="D30" s="60">
        <v>1367</v>
      </c>
    </row>
    <row r="31" spans="1:4" x14ac:dyDescent="0.4">
      <c r="A31" s="64">
        <v>44468</v>
      </c>
      <c r="B31" s="58" t="s">
        <v>143</v>
      </c>
      <c r="C31" s="70">
        <v>181</v>
      </c>
      <c r="D31" s="60"/>
    </row>
    <row r="32" spans="1:4" x14ac:dyDescent="0.4">
      <c r="A32" s="64">
        <v>44469</v>
      </c>
      <c r="B32" s="58" t="s">
        <v>140</v>
      </c>
      <c r="C32" s="70"/>
      <c r="D32" s="60">
        <v>412.99</v>
      </c>
    </row>
    <row r="33" spans="1:4" x14ac:dyDescent="0.4">
      <c r="A33" s="64">
        <v>44469</v>
      </c>
      <c r="B33" s="67" t="s">
        <v>20</v>
      </c>
      <c r="C33" s="70">
        <v>0.14000000000000001</v>
      </c>
      <c r="D33" s="60"/>
    </row>
    <row r="34" spans="1:4" x14ac:dyDescent="0.4">
      <c r="A34" s="64">
        <v>44469</v>
      </c>
      <c r="B34" s="67" t="s">
        <v>115</v>
      </c>
      <c r="C34" s="70">
        <v>0.26</v>
      </c>
      <c r="D34" s="60"/>
    </row>
    <row r="35" spans="1:4" x14ac:dyDescent="0.4">
      <c r="A35" s="64">
        <v>44470</v>
      </c>
      <c r="B35" s="57" t="s">
        <v>75</v>
      </c>
      <c r="C35" s="70"/>
      <c r="D35" s="71">
        <v>295</v>
      </c>
    </row>
    <row r="36" spans="1:4" x14ac:dyDescent="0.4">
      <c r="A36" s="64">
        <v>44481</v>
      </c>
      <c r="B36" s="67" t="s">
        <v>16</v>
      </c>
      <c r="C36" s="70">
        <v>1519.56</v>
      </c>
      <c r="D36" s="71"/>
    </row>
    <row r="37" spans="1:4" x14ac:dyDescent="0.4">
      <c r="A37" s="64">
        <v>44487</v>
      </c>
      <c r="B37" s="58" t="s">
        <v>117</v>
      </c>
      <c r="C37" s="70">
        <v>210.48</v>
      </c>
      <c r="D37" s="71"/>
    </row>
    <row r="38" spans="1:4" x14ac:dyDescent="0.4">
      <c r="A38" s="2">
        <v>44855</v>
      </c>
      <c r="B38" s="58" t="s">
        <v>141</v>
      </c>
      <c r="C38" s="70">
        <v>448</v>
      </c>
      <c r="D38" s="63"/>
    </row>
    <row r="39" spans="1:4" x14ac:dyDescent="0.4">
      <c r="A39" s="64">
        <v>44497</v>
      </c>
      <c r="B39" s="58" t="s">
        <v>17</v>
      </c>
      <c r="C39" s="70"/>
      <c r="D39" s="60">
        <v>1367</v>
      </c>
    </row>
    <row r="40" spans="1:4" x14ac:dyDescent="0.4">
      <c r="A40" s="64">
        <v>44498</v>
      </c>
      <c r="B40" s="67" t="s">
        <v>20</v>
      </c>
      <c r="C40" s="70">
        <v>0.03</v>
      </c>
      <c r="D40" s="60"/>
    </row>
    <row r="41" spans="1:4" x14ac:dyDescent="0.4">
      <c r="A41" s="64">
        <v>44498</v>
      </c>
      <c r="B41" s="137" t="s">
        <v>115</v>
      </c>
      <c r="C41" s="138">
        <v>0.04</v>
      </c>
      <c r="D41" s="63"/>
    </row>
    <row r="42" spans="1:4" x14ac:dyDescent="0.4">
      <c r="A42" s="64">
        <v>44501</v>
      </c>
      <c r="B42" s="58" t="s">
        <v>18</v>
      </c>
      <c r="C42" s="70"/>
      <c r="D42" s="71">
        <v>133.91999999999999</v>
      </c>
    </row>
    <row r="43" spans="1:4" x14ac:dyDescent="0.4">
      <c r="A43" s="64">
        <v>44510</v>
      </c>
      <c r="B43" s="67" t="s">
        <v>16</v>
      </c>
      <c r="C43" s="70">
        <v>815.24</v>
      </c>
      <c r="D43" s="71"/>
    </row>
    <row r="44" spans="1:4" x14ac:dyDescent="0.4">
      <c r="A44" s="64">
        <v>44515</v>
      </c>
      <c r="B44" s="58" t="s">
        <v>73</v>
      </c>
      <c r="C44" s="70"/>
      <c r="D44" s="60">
        <v>1710</v>
      </c>
    </row>
    <row r="45" spans="1:4" x14ac:dyDescent="0.4">
      <c r="A45" s="64">
        <v>44516</v>
      </c>
      <c r="B45" s="137" t="s">
        <v>115</v>
      </c>
      <c r="C45" s="138">
        <v>0.04</v>
      </c>
      <c r="D45" s="60"/>
    </row>
    <row r="46" spans="1:4" x14ac:dyDescent="0.4">
      <c r="A46" s="64">
        <v>44517</v>
      </c>
      <c r="B46" s="58" t="s">
        <v>119</v>
      </c>
      <c r="C46" s="70">
        <v>259.55</v>
      </c>
      <c r="D46" s="60"/>
    </row>
    <row r="47" spans="1:4" x14ac:dyDescent="0.4">
      <c r="A47" s="64">
        <v>44529</v>
      </c>
      <c r="B47" s="58" t="s">
        <v>17</v>
      </c>
      <c r="C47" s="70"/>
      <c r="D47" s="60">
        <v>1363</v>
      </c>
    </row>
    <row r="48" spans="1:4" x14ac:dyDescent="0.4">
      <c r="A48" s="64">
        <v>44530</v>
      </c>
      <c r="B48" s="58" t="s">
        <v>48</v>
      </c>
      <c r="D48" s="70">
        <v>413</v>
      </c>
    </row>
    <row r="49" spans="1:13" x14ac:dyDescent="0.4">
      <c r="A49" s="64">
        <v>44530</v>
      </c>
      <c r="B49" s="137" t="s">
        <v>115</v>
      </c>
      <c r="C49" s="139">
        <v>0.04</v>
      </c>
      <c r="D49" s="83"/>
    </row>
    <row r="50" spans="1:13" x14ac:dyDescent="0.4">
      <c r="A50" s="64">
        <v>44537</v>
      </c>
      <c r="B50" s="67" t="s">
        <v>16</v>
      </c>
      <c r="C50" s="18">
        <v>1519.56</v>
      </c>
      <c r="D50" s="3"/>
    </row>
    <row r="51" spans="1:13" x14ac:dyDescent="0.4">
      <c r="A51" s="64">
        <v>44546</v>
      </c>
      <c r="B51" s="67" t="s">
        <v>113</v>
      </c>
      <c r="C51" s="18">
        <v>180</v>
      </c>
      <c r="D51" s="3"/>
    </row>
    <row r="52" spans="1:13" x14ac:dyDescent="0.4">
      <c r="A52" s="64">
        <v>44551</v>
      </c>
      <c r="B52" s="67" t="s">
        <v>114</v>
      </c>
      <c r="C52" s="18">
        <v>180</v>
      </c>
      <c r="D52" s="3"/>
    </row>
    <row r="53" spans="1:13" x14ac:dyDescent="0.4">
      <c r="A53" s="64">
        <v>44559</v>
      </c>
      <c r="B53" s="58" t="s">
        <v>17</v>
      </c>
      <c r="D53" s="60">
        <v>1363</v>
      </c>
    </row>
    <row r="54" spans="1:13" x14ac:dyDescent="0.4">
      <c r="A54" s="64">
        <v>44567</v>
      </c>
      <c r="B54" s="58" t="s">
        <v>119</v>
      </c>
      <c r="C54" s="70">
        <v>204.14</v>
      </c>
      <c r="D54" s="60"/>
      <c r="G54" s="2"/>
      <c r="I54" s="3"/>
      <c r="J54" s="9"/>
      <c r="L54" s="3"/>
      <c r="M54" s="3"/>
    </row>
    <row r="55" spans="1:13" x14ac:dyDescent="0.4">
      <c r="A55" s="64">
        <v>44571</v>
      </c>
      <c r="B55" s="67" t="s">
        <v>16</v>
      </c>
      <c r="C55" s="83">
        <v>1519.56</v>
      </c>
      <c r="D55" s="60"/>
      <c r="G55" s="2"/>
      <c r="I55" s="3"/>
      <c r="J55" s="9"/>
      <c r="L55" s="3"/>
      <c r="M55" s="3"/>
    </row>
    <row r="56" spans="1:13" x14ac:dyDescent="0.4">
      <c r="A56" s="64">
        <v>44578</v>
      </c>
      <c r="B56" s="58" t="s">
        <v>119</v>
      </c>
      <c r="C56" s="83">
        <v>208.24</v>
      </c>
      <c r="D56" s="71"/>
      <c r="G56" s="2"/>
      <c r="I56" s="3"/>
      <c r="J56" s="9"/>
      <c r="L56" s="3"/>
      <c r="M56" s="3"/>
    </row>
    <row r="57" spans="1:13" x14ac:dyDescent="0.4">
      <c r="A57" s="64">
        <v>44582</v>
      </c>
      <c r="B57" s="58" t="s">
        <v>118</v>
      </c>
      <c r="C57" s="3">
        <v>3904</v>
      </c>
      <c r="D57" s="71"/>
      <c r="G57" s="2"/>
      <c r="I57" s="3"/>
      <c r="J57" s="9"/>
      <c r="K57" s="3"/>
    </row>
    <row r="58" spans="1:13" x14ac:dyDescent="0.4">
      <c r="A58" s="64">
        <v>44589</v>
      </c>
      <c r="B58" s="58" t="s">
        <v>146</v>
      </c>
      <c r="C58" s="70">
        <v>375.95</v>
      </c>
      <c r="D58" s="71"/>
      <c r="G58" s="2"/>
      <c r="I58" s="3"/>
      <c r="J58" s="9"/>
      <c r="K58" s="3"/>
    </row>
    <row r="59" spans="1:13" x14ac:dyDescent="0.4">
      <c r="A59" s="64">
        <v>44589</v>
      </c>
      <c r="B59" s="58" t="s">
        <v>17</v>
      </c>
      <c r="C59" s="70"/>
      <c r="D59" s="71">
        <v>1363</v>
      </c>
      <c r="G59" s="2"/>
      <c r="I59" s="3"/>
      <c r="J59" s="9"/>
      <c r="K59" s="3"/>
    </row>
    <row r="60" spans="1:13" x14ac:dyDescent="0.4">
      <c r="A60" s="61">
        <v>44592</v>
      </c>
      <c r="B60" s="137" t="s">
        <v>115</v>
      </c>
      <c r="C60" s="138">
        <v>0.04</v>
      </c>
      <c r="D60" s="71"/>
      <c r="G60" s="2"/>
      <c r="I60" s="3"/>
      <c r="J60" s="9"/>
      <c r="K60" s="3"/>
    </row>
    <row r="61" spans="1:13" x14ac:dyDescent="0.4">
      <c r="A61" s="61">
        <v>44595</v>
      </c>
      <c r="B61" s="58" t="s">
        <v>18</v>
      </c>
      <c r="C61" s="70"/>
      <c r="D61" s="71">
        <v>133.91999999999999</v>
      </c>
      <c r="G61" s="2"/>
      <c r="I61" s="3"/>
      <c r="J61" s="9"/>
      <c r="K61" s="3"/>
    </row>
    <row r="62" spans="1:13" x14ac:dyDescent="0.4">
      <c r="A62" s="61">
        <v>44600</v>
      </c>
      <c r="B62" s="67" t="s">
        <v>16</v>
      </c>
      <c r="C62" s="70">
        <v>1519.56</v>
      </c>
      <c r="D62" s="71"/>
      <c r="G62" s="2"/>
      <c r="I62" s="3"/>
      <c r="J62" s="9"/>
      <c r="K62" s="3"/>
    </row>
    <row r="63" spans="1:13" x14ac:dyDescent="0.4">
      <c r="A63" s="64">
        <v>44620</v>
      </c>
      <c r="B63" s="58" t="s">
        <v>48</v>
      </c>
      <c r="C63" s="70"/>
      <c r="D63" s="71">
        <v>413</v>
      </c>
      <c r="G63" s="2"/>
      <c r="I63" s="3"/>
      <c r="J63" s="9"/>
      <c r="K63" s="3"/>
    </row>
    <row r="64" spans="1:13" x14ac:dyDescent="0.4">
      <c r="A64" s="64">
        <v>44620</v>
      </c>
      <c r="B64" s="58" t="s">
        <v>147</v>
      </c>
      <c r="C64" s="70"/>
      <c r="D64" s="71">
        <v>567</v>
      </c>
      <c r="G64" s="2"/>
      <c r="I64" s="3"/>
      <c r="J64" s="9"/>
      <c r="K64" s="3"/>
    </row>
    <row r="65" spans="1:11" x14ac:dyDescent="0.4">
      <c r="A65" s="64">
        <v>44620</v>
      </c>
      <c r="B65" s="58" t="s">
        <v>17</v>
      </c>
      <c r="C65" s="70"/>
      <c r="D65" s="71">
        <v>1363</v>
      </c>
      <c r="G65" s="2"/>
      <c r="I65" s="3"/>
      <c r="J65" s="9"/>
      <c r="K65" s="3"/>
    </row>
    <row r="66" spans="1:11" x14ac:dyDescent="0.4">
      <c r="A66" s="64">
        <v>44620</v>
      </c>
      <c r="B66" s="58" t="s">
        <v>13</v>
      </c>
      <c r="C66" s="70">
        <v>7.0000000000000007E-2</v>
      </c>
      <c r="D66" s="71"/>
      <c r="G66" s="2"/>
      <c r="I66" s="3"/>
      <c r="J66" s="9"/>
      <c r="K66" s="3"/>
    </row>
    <row r="67" spans="1:11" x14ac:dyDescent="0.4">
      <c r="A67" s="2">
        <v>44624</v>
      </c>
      <c r="B67" s="58" t="s">
        <v>119</v>
      </c>
      <c r="C67" s="70">
        <v>262.54000000000002</v>
      </c>
      <c r="D67" s="71"/>
      <c r="G67" s="2"/>
      <c r="I67" s="3"/>
      <c r="J67" s="9"/>
      <c r="K67" s="3"/>
    </row>
    <row r="68" spans="1:11" x14ac:dyDescent="0.4">
      <c r="A68" s="64">
        <v>44630</v>
      </c>
      <c r="B68" s="67" t="s">
        <v>16</v>
      </c>
      <c r="C68" s="70">
        <v>1519.56</v>
      </c>
      <c r="D68" s="71"/>
      <c r="G68" s="2"/>
      <c r="I68" s="3"/>
      <c r="J68" s="9"/>
      <c r="K68" s="3"/>
    </row>
    <row r="69" spans="1:11" x14ac:dyDescent="0.4">
      <c r="A69" s="64">
        <v>44636</v>
      </c>
      <c r="B69" s="67" t="s">
        <v>119</v>
      </c>
      <c r="C69" s="70">
        <v>211.24</v>
      </c>
      <c r="D69" s="71"/>
      <c r="G69" s="2"/>
      <c r="I69" s="3"/>
      <c r="J69" s="9"/>
      <c r="K69" s="3"/>
    </row>
    <row r="70" spans="1:11" x14ac:dyDescent="0.4">
      <c r="A70" s="64">
        <v>44637</v>
      </c>
      <c r="B70" s="67" t="s">
        <v>149</v>
      </c>
      <c r="C70" s="70">
        <v>11.9</v>
      </c>
      <c r="D70" s="71"/>
      <c r="G70" s="2"/>
      <c r="I70" s="3"/>
      <c r="J70" s="9"/>
      <c r="K70" s="3"/>
    </row>
    <row r="71" spans="1:11" x14ac:dyDescent="0.4">
      <c r="A71" s="64">
        <v>44273</v>
      </c>
      <c r="B71" s="67" t="s">
        <v>148</v>
      </c>
      <c r="C71" s="70"/>
      <c r="D71" s="71">
        <v>276</v>
      </c>
      <c r="G71" s="2"/>
      <c r="I71" s="3"/>
      <c r="J71" s="9"/>
      <c r="K71" s="3"/>
    </row>
    <row r="72" spans="1:11" x14ac:dyDescent="0.4">
      <c r="A72" s="64">
        <v>44648</v>
      </c>
      <c r="B72" s="67" t="s">
        <v>144</v>
      </c>
      <c r="C72" s="70">
        <v>416.11</v>
      </c>
      <c r="D72" s="71"/>
      <c r="G72" s="2"/>
      <c r="I72" s="3"/>
      <c r="J72" s="9"/>
      <c r="K72" s="3"/>
    </row>
    <row r="73" spans="1:11" x14ac:dyDescent="0.4">
      <c r="A73" s="64">
        <v>44648</v>
      </c>
      <c r="B73" s="58" t="s">
        <v>17</v>
      </c>
      <c r="C73" s="70"/>
      <c r="D73" s="71">
        <v>1363</v>
      </c>
      <c r="G73" s="2"/>
      <c r="I73" s="3"/>
      <c r="J73" s="9"/>
      <c r="K73" s="3"/>
    </row>
    <row r="74" spans="1:11" x14ac:dyDescent="0.4">
      <c r="A74" s="64">
        <v>44650</v>
      </c>
      <c r="B74" s="58" t="s">
        <v>143</v>
      </c>
      <c r="C74" s="70">
        <v>85</v>
      </c>
      <c r="D74" s="71"/>
      <c r="G74" s="2"/>
      <c r="I74" s="3"/>
      <c r="J74" s="9"/>
      <c r="K74" s="3"/>
    </row>
    <row r="75" spans="1:11" x14ac:dyDescent="0.4">
      <c r="A75" s="64">
        <v>44651</v>
      </c>
      <c r="B75" s="58" t="s">
        <v>13</v>
      </c>
      <c r="C75" s="70">
        <v>7.0000000000000007E-2</v>
      </c>
      <c r="D75" s="71"/>
      <c r="G75" s="2"/>
      <c r="I75" s="3"/>
      <c r="J75" s="9"/>
      <c r="K75" s="3"/>
    </row>
    <row r="76" spans="1:11" x14ac:dyDescent="0.4">
      <c r="A76" s="64">
        <v>44652</v>
      </c>
      <c r="B76" s="67" t="s">
        <v>69</v>
      </c>
      <c r="C76" s="70">
        <v>160</v>
      </c>
      <c r="D76" s="71"/>
      <c r="G76" s="2"/>
      <c r="I76" s="3"/>
      <c r="J76" s="9"/>
      <c r="K76" s="3"/>
    </row>
    <row r="77" spans="1:11" x14ac:dyDescent="0.4">
      <c r="A77" s="64">
        <v>44664</v>
      </c>
      <c r="B77" s="67" t="s">
        <v>16</v>
      </c>
      <c r="C77" s="70">
        <v>1519.56</v>
      </c>
      <c r="D77" s="71"/>
      <c r="G77" s="2"/>
      <c r="I77" s="3"/>
      <c r="J77" s="9"/>
      <c r="K77" s="3"/>
    </row>
    <row r="78" spans="1:11" x14ac:dyDescent="0.4">
      <c r="A78" s="64">
        <v>44671</v>
      </c>
      <c r="B78" s="58" t="s">
        <v>118</v>
      </c>
      <c r="C78" s="70">
        <v>3584</v>
      </c>
      <c r="D78" s="71"/>
      <c r="G78" s="2"/>
      <c r="I78" s="3"/>
      <c r="J78" s="9"/>
      <c r="K78" s="3"/>
    </row>
    <row r="79" spans="1:11" x14ac:dyDescent="0.4">
      <c r="A79" s="64">
        <v>44677</v>
      </c>
      <c r="B79" s="58" t="s">
        <v>119</v>
      </c>
      <c r="C79" s="70">
        <v>207.7</v>
      </c>
      <c r="D79" s="71"/>
      <c r="G79" s="2"/>
      <c r="I79" s="3"/>
      <c r="J79" s="9"/>
      <c r="K79" s="3"/>
    </row>
    <row r="80" spans="1:11" x14ac:dyDescent="0.4">
      <c r="A80" s="64">
        <v>44679</v>
      </c>
      <c r="B80" s="58" t="s">
        <v>17</v>
      </c>
      <c r="C80" s="70"/>
      <c r="D80" s="71">
        <v>1363</v>
      </c>
      <c r="G80" s="2"/>
      <c r="I80" s="3"/>
      <c r="J80" s="9"/>
      <c r="K80" s="3"/>
    </row>
    <row r="81" spans="1:13" x14ac:dyDescent="0.4">
      <c r="A81" s="64">
        <v>44680</v>
      </c>
      <c r="B81" s="58" t="s">
        <v>13</v>
      </c>
      <c r="C81" s="70">
        <v>0.08</v>
      </c>
      <c r="D81" s="71"/>
      <c r="G81" s="2"/>
      <c r="I81" s="3"/>
      <c r="J81" s="9"/>
      <c r="K81" s="3"/>
    </row>
    <row r="82" spans="1:13" x14ac:dyDescent="0.4">
      <c r="A82" s="64">
        <v>44683</v>
      </c>
      <c r="B82" s="58" t="s">
        <v>71</v>
      </c>
      <c r="C82" s="70"/>
      <c r="D82" s="71">
        <v>922.92</v>
      </c>
      <c r="G82" s="2"/>
      <c r="I82" s="3"/>
      <c r="J82" s="9"/>
      <c r="K82" s="3"/>
    </row>
    <row r="83" spans="1:13" x14ac:dyDescent="0.4">
      <c r="A83" s="64">
        <v>44692</v>
      </c>
      <c r="B83" s="67" t="s">
        <v>16</v>
      </c>
      <c r="C83" s="70">
        <v>1519.56</v>
      </c>
      <c r="D83" s="71"/>
      <c r="F83" s="3"/>
      <c r="G83" s="2"/>
      <c r="I83" s="3"/>
      <c r="J83" s="9"/>
      <c r="K83" s="3"/>
    </row>
    <row r="84" spans="1:13" x14ac:dyDescent="0.4">
      <c r="A84" s="64">
        <v>44697</v>
      </c>
      <c r="B84" s="58" t="s">
        <v>18</v>
      </c>
      <c r="C84" s="70"/>
      <c r="D84" s="71">
        <v>133.91999999999999</v>
      </c>
      <c r="F84" s="3"/>
      <c r="G84" s="2"/>
      <c r="I84" s="3"/>
      <c r="J84" s="9"/>
      <c r="K84" s="3"/>
    </row>
    <row r="85" spans="1:13" x14ac:dyDescent="0.4">
      <c r="A85" s="64">
        <v>44706</v>
      </c>
      <c r="B85" s="58" t="s">
        <v>119</v>
      </c>
      <c r="C85" s="70">
        <v>205.24</v>
      </c>
      <c r="D85" s="71"/>
      <c r="G85" s="2"/>
      <c r="I85" s="3"/>
      <c r="J85" s="9"/>
      <c r="K85" s="3"/>
    </row>
    <row r="86" spans="1:13" x14ac:dyDescent="0.4">
      <c r="A86" s="64">
        <v>44707</v>
      </c>
      <c r="B86" s="58" t="s">
        <v>152</v>
      </c>
      <c r="C86" s="70">
        <v>308</v>
      </c>
      <c r="D86" s="71"/>
      <c r="G86" s="2"/>
      <c r="I86" s="3"/>
      <c r="J86" s="9"/>
      <c r="K86" s="3"/>
    </row>
    <row r="87" spans="1:13" x14ac:dyDescent="0.4">
      <c r="A87" s="64">
        <v>44711</v>
      </c>
      <c r="B87" s="58" t="s">
        <v>17</v>
      </c>
      <c r="C87" s="70"/>
      <c r="D87" s="71">
        <v>1363</v>
      </c>
      <c r="G87" s="2"/>
      <c r="I87" s="3"/>
      <c r="J87" s="9"/>
      <c r="K87" s="3"/>
    </row>
    <row r="88" spans="1:13" x14ac:dyDescent="0.4">
      <c r="A88" s="64">
        <v>44712</v>
      </c>
      <c r="B88" s="58" t="s">
        <v>19</v>
      </c>
      <c r="C88" s="70"/>
      <c r="D88" s="71">
        <v>413</v>
      </c>
      <c r="G88" s="2"/>
      <c r="I88" s="3"/>
      <c r="J88" s="9"/>
      <c r="K88" s="3"/>
    </row>
    <row r="89" spans="1:13" x14ac:dyDescent="0.4">
      <c r="A89" s="64">
        <v>44712</v>
      </c>
      <c r="B89" s="58" t="s">
        <v>13</v>
      </c>
      <c r="C89" s="70">
        <v>0.1</v>
      </c>
      <c r="D89" s="71"/>
      <c r="G89" s="2"/>
      <c r="I89" s="3"/>
      <c r="J89" s="9"/>
      <c r="K89" s="3"/>
    </row>
    <row r="90" spans="1:13" x14ac:dyDescent="0.4">
      <c r="A90" s="64">
        <v>44726</v>
      </c>
      <c r="B90" s="67" t="s">
        <v>16</v>
      </c>
      <c r="C90" s="70">
        <v>1519.56</v>
      </c>
      <c r="D90" s="71"/>
      <c r="I90" s="3"/>
      <c r="J90" s="9"/>
      <c r="L90" s="3"/>
      <c r="M90" s="3"/>
    </row>
    <row r="91" spans="1:13" x14ac:dyDescent="0.4">
      <c r="A91" s="64">
        <v>44728</v>
      </c>
      <c r="B91" s="67" t="s">
        <v>149</v>
      </c>
      <c r="C91" s="70">
        <v>11.44</v>
      </c>
      <c r="D91" s="71"/>
      <c r="I91" s="3"/>
      <c r="J91" s="9"/>
      <c r="L91" s="3"/>
      <c r="M91" s="3"/>
    </row>
    <row r="92" spans="1:13" x14ac:dyDescent="0.4">
      <c r="A92" s="64">
        <v>44732</v>
      </c>
      <c r="B92" s="67" t="s">
        <v>119</v>
      </c>
      <c r="C92" s="70">
        <v>256.55</v>
      </c>
      <c r="D92" s="71"/>
      <c r="I92" s="3"/>
      <c r="J92" s="9"/>
      <c r="L92" s="3"/>
      <c r="M92" s="3"/>
    </row>
    <row r="93" spans="1:13" x14ac:dyDescent="0.4">
      <c r="A93" s="64">
        <v>44734</v>
      </c>
      <c r="B93" s="67" t="s">
        <v>118</v>
      </c>
      <c r="C93" s="70">
        <v>2752</v>
      </c>
      <c r="D93" s="71"/>
      <c r="I93" s="3"/>
      <c r="J93" s="9"/>
      <c r="L93" s="3"/>
      <c r="M93" s="3"/>
    </row>
    <row r="94" spans="1:13" x14ac:dyDescent="0.4">
      <c r="A94" s="64">
        <v>44736</v>
      </c>
      <c r="B94" s="67" t="s">
        <v>114</v>
      </c>
      <c r="C94" s="70">
        <v>183</v>
      </c>
      <c r="D94" s="71"/>
      <c r="I94" s="3"/>
      <c r="J94" s="9"/>
      <c r="L94" s="3"/>
      <c r="M94" s="3"/>
    </row>
    <row r="95" spans="1:13" x14ac:dyDescent="0.4">
      <c r="A95" s="64">
        <v>44739</v>
      </c>
      <c r="B95" s="67" t="s">
        <v>150</v>
      </c>
      <c r="C95" s="70"/>
      <c r="D95" s="71">
        <v>567</v>
      </c>
      <c r="I95" s="3"/>
      <c r="J95" s="9"/>
      <c r="L95" s="3"/>
      <c r="M95" s="3"/>
    </row>
    <row r="96" spans="1:13" x14ac:dyDescent="0.4">
      <c r="A96" s="64">
        <v>44739</v>
      </c>
      <c r="B96" s="58" t="s">
        <v>151</v>
      </c>
      <c r="C96" s="70"/>
      <c r="D96" s="71">
        <v>2243.91</v>
      </c>
      <c r="I96" s="3"/>
      <c r="J96" s="9"/>
      <c r="L96" s="3"/>
      <c r="M96" s="3"/>
    </row>
    <row r="97" spans="1:13" x14ac:dyDescent="0.4">
      <c r="A97" s="64">
        <v>44740</v>
      </c>
      <c r="B97" s="58" t="s">
        <v>17</v>
      </c>
      <c r="C97" s="70"/>
      <c r="D97" s="71">
        <v>1363</v>
      </c>
      <c r="I97" s="3"/>
      <c r="J97" s="9"/>
      <c r="L97" s="3"/>
      <c r="M97" s="3"/>
    </row>
    <row r="98" spans="1:13" x14ac:dyDescent="0.4">
      <c r="A98" s="64">
        <v>44742</v>
      </c>
      <c r="B98" s="58" t="s">
        <v>13</v>
      </c>
      <c r="C98" s="70">
        <v>0.1</v>
      </c>
      <c r="D98" s="71"/>
      <c r="I98" s="3"/>
      <c r="J98" s="9"/>
      <c r="L98" s="3"/>
      <c r="M98" s="3"/>
    </row>
    <row r="99" spans="1:13" x14ac:dyDescent="0.4">
      <c r="A99" s="64">
        <v>44742</v>
      </c>
      <c r="B99" s="58" t="s">
        <v>31</v>
      </c>
      <c r="D99" s="18">
        <v>10829.9</v>
      </c>
      <c r="G99" s="2"/>
      <c r="I99" s="3"/>
      <c r="J99" s="9"/>
      <c r="K99" s="3"/>
      <c r="L99" s="3"/>
      <c r="M99" s="3"/>
    </row>
    <row r="100" spans="1:13" x14ac:dyDescent="0.4">
      <c r="A100" s="64">
        <v>44742</v>
      </c>
      <c r="B100" s="58" t="s">
        <v>30</v>
      </c>
      <c r="C100" s="70"/>
      <c r="D100" s="18">
        <v>0.15</v>
      </c>
      <c r="G100" s="2"/>
      <c r="I100" s="3"/>
      <c r="J100" s="9"/>
      <c r="K100" s="3"/>
      <c r="L100" s="3"/>
      <c r="M100" s="3"/>
    </row>
    <row r="101" spans="1:13" ht="15" thickBot="1" x14ac:dyDescent="0.45">
      <c r="A101" s="64">
        <v>44742</v>
      </c>
      <c r="B101" s="58" t="s">
        <v>29</v>
      </c>
      <c r="C101" s="70"/>
      <c r="D101" s="18">
        <v>2353.1</v>
      </c>
      <c r="G101" s="2"/>
      <c r="I101" s="3"/>
      <c r="J101" s="9"/>
      <c r="K101" s="3"/>
      <c r="L101" s="3"/>
      <c r="M101" s="3"/>
    </row>
    <row r="102" spans="1:13" ht="15" thickBot="1" x14ac:dyDescent="0.45">
      <c r="C102" s="73">
        <f>SUM(C5:C101)</f>
        <v>50896.679999999993</v>
      </c>
      <c r="D102" s="73">
        <f>SUM(D5:D101)</f>
        <v>38625.289999999994</v>
      </c>
      <c r="F102" s="3"/>
      <c r="G102" s="3"/>
      <c r="H102" s="3"/>
    </row>
    <row r="103" spans="1:13" ht="15" thickTop="1" x14ac:dyDescent="0.4"/>
    <row r="104" spans="1:13" x14ac:dyDescent="0.4">
      <c r="A104" s="143" t="s">
        <v>32</v>
      </c>
      <c r="B104" s="144"/>
      <c r="C104" s="70"/>
      <c r="D104" s="71"/>
      <c r="E104" s="3"/>
      <c r="H104" s="3"/>
    </row>
    <row r="105" spans="1:13" x14ac:dyDescent="0.4">
      <c r="A105" s="61"/>
      <c r="B105" s="62"/>
      <c r="C105" s="70"/>
      <c r="D105" s="3"/>
      <c r="F105" s="3"/>
    </row>
  </sheetData>
  <mergeCells count="1">
    <mergeCell ref="A104:B104"/>
  </mergeCells>
  <pageMargins left="0.70866141732283472" right="0.70866141732283472" top="0.74803149606299213" bottom="0.74803149606299213" header="0.31496062992125984" footer="0.31496062992125984"/>
  <pageSetup paperSize="9" orientation="portrait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90"/>
  <sheetViews>
    <sheetView zoomScale="85" zoomScaleNormal="85" workbookViewId="0">
      <pane ySplit="5" topLeftCell="A6" activePane="bottomLeft" state="frozen"/>
      <selection pane="bottomLeft" activeCell="I30" sqref="I30"/>
    </sheetView>
  </sheetViews>
  <sheetFormatPr defaultRowHeight="14.6" x14ac:dyDescent="0.4"/>
  <cols>
    <col min="1" max="1" width="12.84375" customWidth="1"/>
    <col min="2" max="2" width="11.15234375" customWidth="1"/>
    <col min="3" max="4" width="10.3046875" customWidth="1"/>
    <col min="5" max="5" width="11.15234375" bestFit="1" customWidth="1"/>
    <col min="6" max="6" width="11.53515625" customWidth="1"/>
    <col min="7" max="7" width="11.3046875" customWidth="1"/>
    <col min="8" max="9" width="14" customWidth="1"/>
    <col min="10" max="10" width="12.69140625" customWidth="1"/>
    <col min="11" max="11" width="11.3046875" customWidth="1"/>
    <col min="12" max="13" width="10.15234375" bestFit="1" customWidth="1"/>
    <col min="15" max="15" width="10.15234375" bestFit="1" customWidth="1"/>
    <col min="17" max="17" width="9.69140625" bestFit="1" customWidth="1"/>
  </cols>
  <sheetData>
    <row r="1" spans="1:12" ht="20.6" x14ac:dyDescent="0.55000000000000004">
      <c r="A1" s="5" t="s">
        <v>7</v>
      </c>
      <c r="B1" s="5"/>
      <c r="C1" s="5"/>
      <c r="D1" s="5"/>
      <c r="E1" s="5"/>
      <c r="F1" s="5"/>
      <c r="G1" s="5"/>
      <c r="H1" s="4"/>
      <c r="I1" s="4"/>
    </row>
    <row r="2" spans="1:12" ht="20.6" x14ac:dyDescent="0.55000000000000004">
      <c r="A2" s="13" t="s">
        <v>125</v>
      </c>
      <c r="B2" s="5"/>
      <c r="C2" s="5"/>
      <c r="D2" s="5"/>
      <c r="E2" s="5"/>
      <c r="F2" s="5"/>
      <c r="G2" s="5"/>
      <c r="H2" s="4"/>
      <c r="I2" s="4"/>
    </row>
    <row r="3" spans="1:12" ht="21" thickBot="1" x14ac:dyDescent="0.6">
      <c r="A3" s="5"/>
      <c r="B3" s="5"/>
      <c r="C3" s="5"/>
      <c r="D3" s="5"/>
      <c r="E3" s="5"/>
      <c r="F3" s="5"/>
      <c r="G3" s="5"/>
    </row>
    <row r="4" spans="1:12" ht="21" customHeight="1" thickTop="1" x14ac:dyDescent="0.4">
      <c r="A4" s="6" t="s">
        <v>4</v>
      </c>
      <c r="B4" s="111" t="s">
        <v>5</v>
      </c>
      <c r="C4" s="110"/>
      <c r="D4" s="110"/>
      <c r="E4" s="113"/>
      <c r="F4" s="118" t="s">
        <v>161</v>
      </c>
      <c r="G4" s="42"/>
      <c r="H4" s="110"/>
      <c r="I4" s="112"/>
      <c r="J4" s="6" t="s">
        <v>6</v>
      </c>
      <c r="K4" s="6"/>
      <c r="L4" s="25" t="s">
        <v>34</v>
      </c>
    </row>
    <row r="5" spans="1:12" ht="17.25" customHeight="1" thickBot="1" x14ac:dyDescent="0.45">
      <c r="A5" s="7"/>
      <c r="B5" s="114" t="s">
        <v>0</v>
      </c>
      <c r="C5" s="115" t="s">
        <v>58</v>
      </c>
      <c r="D5" s="115" t="s">
        <v>59</v>
      </c>
      <c r="E5" s="116" t="s">
        <v>3</v>
      </c>
      <c r="F5" s="114" t="s">
        <v>0</v>
      </c>
      <c r="G5" s="115" t="s">
        <v>58</v>
      </c>
      <c r="H5" s="115" t="s">
        <v>59</v>
      </c>
      <c r="I5" s="116" t="s">
        <v>2</v>
      </c>
      <c r="J5" s="8" t="s">
        <v>35</v>
      </c>
      <c r="K5" s="91" t="s">
        <v>80</v>
      </c>
    </row>
    <row r="6" spans="1:12" ht="15" thickTop="1" x14ac:dyDescent="0.4">
      <c r="A6" s="166" t="s">
        <v>67</v>
      </c>
      <c r="B6" s="167">
        <v>42131</v>
      </c>
      <c r="C6" s="166">
        <v>250</v>
      </c>
      <c r="D6" s="168">
        <v>33.24</v>
      </c>
      <c r="E6" s="169">
        <v>8334.9500000000007</v>
      </c>
      <c r="F6" s="167"/>
      <c r="G6" s="170"/>
      <c r="H6" s="166"/>
      <c r="I6" s="168"/>
      <c r="J6" s="168"/>
      <c r="K6" s="168"/>
      <c r="L6" s="171"/>
    </row>
    <row r="7" spans="1:12" x14ac:dyDescent="0.4">
      <c r="A7" s="166" t="s">
        <v>68</v>
      </c>
      <c r="B7" s="167">
        <v>42677</v>
      </c>
      <c r="C7" s="166">
        <v>2000</v>
      </c>
      <c r="D7" s="168">
        <v>4.9400000000000004</v>
      </c>
      <c r="E7" s="169">
        <v>9899.9500000000007</v>
      </c>
      <c r="F7" s="167"/>
      <c r="G7" s="170"/>
      <c r="H7" s="166"/>
      <c r="I7" s="168"/>
      <c r="J7" s="168"/>
      <c r="K7" s="168"/>
      <c r="L7" s="171"/>
    </row>
    <row r="8" spans="1:12" x14ac:dyDescent="0.4">
      <c r="A8" s="166" t="s">
        <v>72</v>
      </c>
      <c r="B8" s="172">
        <v>43139</v>
      </c>
      <c r="C8" s="166">
        <v>300</v>
      </c>
      <c r="D8" s="168">
        <v>30.5</v>
      </c>
      <c r="E8" s="173">
        <v>9174.9500000000007</v>
      </c>
      <c r="F8" s="167"/>
      <c r="G8" s="170"/>
      <c r="H8" s="166"/>
      <c r="I8" s="174"/>
      <c r="J8" s="168"/>
      <c r="K8" s="168"/>
      <c r="L8" s="171"/>
    </row>
    <row r="9" spans="1:12" x14ac:dyDescent="0.4">
      <c r="A9" s="175" t="s">
        <v>76</v>
      </c>
      <c r="B9" s="176">
        <v>43790</v>
      </c>
      <c r="C9" s="175">
        <v>18000</v>
      </c>
      <c r="D9" s="177">
        <v>0.52</v>
      </c>
      <c r="E9" s="178">
        <v>9379.9500000000007</v>
      </c>
      <c r="F9" s="176">
        <v>44467</v>
      </c>
      <c r="G9" s="179">
        <v>18000</v>
      </c>
      <c r="H9" s="185">
        <v>0.6</v>
      </c>
      <c r="I9" s="186">
        <v>10770.05</v>
      </c>
      <c r="J9" s="177"/>
      <c r="K9" s="177">
        <f>(I9-E9)/2</f>
        <v>695.04999999999927</v>
      </c>
      <c r="L9" s="180"/>
    </row>
    <row r="10" spans="1:12" x14ac:dyDescent="0.4">
      <c r="A10" s="175" t="s">
        <v>160</v>
      </c>
      <c r="B10" s="176">
        <v>44070</v>
      </c>
      <c r="C10" s="175">
        <v>2500</v>
      </c>
      <c r="D10" s="177"/>
      <c r="E10" s="178">
        <v>9269.9500000000007</v>
      </c>
      <c r="F10" s="176">
        <v>44421</v>
      </c>
      <c r="G10" s="181">
        <v>2500</v>
      </c>
      <c r="H10" s="178">
        <v>3.84</v>
      </c>
      <c r="I10" s="186">
        <v>9580.0499999999993</v>
      </c>
      <c r="J10" s="177">
        <f t="shared" ref="J10:J20" si="0">I10-E10</f>
        <v>310.09999999999854</v>
      </c>
      <c r="K10" s="177"/>
      <c r="L10" s="180"/>
    </row>
    <row r="11" spans="1:12" x14ac:dyDescent="0.4">
      <c r="A11" s="175" t="s">
        <v>169</v>
      </c>
      <c r="B11" s="176">
        <v>44272</v>
      </c>
      <c r="C11" s="175">
        <v>500</v>
      </c>
      <c r="D11" s="177"/>
      <c r="E11" s="178">
        <v>12474.95</v>
      </c>
      <c r="F11" s="176">
        <v>44585</v>
      </c>
      <c r="G11" s="181">
        <v>500</v>
      </c>
      <c r="H11" s="185">
        <v>25.59</v>
      </c>
      <c r="I11" s="186">
        <v>12775.05</v>
      </c>
      <c r="J11" s="177">
        <f t="shared" si="0"/>
        <v>300.09999999999854</v>
      </c>
      <c r="K11" s="177"/>
      <c r="L11" s="180"/>
    </row>
    <row r="12" spans="1:12" x14ac:dyDescent="0.4">
      <c r="A12" s="175" t="s">
        <v>159</v>
      </c>
      <c r="B12" s="176">
        <v>44688</v>
      </c>
      <c r="C12" s="175">
        <v>9000</v>
      </c>
      <c r="D12" s="177"/>
      <c r="E12" s="178">
        <v>9879.9500000000007</v>
      </c>
      <c r="F12" s="176">
        <v>44405</v>
      </c>
      <c r="G12" s="181">
        <v>9000</v>
      </c>
      <c r="H12" s="178">
        <v>1.17</v>
      </c>
      <c r="I12" s="186">
        <v>10510.05</v>
      </c>
      <c r="J12" s="177">
        <f t="shared" si="0"/>
        <v>630.09999999999854</v>
      </c>
      <c r="K12" s="177"/>
      <c r="L12" s="180"/>
    </row>
    <row r="13" spans="1:12" x14ac:dyDescent="0.4">
      <c r="A13" s="175" t="s">
        <v>158</v>
      </c>
      <c r="B13" s="176">
        <v>44418</v>
      </c>
      <c r="C13" s="175">
        <v>2000</v>
      </c>
      <c r="D13" s="177">
        <v>5.98</v>
      </c>
      <c r="E13" s="185">
        <v>11989.95</v>
      </c>
      <c r="F13" s="176">
        <v>44435</v>
      </c>
      <c r="G13" s="181">
        <v>2000</v>
      </c>
      <c r="H13" s="178">
        <v>6.74</v>
      </c>
      <c r="I13" s="186">
        <v>13460.05</v>
      </c>
      <c r="J13" s="177">
        <f t="shared" si="0"/>
        <v>1470.0999999999985</v>
      </c>
      <c r="K13" s="177"/>
      <c r="L13" s="180"/>
    </row>
    <row r="14" spans="1:12" x14ac:dyDescent="0.4">
      <c r="A14" s="175" t="s">
        <v>135</v>
      </c>
      <c r="B14" s="176">
        <v>44428</v>
      </c>
      <c r="C14" s="187">
        <v>200</v>
      </c>
      <c r="D14" s="188">
        <v>48.41</v>
      </c>
      <c r="E14" s="185">
        <v>9701.9500000000007</v>
      </c>
      <c r="F14" s="176">
        <v>44655</v>
      </c>
      <c r="G14" s="179">
        <v>200</v>
      </c>
      <c r="H14" s="185">
        <v>52.5</v>
      </c>
      <c r="I14" s="186">
        <v>10480.049999999999</v>
      </c>
      <c r="J14" s="177">
        <f t="shared" si="0"/>
        <v>778.09999999999854</v>
      </c>
      <c r="K14" s="177"/>
      <c r="L14" s="180"/>
    </row>
    <row r="15" spans="1:12" x14ac:dyDescent="0.4">
      <c r="A15" s="175" t="s">
        <v>162</v>
      </c>
      <c r="B15" s="176">
        <v>44432</v>
      </c>
      <c r="C15" s="175">
        <v>1500</v>
      </c>
      <c r="D15" s="188">
        <v>6.57</v>
      </c>
      <c r="E15" s="185">
        <v>9874.9500000000007</v>
      </c>
      <c r="F15" s="176">
        <v>44447</v>
      </c>
      <c r="G15" s="181">
        <v>1500</v>
      </c>
      <c r="H15" s="185">
        <v>6.79</v>
      </c>
      <c r="I15" s="186">
        <v>10165.049999999999</v>
      </c>
      <c r="J15" s="177">
        <f t="shared" si="0"/>
        <v>290.09999999999854</v>
      </c>
      <c r="K15" s="177"/>
      <c r="L15" s="180"/>
    </row>
    <row r="16" spans="1:12" x14ac:dyDescent="0.4">
      <c r="A16" s="176" t="s">
        <v>163</v>
      </c>
      <c r="B16" s="176">
        <v>44453</v>
      </c>
      <c r="C16" s="187">
        <v>600</v>
      </c>
      <c r="D16" s="188">
        <v>17.21</v>
      </c>
      <c r="E16" s="185">
        <v>10345.950000000001</v>
      </c>
      <c r="F16" s="176">
        <v>44490</v>
      </c>
      <c r="G16" s="189">
        <v>600</v>
      </c>
      <c r="H16" s="185">
        <v>17.89</v>
      </c>
      <c r="I16" s="186">
        <v>10714.05</v>
      </c>
      <c r="J16" s="177">
        <f t="shared" si="0"/>
        <v>368.09999999999854</v>
      </c>
      <c r="K16" s="177"/>
      <c r="L16" s="180"/>
    </row>
    <row r="17" spans="1:15" x14ac:dyDescent="0.4">
      <c r="A17" s="175" t="s">
        <v>164</v>
      </c>
      <c r="B17" s="176">
        <v>44469</v>
      </c>
      <c r="C17" s="187">
        <v>2500</v>
      </c>
      <c r="D17" s="188">
        <v>5.34</v>
      </c>
      <c r="E17" s="185">
        <v>13369.95</v>
      </c>
      <c r="F17" s="176">
        <v>44516</v>
      </c>
      <c r="G17" s="181">
        <v>2500</v>
      </c>
      <c r="H17" s="185">
        <v>5.88</v>
      </c>
      <c r="I17" s="186">
        <v>14670.05</v>
      </c>
      <c r="J17" s="177">
        <f t="shared" si="0"/>
        <v>1300.0999999999985</v>
      </c>
      <c r="K17" s="177"/>
      <c r="L17" s="180"/>
    </row>
    <row r="18" spans="1:15" x14ac:dyDescent="0.4">
      <c r="A18" s="175" t="s">
        <v>165</v>
      </c>
      <c r="B18" s="176">
        <v>44495</v>
      </c>
      <c r="C18" s="187">
        <v>100</v>
      </c>
      <c r="D18" s="188">
        <v>94.99</v>
      </c>
      <c r="E18" s="185">
        <v>9518.9500000000007</v>
      </c>
      <c r="F18" s="176">
        <v>44545</v>
      </c>
      <c r="G18" s="181">
        <v>100</v>
      </c>
      <c r="H18" s="185">
        <v>98.19</v>
      </c>
      <c r="I18" s="186">
        <v>9799.0499999999993</v>
      </c>
      <c r="J18" s="177">
        <f t="shared" si="0"/>
        <v>280.09999999999854</v>
      </c>
      <c r="K18" s="177"/>
      <c r="L18" s="180"/>
    </row>
    <row r="19" spans="1:15" x14ac:dyDescent="0.4">
      <c r="A19" s="175" t="s">
        <v>166</v>
      </c>
      <c r="B19" s="176">
        <v>44498</v>
      </c>
      <c r="C19" s="187">
        <v>700</v>
      </c>
      <c r="D19" s="188">
        <v>14.24</v>
      </c>
      <c r="E19" s="185">
        <v>9987.9500000000007</v>
      </c>
      <c r="F19" s="176">
        <v>44517</v>
      </c>
      <c r="G19" s="181">
        <v>700</v>
      </c>
      <c r="H19" s="185">
        <v>16.09</v>
      </c>
      <c r="I19" s="186">
        <v>11233.05</v>
      </c>
      <c r="J19" s="177">
        <f t="shared" si="0"/>
        <v>1245.0999999999985</v>
      </c>
      <c r="K19" s="177"/>
      <c r="L19" s="180"/>
      <c r="O19" s="3"/>
    </row>
    <row r="20" spans="1:15" x14ac:dyDescent="0.4">
      <c r="A20" s="175" t="s">
        <v>167</v>
      </c>
      <c r="B20" s="176">
        <v>44522</v>
      </c>
      <c r="C20" s="187">
        <v>230</v>
      </c>
      <c r="D20" s="188">
        <v>39.07</v>
      </c>
      <c r="E20" s="185">
        <v>9006.0499999999993</v>
      </c>
      <c r="F20" s="176">
        <v>44523</v>
      </c>
      <c r="G20" s="181">
        <v>230</v>
      </c>
      <c r="H20" s="185">
        <v>41.39</v>
      </c>
      <c r="I20" s="186">
        <v>9499.75</v>
      </c>
      <c r="J20" s="177">
        <f t="shared" si="0"/>
        <v>493.70000000000073</v>
      </c>
      <c r="K20" s="177"/>
      <c r="L20" s="180"/>
      <c r="N20" s="3"/>
    </row>
    <row r="21" spans="1:15" x14ac:dyDescent="0.4">
      <c r="A21" s="166" t="s">
        <v>158</v>
      </c>
      <c r="B21" s="167">
        <v>44531</v>
      </c>
      <c r="C21" s="166">
        <v>1500</v>
      </c>
      <c r="D21" s="168">
        <v>5.94</v>
      </c>
      <c r="E21" s="190">
        <v>8929.9500000000007</v>
      </c>
      <c r="F21" s="167"/>
      <c r="G21" s="182"/>
      <c r="H21" s="169"/>
      <c r="I21" s="168"/>
      <c r="J21" s="168"/>
      <c r="K21" s="168"/>
      <c r="L21" s="171"/>
    </row>
    <row r="22" spans="1:15" x14ac:dyDescent="0.4">
      <c r="A22" s="183" t="s">
        <v>137</v>
      </c>
      <c r="B22" s="167">
        <v>44568</v>
      </c>
      <c r="C22" s="157">
        <v>290</v>
      </c>
      <c r="D22" s="191">
        <v>34.869999999999997</v>
      </c>
      <c r="E22" s="190">
        <v>10132.25</v>
      </c>
      <c r="F22" s="167"/>
      <c r="G22" s="182"/>
      <c r="H22" s="169"/>
      <c r="I22" s="168"/>
      <c r="J22" s="166"/>
      <c r="K22" s="168"/>
      <c r="L22" s="171"/>
    </row>
    <row r="23" spans="1:15" x14ac:dyDescent="0.4">
      <c r="A23" s="167" t="s">
        <v>168</v>
      </c>
      <c r="B23" s="167">
        <v>44568</v>
      </c>
      <c r="C23" s="157">
        <v>900</v>
      </c>
      <c r="D23" s="191">
        <v>10.49</v>
      </c>
      <c r="E23" s="190">
        <v>9465.9500000000007</v>
      </c>
      <c r="F23" s="167"/>
      <c r="G23" s="182"/>
      <c r="H23" s="169"/>
      <c r="I23" s="168"/>
      <c r="J23" s="168"/>
      <c r="K23" s="168"/>
      <c r="L23" s="171"/>
    </row>
    <row r="24" spans="1:15" x14ac:dyDescent="0.4">
      <c r="A24" s="176" t="s">
        <v>165</v>
      </c>
      <c r="B24" s="176">
        <v>44272</v>
      </c>
      <c r="C24" s="187">
        <v>120</v>
      </c>
      <c r="D24" s="188">
        <v>105.71</v>
      </c>
      <c r="E24" s="185">
        <v>12715.15</v>
      </c>
      <c r="F24" s="176">
        <v>44279</v>
      </c>
      <c r="G24" s="179">
        <v>120</v>
      </c>
      <c r="H24" s="185">
        <v>113.38</v>
      </c>
      <c r="I24" s="186">
        <v>13585.65</v>
      </c>
      <c r="J24" s="177">
        <f>I24-E24</f>
        <v>870.5</v>
      </c>
      <c r="K24" s="177"/>
      <c r="L24" s="180"/>
    </row>
    <row r="25" spans="1:15" x14ac:dyDescent="0.4">
      <c r="A25" s="167" t="s">
        <v>138</v>
      </c>
      <c r="B25" s="167">
        <v>44657</v>
      </c>
      <c r="C25" s="157">
        <v>1400</v>
      </c>
      <c r="D25" s="191">
        <v>8.36</v>
      </c>
      <c r="E25" s="190">
        <v>11733.95</v>
      </c>
      <c r="F25" s="167"/>
      <c r="G25" s="182"/>
      <c r="H25" s="169"/>
      <c r="I25" s="168"/>
      <c r="J25" s="168"/>
      <c r="K25" s="168"/>
      <c r="L25" s="171"/>
    </row>
    <row r="26" spans="1:15" x14ac:dyDescent="0.4">
      <c r="A26" s="176" t="s">
        <v>170</v>
      </c>
      <c r="B26" s="176">
        <v>44662</v>
      </c>
      <c r="C26" s="187">
        <v>3000</v>
      </c>
      <c r="D26" s="188">
        <v>4.3099999999999996</v>
      </c>
      <c r="E26" s="185">
        <v>12949.95</v>
      </c>
      <c r="F26" s="176">
        <v>44684</v>
      </c>
      <c r="G26" s="179">
        <v>3000</v>
      </c>
      <c r="H26" s="185">
        <v>4.51</v>
      </c>
      <c r="I26" s="186">
        <v>13510.05</v>
      </c>
      <c r="J26" s="177">
        <f>I26-E26</f>
        <v>560.09999999999854</v>
      </c>
      <c r="K26" s="177"/>
      <c r="L26" s="180"/>
    </row>
    <row r="27" spans="1:15" x14ac:dyDescent="0.4">
      <c r="A27" s="167" t="s">
        <v>135</v>
      </c>
      <c r="B27" s="167">
        <v>44684</v>
      </c>
      <c r="C27" s="157">
        <v>250</v>
      </c>
      <c r="D27" s="190">
        <v>47.77</v>
      </c>
      <c r="E27" s="190">
        <v>11962.45</v>
      </c>
      <c r="F27" s="167"/>
      <c r="G27" s="170"/>
      <c r="H27" s="174"/>
      <c r="I27" s="174"/>
      <c r="J27" s="168"/>
      <c r="K27" s="168"/>
      <c r="L27" s="171"/>
    </row>
    <row r="28" spans="1:15" ht="15" thickBot="1" x14ac:dyDescent="0.45">
      <c r="A28" s="167"/>
      <c r="B28" s="166"/>
      <c r="C28" s="26" t="s">
        <v>36</v>
      </c>
      <c r="D28" s="166"/>
      <c r="E28" s="184">
        <f>SUM(E6:E27)</f>
        <v>230100.00000000003</v>
      </c>
      <c r="F28" s="166"/>
      <c r="G28" s="170"/>
      <c r="H28" s="168"/>
      <c r="I28" s="168">
        <f>SUM(I6:I27)</f>
        <v>160752</v>
      </c>
      <c r="J28" s="184">
        <f>SUM(J6:J27)</f>
        <v>8896.2999999999847</v>
      </c>
      <c r="K28" s="184">
        <f>SUM(K6:K27)</f>
        <v>695.04999999999927</v>
      </c>
      <c r="L28" s="166"/>
    </row>
    <row r="29" spans="1:15" ht="15" thickTop="1" x14ac:dyDescent="0.4">
      <c r="A29" s="2"/>
      <c r="C29" s="3"/>
      <c r="D29" s="3"/>
      <c r="E29" s="9"/>
      <c r="F29" s="3"/>
      <c r="G29" s="3"/>
      <c r="H29" s="3"/>
      <c r="I29" s="3"/>
    </row>
    <row r="30" spans="1:15" x14ac:dyDescent="0.4">
      <c r="A30" s="2">
        <v>44742</v>
      </c>
      <c r="B30" t="s">
        <v>56</v>
      </c>
      <c r="C30" s="3"/>
      <c r="D30" s="3"/>
      <c r="E30" s="3"/>
      <c r="F30" s="3"/>
      <c r="G30" s="3"/>
      <c r="H30" s="59"/>
      <c r="I30" s="59">
        <f>E28-I28</f>
        <v>69348.000000000029</v>
      </c>
    </row>
    <row r="31" spans="1:15" x14ac:dyDescent="0.4">
      <c r="A31" s="2"/>
      <c r="C31" s="3"/>
      <c r="D31" s="3"/>
      <c r="E31" s="9"/>
      <c r="F31" s="3"/>
      <c r="G31" s="3"/>
      <c r="H31" s="3"/>
      <c r="I31" s="3"/>
    </row>
    <row r="32" spans="1:15" ht="20.6" x14ac:dyDescent="0.55000000000000004">
      <c r="A32" s="5" t="s">
        <v>7</v>
      </c>
      <c r="B32" s="4"/>
      <c r="C32" s="23"/>
      <c r="D32" s="23"/>
      <c r="E32" s="24"/>
      <c r="F32" s="23"/>
      <c r="G32" s="23"/>
      <c r="H32" s="4"/>
      <c r="I32" s="4"/>
    </row>
    <row r="33" spans="1:9" ht="18.899999999999999" thickBot="1" x14ac:dyDescent="0.55000000000000004">
      <c r="A33" s="13" t="s">
        <v>126</v>
      </c>
      <c r="B33" s="4"/>
      <c r="C33" s="23"/>
      <c r="D33" s="23"/>
      <c r="E33" s="24"/>
      <c r="F33" s="23"/>
      <c r="G33" s="23"/>
      <c r="H33" s="4"/>
      <c r="I33" s="4"/>
    </row>
    <row r="34" spans="1:9" ht="25.75" thickTop="1" thickBot="1" x14ac:dyDescent="0.45">
      <c r="A34" s="22" t="s">
        <v>0</v>
      </c>
      <c r="B34" s="22" t="s">
        <v>21</v>
      </c>
      <c r="C34" s="22" t="s">
        <v>22</v>
      </c>
      <c r="D34" s="22"/>
      <c r="E34" s="22" t="s">
        <v>23</v>
      </c>
      <c r="F34" s="22" t="s">
        <v>24</v>
      </c>
      <c r="G34" s="22" t="s">
        <v>25</v>
      </c>
      <c r="H34" s="22" t="s">
        <v>26</v>
      </c>
      <c r="I34" s="117"/>
    </row>
    <row r="35" spans="1:9" ht="15" thickTop="1" x14ac:dyDescent="0.4">
      <c r="A35" s="88">
        <v>44378</v>
      </c>
      <c r="B35" s="89" t="s">
        <v>67</v>
      </c>
      <c r="C35" s="87"/>
      <c r="D35" s="87"/>
      <c r="E35" s="92">
        <v>175</v>
      </c>
      <c r="F35" s="92">
        <v>75</v>
      </c>
      <c r="G35" s="92"/>
      <c r="H35" s="90">
        <v>175</v>
      </c>
      <c r="I35" s="90"/>
    </row>
    <row r="36" spans="1:9" x14ac:dyDescent="0.4">
      <c r="A36" s="64">
        <v>44460</v>
      </c>
      <c r="B36" s="89" t="s">
        <v>135</v>
      </c>
      <c r="C36" s="87"/>
      <c r="D36" s="87"/>
      <c r="E36" s="92">
        <v>543.04999999999995</v>
      </c>
      <c r="F36" s="3">
        <v>232.74</v>
      </c>
      <c r="G36" s="92"/>
      <c r="H36" s="90">
        <v>543.04999999999995</v>
      </c>
      <c r="I36" s="90"/>
    </row>
    <row r="37" spans="1:9" x14ac:dyDescent="0.4">
      <c r="A37" s="64">
        <v>44462</v>
      </c>
      <c r="B37" s="89" t="s">
        <v>68</v>
      </c>
      <c r="C37" s="87"/>
      <c r="D37" s="87"/>
      <c r="E37" s="92">
        <v>160</v>
      </c>
      <c r="F37" s="92">
        <v>68.569999999999993</v>
      </c>
      <c r="G37" s="92"/>
      <c r="H37" s="90">
        <v>160</v>
      </c>
      <c r="I37" s="90"/>
    </row>
    <row r="38" spans="1:9" x14ac:dyDescent="0.4">
      <c r="A38" s="64">
        <v>44463</v>
      </c>
      <c r="B38" t="s">
        <v>136</v>
      </c>
      <c r="C38" s="3"/>
      <c r="D38" s="3"/>
      <c r="E38" s="92">
        <v>205.17</v>
      </c>
      <c r="F38" s="3">
        <v>87.93</v>
      </c>
      <c r="G38" s="3"/>
      <c r="H38" s="3">
        <v>205.17</v>
      </c>
      <c r="I38" s="3"/>
    </row>
    <row r="39" spans="1:9" x14ac:dyDescent="0.4">
      <c r="A39" s="64">
        <v>44468</v>
      </c>
      <c r="B39" t="s">
        <v>122</v>
      </c>
      <c r="C39" s="3">
        <v>340</v>
      </c>
      <c r="D39" s="3"/>
      <c r="E39" s="3"/>
      <c r="F39" s="3"/>
      <c r="G39" s="3">
        <v>159</v>
      </c>
      <c r="H39" s="63">
        <v>181</v>
      </c>
      <c r="I39" s="3"/>
    </row>
    <row r="40" spans="1:9" x14ac:dyDescent="0.4">
      <c r="A40" s="64">
        <v>44546</v>
      </c>
      <c r="B40" t="s">
        <v>67</v>
      </c>
      <c r="C40" s="3"/>
      <c r="D40" s="3"/>
      <c r="E40" s="3">
        <v>180</v>
      </c>
      <c r="F40" s="3">
        <v>77.14</v>
      </c>
      <c r="G40" s="3"/>
      <c r="H40" s="63">
        <v>180</v>
      </c>
      <c r="I40" s="3"/>
    </row>
    <row r="41" spans="1:9" x14ac:dyDescent="0.4">
      <c r="A41" s="64">
        <v>44551</v>
      </c>
      <c r="B41" t="s">
        <v>72</v>
      </c>
      <c r="C41" s="3"/>
      <c r="D41" s="3"/>
      <c r="E41" s="3">
        <v>180</v>
      </c>
      <c r="F41" s="3">
        <v>77.14</v>
      </c>
      <c r="G41" s="3"/>
      <c r="H41" s="3">
        <v>180</v>
      </c>
      <c r="I41" s="3"/>
    </row>
    <row r="42" spans="1:9" x14ac:dyDescent="0.4">
      <c r="A42" s="64">
        <v>44637</v>
      </c>
      <c r="B42" s="142" t="s">
        <v>137</v>
      </c>
      <c r="C42" s="142">
        <v>17</v>
      </c>
      <c r="D42" s="142"/>
      <c r="E42" s="141"/>
      <c r="F42" s="141"/>
      <c r="G42" s="141">
        <f>C42-H42</f>
        <v>5.0999999999999996</v>
      </c>
      <c r="H42" s="141">
        <v>11.9</v>
      </c>
      <c r="I42" s="3"/>
    </row>
    <row r="43" spans="1:9" x14ac:dyDescent="0.4">
      <c r="A43" s="2">
        <v>44648</v>
      </c>
      <c r="B43" s="67" t="s">
        <v>135</v>
      </c>
      <c r="E43" s="3">
        <v>416.11</v>
      </c>
      <c r="F43" s="3">
        <v>178.83</v>
      </c>
      <c r="G43" s="3"/>
      <c r="H43" s="70">
        <v>416.11</v>
      </c>
      <c r="I43" s="83"/>
    </row>
    <row r="44" spans="1:9" x14ac:dyDescent="0.4">
      <c r="A44" s="64">
        <v>44650</v>
      </c>
      <c r="B44" s="67" t="s">
        <v>122</v>
      </c>
      <c r="C44" s="3">
        <v>160</v>
      </c>
      <c r="E44" s="3"/>
      <c r="F44" s="3"/>
      <c r="G44" s="3">
        <f>C44-H44</f>
        <v>75</v>
      </c>
      <c r="H44" s="70">
        <v>85</v>
      </c>
      <c r="I44" s="83"/>
    </row>
    <row r="45" spans="1:9" x14ac:dyDescent="0.4">
      <c r="A45" s="2">
        <v>44652</v>
      </c>
      <c r="B45" s="29" t="s">
        <v>68</v>
      </c>
      <c r="C45" s="3"/>
      <c r="E45" s="3">
        <v>160</v>
      </c>
      <c r="F45" s="3">
        <v>68.569999999999993</v>
      </c>
      <c r="G45" s="3"/>
      <c r="H45" s="83">
        <v>160</v>
      </c>
      <c r="I45" s="83"/>
    </row>
    <row r="46" spans="1:9" x14ac:dyDescent="0.4">
      <c r="A46" s="64">
        <v>44707</v>
      </c>
      <c r="B46" s="29" t="s">
        <v>138</v>
      </c>
      <c r="C46" s="3"/>
      <c r="E46" s="3">
        <v>308</v>
      </c>
      <c r="F46" s="3">
        <v>132</v>
      </c>
      <c r="G46" s="3"/>
      <c r="H46" s="83">
        <v>308</v>
      </c>
      <c r="I46" s="83"/>
    </row>
    <row r="47" spans="1:9" x14ac:dyDescent="0.4">
      <c r="A47" s="64">
        <v>44728</v>
      </c>
      <c r="B47" s="140" t="s">
        <v>137</v>
      </c>
      <c r="C47" s="141">
        <v>17.760000000000002</v>
      </c>
      <c r="D47" s="141"/>
      <c r="E47" s="141"/>
      <c r="F47" s="141"/>
      <c r="G47" s="141">
        <f>C47-H47</f>
        <v>5.3200000000000021</v>
      </c>
      <c r="H47" s="141">
        <v>12.44</v>
      </c>
      <c r="I47" s="3"/>
    </row>
    <row r="48" spans="1:9" x14ac:dyDescent="0.4">
      <c r="A48" s="64">
        <v>44736</v>
      </c>
      <c r="B48" s="29" t="s">
        <v>72</v>
      </c>
      <c r="C48" s="3"/>
      <c r="D48" s="3"/>
      <c r="E48" s="3">
        <v>183</v>
      </c>
      <c r="F48" s="3">
        <v>78.430000000000007</v>
      </c>
      <c r="G48" s="3"/>
      <c r="H48" s="3">
        <v>183</v>
      </c>
      <c r="I48" s="3"/>
    </row>
    <row r="49" spans="1:18" ht="15" thickBot="1" x14ac:dyDescent="0.45">
      <c r="C49" s="3"/>
      <c r="D49" s="3"/>
      <c r="E49" s="3"/>
      <c r="F49" s="3"/>
      <c r="G49" s="3"/>
      <c r="H49" s="3"/>
      <c r="I49" s="3"/>
    </row>
    <row r="50" spans="1:18" ht="15" thickBot="1" x14ac:dyDescent="0.45">
      <c r="A50" s="2"/>
      <c r="C50" s="10">
        <f t="shared" ref="C50:H50" si="1">SUM(C35:C49)</f>
        <v>534.76</v>
      </c>
      <c r="D50" s="10">
        <f t="shared" si="1"/>
        <v>0</v>
      </c>
      <c r="E50" s="10">
        <f t="shared" si="1"/>
        <v>2510.33</v>
      </c>
      <c r="F50" s="10">
        <f t="shared" si="1"/>
        <v>1076.3500000000001</v>
      </c>
      <c r="G50" s="10">
        <f t="shared" si="1"/>
        <v>244.42</v>
      </c>
      <c r="H50" s="10">
        <f t="shared" si="1"/>
        <v>2800.67</v>
      </c>
      <c r="I50" s="3"/>
    </row>
    <row r="51" spans="1:18" ht="15" thickTop="1" x14ac:dyDescent="0.4">
      <c r="A51" s="2"/>
      <c r="C51" s="3"/>
      <c r="D51" s="3"/>
      <c r="E51" s="9"/>
      <c r="F51" s="3"/>
      <c r="G51" s="3"/>
    </row>
    <row r="52" spans="1:18" x14ac:dyDescent="0.4">
      <c r="F52" s="3"/>
      <c r="G52" s="3"/>
    </row>
    <row r="53" spans="1:18" x14ac:dyDescent="0.4">
      <c r="A53" s="2"/>
      <c r="C53" s="3"/>
      <c r="D53" s="3"/>
      <c r="E53" s="9"/>
      <c r="F53" s="3"/>
      <c r="G53" s="3"/>
    </row>
    <row r="54" spans="1:18" x14ac:dyDescent="0.4">
      <c r="A54" s="2"/>
      <c r="C54" s="3"/>
      <c r="D54" s="3"/>
      <c r="E54" s="9"/>
      <c r="F54" s="3"/>
      <c r="G54" s="3"/>
    </row>
    <row r="55" spans="1:18" x14ac:dyDescent="0.4">
      <c r="A55" s="2"/>
      <c r="C55" s="3"/>
      <c r="D55" s="3"/>
      <c r="E55" s="9"/>
      <c r="F55" s="3"/>
      <c r="G55" s="3"/>
      <c r="H55" s="3"/>
      <c r="I55" s="3"/>
      <c r="L55" s="3"/>
    </row>
    <row r="56" spans="1:18" ht="15" thickBot="1" x14ac:dyDescent="0.45">
      <c r="C56" s="3"/>
      <c r="D56" s="3"/>
      <c r="E56" s="9"/>
      <c r="F56" s="3"/>
      <c r="G56" s="3"/>
      <c r="M56" s="3"/>
    </row>
    <row r="57" spans="1:18" ht="15" thickBot="1" x14ac:dyDescent="0.45">
      <c r="C57" s="3"/>
      <c r="D57" s="3"/>
      <c r="E57" s="9"/>
      <c r="F57" s="120"/>
      <c r="G57" s="120"/>
      <c r="H57" s="120"/>
      <c r="I57" s="3"/>
    </row>
    <row r="58" spans="1:18" ht="59.15" thickTop="1" thickBot="1" x14ac:dyDescent="0.45">
      <c r="A58" s="121" t="s">
        <v>171</v>
      </c>
      <c r="B58" s="121" t="s">
        <v>172</v>
      </c>
      <c r="C58" s="121" t="s">
        <v>173</v>
      </c>
      <c r="D58" s="121" t="s">
        <v>174</v>
      </c>
      <c r="E58" s="121" t="s">
        <v>175</v>
      </c>
      <c r="F58" s="121" t="s">
        <v>176</v>
      </c>
      <c r="G58" s="121" t="s">
        <v>177</v>
      </c>
      <c r="H58" s="121" t="s">
        <v>59</v>
      </c>
      <c r="I58" s="121" t="s">
        <v>178</v>
      </c>
      <c r="J58" s="121" t="s">
        <v>88</v>
      </c>
      <c r="K58" s="121" t="s">
        <v>179</v>
      </c>
      <c r="L58" s="121" t="s">
        <v>180</v>
      </c>
      <c r="M58" s="121" t="s">
        <v>181</v>
      </c>
      <c r="N58" s="121" t="s">
        <v>182</v>
      </c>
      <c r="O58" s="121" t="s">
        <v>183</v>
      </c>
      <c r="P58" s="121" t="s">
        <v>184</v>
      </c>
      <c r="Q58" s="121" t="s">
        <v>185</v>
      </c>
      <c r="R58" s="121" t="s">
        <v>186</v>
      </c>
    </row>
    <row r="59" spans="1:18" x14ac:dyDescent="0.4">
      <c r="A59">
        <v>3260293</v>
      </c>
      <c r="B59" t="s">
        <v>135</v>
      </c>
      <c r="C59">
        <v>18932533</v>
      </c>
      <c r="D59" t="s">
        <v>187</v>
      </c>
      <c r="F59" s="2">
        <v>44680</v>
      </c>
      <c r="G59" s="2">
        <v>44684</v>
      </c>
      <c r="H59">
        <v>47.77</v>
      </c>
      <c r="I59">
        <v>250</v>
      </c>
      <c r="J59">
        <v>18.14</v>
      </c>
      <c r="K59">
        <v>1.81</v>
      </c>
      <c r="L59">
        <v>0</v>
      </c>
      <c r="M59">
        <v>0</v>
      </c>
      <c r="N59">
        <v>0</v>
      </c>
      <c r="O59">
        <v>0</v>
      </c>
      <c r="P59">
        <v>0</v>
      </c>
      <c r="Q59">
        <v>11962.45</v>
      </c>
      <c r="R59">
        <v>0</v>
      </c>
    </row>
    <row r="60" spans="1:18" x14ac:dyDescent="0.4">
      <c r="A60">
        <v>3260293</v>
      </c>
      <c r="B60" t="s">
        <v>170</v>
      </c>
      <c r="C60">
        <v>18931474</v>
      </c>
      <c r="D60" t="s">
        <v>188</v>
      </c>
      <c r="F60" s="2">
        <v>44680</v>
      </c>
      <c r="G60" s="2">
        <v>44684</v>
      </c>
      <c r="H60">
        <v>4.51</v>
      </c>
      <c r="I60">
        <v>3000</v>
      </c>
      <c r="J60">
        <v>18.14</v>
      </c>
      <c r="K60">
        <v>1.81</v>
      </c>
      <c r="L60">
        <v>0</v>
      </c>
      <c r="M60">
        <v>0</v>
      </c>
      <c r="N60">
        <v>0</v>
      </c>
      <c r="O60">
        <v>0</v>
      </c>
      <c r="P60">
        <v>0</v>
      </c>
      <c r="Q60">
        <v>13510.05</v>
      </c>
      <c r="R60">
        <v>0</v>
      </c>
    </row>
    <row r="61" spans="1:18" x14ac:dyDescent="0.4">
      <c r="A61">
        <v>3260293</v>
      </c>
      <c r="B61" t="s">
        <v>170</v>
      </c>
      <c r="C61">
        <v>18691102</v>
      </c>
      <c r="D61" t="s">
        <v>187</v>
      </c>
      <c r="F61" s="2">
        <v>44658</v>
      </c>
      <c r="G61" s="2">
        <v>44662</v>
      </c>
      <c r="H61">
        <v>4.3099999999999996</v>
      </c>
      <c r="I61">
        <v>3000</v>
      </c>
      <c r="J61">
        <v>18.14</v>
      </c>
      <c r="K61">
        <v>1.81</v>
      </c>
      <c r="L61">
        <v>0</v>
      </c>
      <c r="M61">
        <v>0</v>
      </c>
      <c r="N61">
        <v>0</v>
      </c>
      <c r="O61">
        <v>0</v>
      </c>
      <c r="P61">
        <v>0</v>
      </c>
      <c r="Q61">
        <v>12949.95</v>
      </c>
      <c r="R61">
        <v>0</v>
      </c>
    </row>
    <row r="62" spans="1:18" x14ac:dyDescent="0.4">
      <c r="A62">
        <v>3260293</v>
      </c>
      <c r="B62" t="s">
        <v>138</v>
      </c>
      <c r="C62">
        <v>18628931</v>
      </c>
      <c r="D62" t="s">
        <v>187</v>
      </c>
      <c r="F62" s="2">
        <v>44655</v>
      </c>
      <c r="G62" s="2">
        <v>44657</v>
      </c>
      <c r="H62">
        <v>8.36</v>
      </c>
      <c r="I62">
        <v>1400</v>
      </c>
      <c r="J62">
        <v>27.23</v>
      </c>
      <c r="K62">
        <v>2.72</v>
      </c>
      <c r="L62">
        <v>0</v>
      </c>
      <c r="M62">
        <v>0</v>
      </c>
      <c r="N62">
        <v>0</v>
      </c>
      <c r="O62">
        <v>0</v>
      </c>
      <c r="P62">
        <v>0</v>
      </c>
      <c r="Q62">
        <v>11733.95</v>
      </c>
      <c r="R62">
        <v>0</v>
      </c>
    </row>
    <row r="63" spans="1:18" x14ac:dyDescent="0.4">
      <c r="A63">
        <v>3260293</v>
      </c>
      <c r="B63" t="s">
        <v>135</v>
      </c>
      <c r="C63">
        <v>18584791</v>
      </c>
      <c r="D63" t="s">
        <v>188</v>
      </c>
      <c r="F63" s="2">
        <v>44651</v>
      </c>
      <c r="G63" s="2">
        <v>44655</v>
      </c>
      <c r="H63">
        <v>52.5</v>
      </c>
      <c r="I63">
        <v>200</v>
      </c>
      <c r="J63">
        <v>18.14</v>
      </c>
      <c r="K63">
        <v>1.81</v>
      </c>
      <c r="L63">
        <v>0</v>
      </c>
      <c r="M63">
        <v>0</v>
      </c>
      <c r="N63">
        <v>0</v>
      </c>
      <c r="O63">
        <v>0</v>
      </c>
      <c r="P63">
        <v>0</v>
      </c>
      <c r="Q63">
        <v>10480.049999999999</v>
      </c>
      <c r="R63">
        <v>0</v>
      </c>
    </row>
    <row r="64" spans="1:18" x14ac:dyDescent="0.4">
      <c r="A64">
        <v>3260293</v>
      </c>
      <c r="B64" t="s">
        <v>165</v>
      </c>
      <c r="C64">
        <v>18469807</v>
      </c>
      <c r="D64" t="s">
        <v>188</v>
      </c>
      <c r="F64" s="2">
        <v>44642</v>
      </c>
      <c r="G64" s="2">
        <v>44644</v>
      </c>
      <c r="H64">
        <v>113.38</v>
      </c>
      <c r="I64">
        <v>120</v>
      </c>
      <c r="J64">
        <v>18.14</v>
      </c>
      <c r="K64">
        <v>1.81</v>
      </c>
      <c r="L64">
        <v>0</v>
      </c>
      <c r="M64">
        <v>0</v>
      </c>
      <c r="N64">
        <v>0</v>
      </c>
      <c r="O64">
        <v>0</v>
      </c>
      <c r="P64">
        <v>0</v>
      </c>
      <c r="Q64">
        <v>13585.65</v>
      </c>
      <c r="R64">
        <v>0</v>
      </c>
    </row>
    <row r="65" spans="1:18" x14ac:dyDescent="0.4">
      <c r="A65">
        <v>3260293</v>
      </c>
      <c r="B65" t="s">
        <v>165</v>
      </c>
      <c r="C65">
        <v>18394241</v>
      </c>
      <c r="D65" t="s">
        <v>187</v>
      </c>
      <c r="F65" s="2">
        <v>44635</v>
      </c>
      <c r="G65" s="2">
        <v>44637</v>
      </c>
      <c r="H65">
        <v>105.71</v>
      </c>
      <c r="I65">
        <v>120</v>
      </c>
      <c r="J65">
        <v>27.23</v>
      </c>
      <c r="K65">
        <v>2.72</v>
      </c>
      <c r="L65">
        <v>0</v>
      </c>
      <c r="M65">
        <v>0</v>
      </c>
      <c r="N65">
        <v>0</v>
      </c>
      <c r="O65">
        <v>0</v>
      </c>
      <c r="P65">
        <v>0</v>
      </c>
      <c r="Q65">
        <v>12715.15</v>
      </c>
      <c r="R65">
        <v>0</v>
      </c>
    </row>
    <row r="66" spans="1:18" x14ac:dyDescent="0.4">
      <c r="A66">
        <v>3260293</v>
      </c>
      <c r="B66" t="s">
        <v>169</v>
      </c>
      <c r="C66">
        <v>17723701</v>
      </c>
      <c r="D66" t="s">
        <v>188</v>
      </c>
      <c r="F66" s="2">
        <v>44581</v>
      </c>
      <c r="G66" s="2">
        <v>44585</v>
      </c>
      <c r="H66">
        <v>25.59</v>
      </c>
      <c r="I66">
        <v>500</v>
      </c>
      <c r="J66">
        <v>18.14</v>
      </c>
      <c r="K66">
        <v>1.81</v>
      </c>
      <c r="L66">
        <v>0</v>
      </c>
      <c r="M66">
        <v>0</v>
      </c>
      <c r="N66">
        <v>0</v>
      </c>
      <c r="O66">
        <v>0</v>
      </c>
      <c r="P66">
        <v>0</v>
      </c>
      <c r="Q66">
        <v>12775.05</v>
      </c>
      <c r="R66">
        <v>0</v>
      </c>
    </row>
    <row r="67" spans="1:18" x14ac:dyDescent="0.4">
      <c r="A67">
        <v>3260293</v>
      </c>
      <c r="B67" t="s">
        <v>168</v>
      </c>
      <c r="C67">
        <v>17521747</v>
      </c>
      <c r="D67" t="s">
        <v>187</v>
      </c>
      <c r="F67" s="2">
        <v>44566</v>
      </c>
      <c r="G67" s="2">
        <v>44568</v>
      </c>
      <c r="H67">
        <v>10.49</v>
      </c>
      <c r="I67">
        <v>900</v>
      </c>
      <c r="J67">
        <v>22.68</v>
      </c>
      <c r="K67">
        <v>2.27</v>
      </c>
      <c r="L67">
        <v>0</v>
      </c>
      <c r="M67">
        <v>0</v>
      </c>
      <c r="N67">
        <v>0</v>
      </c>
      <c r="O67">
        <v>0</v>
      </c>
      <c r="P67">
        <v>0</v>
      </c>
      <c r="Q67">
        <v>9465.9500000000007</v>
      </c>
      <c r="R67">
        <v>0</v>
      </c>
    </row>
    <row r="68" spans="1:18" x14ac:dyDescent="0.4">
      <c r="A68">
        <v>3260293</v>
      </c>
      <c r="B68" t="s">
        <v>137</v>
      </c>
      <c r="C68">
        <v>17521540</v>
      </c>
      <c r="D68" t="s">
        <v>187</v>
      </c>
      <c r="F68" s="2">
        <v>44566</v>
      </c>
      <c r="G68" s="2">
        <v>44568</v>
      </c>
      <c r="H68">
        <v>34.869999999999997</v>
      </c>
      <c r="I68">
        <v>290</v>
      </c>
      <c r="J68">
        <v>18.14</v>
      </c>
      <c r="K68">
        <v>1.81</v>
      </c>
      <c r="L68">
        <v>0</v>
      </c>
      <c r="M68">
        <v>0</v>
      </c>
      <c r="N68">
        <v>0</v>
      </c>
      <c r="O68">
        <v>0</v>
      </c>
      <c r="P68">
        <v>0</v>
      </c>
      <c r="Q68">
        <v>10132.25</v>
      </c>
      <c r="R68">
        <v>0</v>
      </c>
    </row>
    <row r="69" spans="1:18" x14ac:dyDescent="0.4">
      <c r="A69">
        <v>3260293</v>
      </c>
      <c r="B69" t="s">
        <v>165</v>
      </c>
      <c r="C69">
        <v>17336503</v>
      </c>
      <c r="D69" t="s">
        <v>188</v>
      </c>
      <c r="F69" s="2">
        <v>44543</v>
      </c>
      <c r="G69" s="2">
        <v>44545</v>
      </c>
      <c r="H69">
        <v>98.19</v>
      </c>
      <c r="I69">
        <v>100</v>
      </c>
      <c r="J69">
        <v>18.14</v>
      </c>
      <c r="K69">
        <v>1.81</v>
      </c>
      <c r="L69">
        <v>0</v>
      </c>
      <c r="M69">
        <v>0</v>
      </c>
      <c r="N69">
        <v>0</v>
      </c>
      <c r="O69">
        <v>0</v>
      </c>
      <c r="P69">
        <v>0</v>
      </c>
      <c r="Q69">
        <v>9799.0499999999993</v>
      </c>
      <c r="R69">
        <v>0</v>
      </c>
    </row>
    <row r="70" spans="1:18" x14ac:dyDescent="0.4">
      <c r="A70">
        <v>3260293</v>
      </c>
      <c r="B70" t="s">
        <v>158</v>
      </c>
      <c r="C70">
        <v>17164793</v>
      </c>
      <c r="D70" t="s">
        <v>187</v>
      </c>
      <c r="F70" s="2">
        <v>44529</v>
      </c>
      <c r="G70" s="2">
        <v>44531</v>
      </c>
      <c r="H70">
        <v>5.94</v>
      </c>
      <c r="I70">
        <v>1500</v>
      </c>
      <c r="J70">
        <v>18.14</v>
      </c>
      <c r="K70">
        <v>1.81</v>
      </c>
      <c r="L70">
        <v>0</v>
      </c>
      <c r="M70">
        <v>0</v>
      </c>
      <c r="N70">
        <v>0</v>
      </c>
      <c r="O70">
        <v>0</v>
      </c>
      <c r="P70">
        <v>0</v>
      </c>
      <c r="Q70">
        <v>8929.9500000000007</v>
      </c>
      <c r="R70">
        <v>0</v>
      </c>
    </row>
    <row r="71" spans="1:18" x14ac:dyDescent="0.4">
      <c r="A71">
        <v>3260293</v>
      </c>
      <c r="B71" t="s">
        <v>189</v>
      </c>
      <c r="C71">
        <v>17079313</v>
      </c>
      <c r="D71" t="s">
        <v>187</v>
      </c>
      <c r="F71" s="2">
        <v>44522</v>
      </c>
      <c r="G71" s="2">
        <v>44524</v>
      </c>
      <c r="H71">
        <v>5.66</v>
      </c>
      <c r="I71">
        <v>2000</v>
      </c>
      <c r="J71">
        <v>18.14</v>
      </c>
      <c r="K71">
        <v>1.81</v>
      </c>
      <c r="L71">
        <v>0</v>
      </c>
      <c r="M71">
        <v>0</v>
      </c>
      <c r="N71">
        <v>0</v>
      </c>
      <c r="O71">
        <v>0</v>
      </c>
      <c r="P71">
        <v>0</v>
      </c>
      <c r="Q71">
        <v>11339.95</v>
      </c>
      <c r="R71">
        <v>0</v>
      </c>
    </row>
    <row r="72" spans="1:18" x14ac:dyDescent="0.4">
      <c r="A72">
        <v>3260293</v>
      </c>
      <c r="B72" t="s">
        <v>167</v>
      </c>
      <c r="C72">
        <v>17068021</v>
      </c>
      <c r="D72" t="s">
        <v>188</v>
      </c>
      <c r="F72" s="2">
        <v>44519</v>
      </c>
      <c r="G72" s="2">
        <v>44523</v>
      </c>
      <c r="H72">
        <v>41.39</v>
      </c>
      <c r="I72">
        <v>230</v>
      </c>
      <c r="J72">
        <v>18.14</v>
      </c>
      <c r="K72">
        <v>1.81</v>
      </c>
      <c r="L72">
        <v>0</v>
      </c>
      <c r="M72">
        <v>0</v>
      </c>
      <c r="N72">
        <v>0</v>
      </c>
      <c r="O72">
        <v>0</v>
      </c>
      <c r="P72">
        <v>0</v>
      </c>
      <c r="Q72">
        <v>9499.75</v>
      </c>
      <c r="R72">
        <v>0</v>
      </c>
    </row>
    <row r="73" spans="1:18" x14ac:dyDescent="0.4">
      <c r="A73">
        <v>3260293</v>
      </c>
      <c r="B73" t="s">
        <v>167</v>
      </c>
      <c r="C73">
        <v>17044772</v>
      </c>
      <c r="D73" t="s">
        <v>187</v>
      </c>
      <c r="F73" s="2">
        <v>44518</v>
      </c>
      <c r="G73" s="2">
        <v>44522</v>
      </c>
      <c r="H73">
        <v>39.07</v>
      </c>
      <c r="I73">
        <v>230</v>
      </c>
      <c r="J73">
        <v>18.14</v>
      </c>
      <c r="K73">
        <v>1.81</v>
      </c>
      <c r="L73">
        <v>0</v>
      </c>
      <c r="M73">
        <v>0</v>
      </c>
      <c r="N73">
        <v>0</v>
      </c>
      <c r="O73">
        <v>0</v>
      </c>
      <c r="P73">
        <v>0</v>
      </c>
      <c r="Q73">
        <v>9006.0499999999993</v>
      </c>
      <c r="R73">
        <v>0</v>
      </c>
    </row>
    <row r="74" spans="1:18" x14ac:dyDescent="0.4">
      <c r="A74">
        <v>3260293</v>
      </c>
      <c r="B74" t="s">
        <v>166</v>
      </c>
      <c r="C74">
        <v>16988965</v>
      </c>
      <c r="D74" t="s">
        <v>188</v>
      </c>
      <c r="F74" s="2">
        <v>44515</v>
      </c>
      <c r="G74" s="2">
        <v>44517</v>
      </c>
      <c r="H74">
        <v>16.09</v>
      </c>
      <c r="I74">
        <v>700</v>
      </c>
      <c r="J74">
        <v>27.23</v>
      </c>
      <c r="K74">
        <v>2.72</v>
      </c>
      <c r="L74">
        <v>0</v>
      </c>
      <c r="M74">
        <v>0</v>
      </c>
      <c r="N74">
        <v>0</v>
      </c>
      <c r="O74">
        <v>0</v>
      </c>
      <c r="P74">
        <v>0</v>
      </c>
      <c r="Q74">
        <v>11233.05</v>
      </c>
      <c r="R74">
        <v>0</v>
      </c>
    </row>
    <row r="75" spans="1:18" x14ac:dyDescent="0.4">
      <c r="A75">
        <v>3260293</v>
      </c>
      <c r="B75" t="s">
        <v>164</v>
      </c>
      <c r="C75">
        <v>16968255</v>
      </c>
      <c r="D75" t="s">
        <v>188</v>
      </c>
      <c r="F75" s="2">
        <v>44512</v>
      </c>
      <c r="G75" s="2">
        <v>44516</v>
      </c>
      <c r="H75">
        <v>5.88</v>
      </c>
      <c r="I75">
        <v>2500</v>
      </c>
      <c r="J75">
        <v>27.23</v>
      </c>
      <c r="K75">
        <v>2.72</v>
      </c>
      <c r="L75">
        <v>0</v>
      </c>
      <c r="M75">
        <v>0</v>
      </c>
      <c r="N75">
        <v>0</v>
      </c>
      <c r="O75">
        <v>0</v>
      </c>
      <c r="P75">
        <v>0</v>
      </c>
      <c r="Q75">
        <v>14670.05</v>
      </c>
      <c r="R75">
        <v>0</v>
      </c>
    </row>
    <row r="76" spans="1:18" x14ac:dyDescent="0.4">
      <c r="A76">
        <v>3260293</v>
      </c>
      <c r="B76" t="s">
        <v>166</v>
      </c>
      <c r="C76">
        <v>16743436</v>
      </c>
      <c r="D76" t="s">
        <v>187</v>
      </c>
      <c r="F76" s="2">
        <v>44496</v>
      </c>
      <c r="G76" s="2">
        <v>44498</v>
      </c>
      <c r="H76">
        <v>14.24</v>
      </c>
      <c r="I76">
        <v>700</v>
      </c>
      <c r="J76">
        <v>18.14</v>
      </c>
      <c r="K76">
        <v>1.81</v>
      </c>
      <c r="L76">
        <v>0</v>
      </c>
      <c r="M76">
        <v>0</v>
      </c>
      <c r="N76">
        <v>0</v>
      </c>
      <c r="O76">
        <v>0</v>
      </c>
      <c r="P76">
        <v>0</v>
      </c>
      <c r="Q76">
        <v>9987.9500000000007</v>
      </c>
      <c r="R76">
        <v>0</v>
      </c>
    </row>
    <row r="77" spans="1:18" x14ac:dyDescent="0.4">
      <c r="A77">
        <v>3260293</v>
      </c>
      <c r="B77" t="s">
        <v>165</v>
      </c>
      <c r="C77">
        <v>16682003</v>
      </c>
      <c r="D77" t="s">
        <v>187</v>
      </c>
      <c r="F77" s="2">
        <v>44491</v>
      </c>
      <c r="G77" s="2">
        <v>44495</v>
      </c>
      <c r="H77">
        <v>94.99</v>
      </c>
      <c r="I77">
        <v>100</v>
      </c>
      <c r="J77">
        <v>18.14</v>
      </c>
      <c r="K77">
        <v>1.81</v>
      </c>
      <c r="L77">
        <v>0</v>
      </c>
      <c r="M77">
        <v>0</v>
      </c>
      <c r="N77">
        <v>0</v>
      </c>
      <c r="O77">
        <v>0</v>
      </c>
      <c r="P77">
        <v>0</v>
      </c>
      <c r="Q77">
        <v>9518.9500000000007</v>
      </c>
      <c r="R77">
        <v>0</v>
      </c>
    </row>
    <row r="78" spans="1:18" x14ac:dyDescent="0.4">
      <c r="A78">
        <v>3260293</v>
      </c>
      <c r="B78" t="s">
        <v>163</v>
      </c>
      <c r="C78">
        <v>16634089</v>
      </c>
      <c r="D78" t="s">
        <v>188</v>
      </c>
      <c r="F78" s="2">
        <v>44488</v>
      </c>
      <c r="G78" s="2">
        <v>44490</v>
      </c>
      <c r="H78">
        <v>17.89</v>
      </c>
      <c r="I78">
        <v>600</v>
      </c>
      <c r="J78">
        <v>18.14</v>
      </c>
      <c r="K78">
        <v>1.81</v>
      </c>
      <c r="L78">
        <v>0</v>
      </c>
      <c r="M78">
        <v>0</v>
      </c>
      <c r="N78">
        <v>0</v>
      </c>
      <c r="O78">
        <v>0</v>
      </c>
      <c r="P78">
        <v>0</v>
      </c>
      <c r="Q78">
        <v>10714.05</v>
      </c>
      <c r="R78">
        <v>0</v>
      </c>
    </row>
    <row r="79" spans="1:18" x14ac:dyDescent="0.4">
      <c r="A79">
        <v>3260293</v>
      </c>
      <c r="B79" t="s">
        <v>164</v>
      </c>
      <c r="C79">
        <v>16371501</v>
      </c>
      <c r="D79" t="s">
        <v>187</v>
      </c>
      <c r="F79" s="2">
        <v>44467</v>
      </c>
      <c r="G79" s="2">
        <v>44469</v>
      </c>
      <c r="H79">
        <v>5.34</v>
      </c>
      <c r="I79">
        <v>2500</v>
      </c>
      <c r="J79">
        <v>18.14</v>
      </c>
      <c r="K79">
        <v>1.81</v>
      </c>
      <c r="L79">
        <v>0</v>
      </c>
      <c r="M79">
        <v>0</v>
      </c>
      <c r="N79">
        <v>0</v>
      </c>
      <c r="O79">
        <v>0</v>
      </c>
      <c r="P79">
        <v>0</v>
      </c>
      <c r="Q79">
        <v>13369.95</v>
      </c>
      <c r="R79">
        <v>0</v>
      </c>
    </row>
    <row r="80" spans="1:18" x14ac:dyDescent="0.4">
      <c r="A80">
        <v>3260293</v>
      </c>
      <c r="B80" t="s">
        <v>76</v>
      </c>
      <c r="C80">
        <v>16320436</v>
      </c>
      <c r="D80" t="s">
        <v>188</v>
      </c>
      <c r="F80" s="2">
        <v>44463</v>
      </c>
      <c r="G80" s="2">
        <v>44467</v>
      </c>
      <c r="H80">
        <v>0.6</v>
      </c>
      <c r="I80">
        <v>18000</v>
      </c>
      <c r="J80">
        <v>27.23</v>
      </c>
      <c r="K80">
        <v>2.72</v>
      </c>
      <c r="L80">
        <v>0</v>
      </c>
      <c r="M80">
        <v>0</v>
      </c>
      <c r="N80">
        <v>0</v>
      </c>
      <c r="O80">
        <v>0</v>
      </c>
      <c r="P80">
        <v>0</v>
      </c>
      <c r="Q80">
        <v>10770.05</v>
      </c>
      <c r="R80">
        <v>0</v>
      </c>
    </row>
    <row r="81" spans="1:18" x14ac:dyDescent="0.4">
      <c r="A81">
        <v>3260293</v>
      </c>
      <c r="B81" t="s">
        <v>163</v>
      </c>
      <c r="C81">
        <v>16129163</v>
      </c>
      <c r="D81" t="s">
        <v>187</v>
      </c>
      <c r="F81" s="2">
        <v>44449</v>
      </c>
      <c r="G81" s="2">
        <v>44453</v>
      </c>
      <c r="H81">
        <v>17.21</v>
      </c>
      <c r="I81">
        <v>600</v>
      </c>
      <c r="J81">
        <v>18.14</v>
      </c>
      <c r="K81">
        <v>1.81</v>
      </c>
      <c r="L81">
        <v>0</v>
      </c>
      <c r="M81">
        <v>0</v>
      </c>
      <c r="N81">
        <v>0</v>
      </c>
      <c r="O81">
        <v>0</v>
      </c>
      <c r="P81">
        <v>0</v>
      </c>
      <c r="Q81">
        <v>10345.950000000001</v>
      </c>
      <c r="R81">
        <v>0</v>
      </c>
    </row>
    <row r="82" spans="1:18" x14ac:dyDescent="0.4">
      <c r="A82">
        <v>3260293</v>
      </c>
      <c r="B82" t="s">
        <v>162</v>
      </c>
      <c r="C82">
        <v>16046669</v>
      </c>
      <c r="D82" t="s">
        <v>188</v>
      </c>
      <c r="F82" s="2">
        <v>44445</v>
      </c>
      <c r="G82" s="2">
        <v>44447</v>
      </c>
      <c r="H82">
        <v>6.79</v>
      </c>
      <c r="I82">
        <v>1500</v>
      </c>
      <c r="J82">
        <v>18.14</v>
      </c>
      <c r="K82">
        <v>1.81</v>
      </c>
      <c r="L82">
        <v>0</v>
      </c>
      <c r="M82">
        <v>0</v>
      </c>
      <c r="N82">
        <v>0</v>
      </c>
      <c r="O82">
        <v>0</v>
      </c>
      <c r="P82">
        <v>0</v>
      </c>
      <c r="Q82">
        <v>10165.049999999999</v>
      </c>
      <c r="R82">
        <v>0</v>
      </c>
    </row>
    <row r="83" spans="1:18" x14ac:dyDescent="0.4">
      <c r="A83">
        <v>3260293</v>
      </c>
      <c r="B83" t="s">
        <v>158</v>
      </c>
      <c r="C83">
        <v>15892017</v>
      </c>
      <c r="D83" t="s">
        <v>188</v>
      </c>
      <c r="F83" s="2">
        <v>44433</v>
      </c>
      <c r="G83" s="2">
        <v>44435</v>
      </c>
      <c r="H83">
        <v>6.74</v>
      </c>
      <c r="I83">
        <v>2000</v>
      </c>
      <c r="J83">
        <v>18.14</v>
      </c>
      <c r="K83">
        <v>1.81</v>
      </c>
      <c r="L83">
        <v>0</v>
      </c>
      <c r="M83">
        <v>0</v>
      </c>
      <c r="N83">
        <v>0</v>
      </c>
      <c r="O83">
        <v>0</v>
      </c>
      <c r="P83">
        <v>0</v>
      </c>
      <c r="Q83">
        <v>13460.05</v>
      </c>
      <c r="R83">
        <v>0</v>
      </c>
    </row>
    <row r="84" spans="1:18" x14ac:dyDescent="0.4">
      <c r="A84">
        <v>3260293</v>
      </c>
      <c r="B84" t="s">
        <v>162</v>
      </c>
      <c r="C84">
        <v>15836332</v>
      </c>
      <c r="D84" t="s">
        <v>187</v>
      </c>
      <c r="F84" s="2">
        <v>44428</v>
      </c>
      <c r="G84" s="2">
        <v>44432</v>
      </c>
      <c r="H84">
        <v>6.57</v>
      </c>
      <c r="I84">
        <v>1500</v>
      </c>
      <c r="J84">
        <v>18.14</v>
      </c>
      <c r="K84">
        <v>1.81</v>
      </c>
      <c r="L84">
        <v>0</v>
      </c>
      <c r="M84">
        <v>0</v>
      </c>
      <c r="N84">
        <v>0</v>
      </c>
      <c r="O84">
        <v>0</v>
      </c>
      <c r="P84">
        <v>0</v>
      </c>
      <c r="Q84">
        <v>9874.9500000000007</v>
      </c>
      <c r="R84">
        <v>0</v>
      </c>
    </row>
    <row r="85" spans="1:18" x14ac:dyDescent="0.4">
      <c r="A85">
        <v>3260293</v>
      </c>
      <c r="B85" t="s">
        <v>135</v>
      </c>
      <c r="C85">
        <v>15802904</v>
      </c>
      <c r="D85" t="s">
        <v>187</v>
      </c>
      <c r="F85" s="2">
        <v>44426</v>
      </c>
      <c r="G85" s="2">
        <v>44428</v>
      </c>
      <c r="H85">
        <v>48.41</v>
      </c>
      <c r="I85">
        <v>200</v>
      </c>
      <c r="J85">
        <v>18.14</v>
      </c>
      <c r="K85">
        <v>1.81</v>
      </c>
      <c r="L85">
        <v>0</v>
      </c>
      <c r="M85">
        <v>0</v>
      </c>
      <c r="N85">
        <v>0</v>
      </c>
      <c r="O85">
        <v>0</v>
      </c>
      <c r="P85">
        <v>0</v>
      </c>
      <c r="Q85">
        <v>9701.9500000000007</v>
      </c>
      <c r="R85">
        <v>0</v>
      </c>
    </row>
    <row r="86" spans="1:18" x14ac:dyDescent="0.4">
      <c r="A86">
        <v>3260293</v>
      </c>
      <c r="B86" t="s">
        <v>160</v>
      </c>
      <c r="C86">
        <v>15711166</v>
      </c>
      <c r="D86" t="s">
        <v>188</v>
      </c>
      <c r="F86" s="2">
        <v>44419</v>
      </c>
      <c r="G86" s="2">
        <v>44421</v>
      </c>
      <c r="H86">
        <v>3.84</v>
      </c>
      <c r="I86">
        <v>2500</v>
      </c>
      <c r="J86">
        <v>18.14</v>
      </c>
      <c r="K86">
        <v>1.81</v>
      </c>
      <c r="L86">
        <v>0</v>
      </c>
      <c r="M86">
        <v>0</v>
      </c>
      <c r="N86">
        <v>0</v>
      </c>
      <c r="O86">
        <v>0</v>
      </c>
      <c r="P86">
        <v>0</v>
      </c>
      <c r="Q86">
        <v>9580.0499999999993</v>
      </c>
      <c r="R86">
        <v>0</v>
      </c>
    </row>
    <row r="87" spans="1:18" x14ac:dyDescent="0.4">
      <c r="A87">
        <v>3260293</v>
      </c>
      <c r="B87" t="s">
        <v>158</v>
      </c>
      <c r="C87">
        <v>15641090</v>
      </c>
      <c r="D87" t="s">
        <v>187</v>
      </c>
      <c r="F87" s="2">
        <v>44414</v>
      </c>
      <c r="G87" s="2">
        <v>44418</v>
      </c>
      <c r="H87">
        <v>5.98</v>
      </c>
      <c r="I87">
        <v>2000</v>
      </c>
      <c r="J87">
        <v>27.23</v>
      </c>
      <c r="K87">
        <v>2.72</v>
      </c>
      <c r="L87">
        <v>0</v>
      </c>
      <c r="M87">
        <v>0</v>
      </c>
      <c r="N87">
        <v>0</v>
      </c>
      <c r="O87">
        <v>0</v>
      </c>
      <c r="P87">
        <v>0</v>
      </c>
      <c r="Q87">
        <v>11989.95</v>
      </c>
      <c r="R87">
        <v>0</v>
      </c>
    </row>
    <row r="88" spans="1:18" ht="15" thickBot="1" x14ac:dyDescent="0.45">
      <c r="A88">
        <v>3260293</v>
      </c>
      <c r="B88" t="s">
        <v>159</v>
      </c>
      <c r="C88">
        <v>15490056</v>
      </c>
      <c r="D88" t="s">
        <v>188</v>
      </c>
      <c r="F88" s="2">
        <v>44403</v>
      </c>
      <c r="G88" s="2">
        <v>44405</v>
      </c>
      <c r="H88">
        <v>1.17</v>
      </c>
      <c r="I88">
        <v>9000</v>
      </c>
      <c r="J88">
        <v>18.14</v>
      </c>
      <c r="K88">
        <v>1.81</v>
      </c>
      <c r="L88">
        <v>0</v>
      </c>
      <c r="M88">
        <v>0</v>
      </c>
      <c r="N88">
        <v>0</v>
      </c>
      <c r="O88">
        <v>0</v>
      </c>
      <c r="P88">
        <v>0</v>
      </c>
      <c r="Q88">
        <v>10510.05</v>
      </c>
      <c r="R88">
        <v>0</v>
      </c>
    </row>
    <row r="89" spans="1:18" ht="15" thickBot="1" x14ac:dyDescent="0.45">
      <c r="J89" s="119">
        <f>SUM(J59:J88)</f>
        <v>603.27999999999986</v>
      </c>
    </row>
    <row r="90" spans="1:18" ht="15" thickTop="1" x14ac:dyDescent="0.4"/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8"/>
  <sheetViews>
    <sheetView zoomScaleNormal="100" workbookViewId="0">
      <pane ySplit="1" topLeftCell="A2" activePane="bottomLeft" state="frozen"/>
      <selection pane="bottomLeft" activeCell="K7" sqref="K7"/>
    </sheetView>
  </sheetViews>
  <sheetFormatPr defaultRowHeight="14.6" x14ac:dyDescent="0.4"/>
  <cols>
    <col min="1" max="1" width="12.15234375" customWidth="1"/>
    <col min="2" max="2" width="43.69140625" customWidth="1"/>
    <col min="3" max="3" width="12.69140625" customWidth="1"/>
    <col min="4" max="4" width="12.15234375" customWidth="1"/>
    <col min="6" max="6" width="11.07421875" customWidth="1"/>
    <col min="7" max="8" width="11.15234375" bestFit="1" customWidth="1"/>
    <col min="11" max="11" width="10" customWidth="1"/>
    <col min="12" max="12" width="10.3828125" customWidth="1"/>
  </cols>
  <sheetData>
    <row r="1" spans="1:13" ht="21.45" x14ac:dyDescent="0.7">
      <c r="A1" s="15" t="s">
        <v>7</v>
      </c>
      <c r="B1" s="15"/>
      <c r="C1" s="15"/>
      <c r="D1" s="15"/>
    </row>
    <row r="2" spans="1:13" ht="18.45" x14ac:dyDescent="0.5">
      <c r="A2" s="13" t="s">
        <v>127</v>
      </c>
      <c r="B2" s="13"/>
      <c r="C2" s="13"/>
      <c r="D2" s="13"/>
    </row>
    <row r="3" spans="1:13" ht="15" thickBot="1" x14ac:dyDescent="0.45">
      <c r="A3" s="4"/>
      <c r="B3" s="4"/>
      <c r="C3" s="4"/>
      <c r="D3" s="4"/>
    </row>
    <row r="4" spans="1:13" ht="15.45" thickTop="1" thickBot="1" x14ac:dyDescent="0.45">
      <c r="A4" s="1" t="s">
        <v>0</v>
      </c>
      <c r="B4" s="1" t="s">
        <v>1</v>
      </c>
      <c r="C4" s="1" t="s">
        <v>2</v>
      </c>
      <c r="D4" s="1" t="s">
        <v>3</v>
      </c>
    </row>
    <row r="5" spans="1:13" ht="15" thickTop="1" x14ac:dyDescent="0.4">
      <c r="A5" s="128">
        <v>44398</v>
      </c>
      <c r="B5" s="129" t="s">
        <v>78</v>
      </c>
      <c r="C5" s="130">
        <v>421.5</v>
      </c>
      <c r="F5" s="135" t="s">
        <v>198</v>
      </c>
      <c r="G5" s="133">
        <f>SUM(C5:C12)</f>
        <v>13090.54</v>
      </c>
    </row>
    <row r="6" spans="1:13" x14ac:dyDescent="0.4">
      <c r="A6" s="128">
        <v>44418</v>
      </c>
      <c r="B6" s="129" t="s">
        <v>78</v>
      </c>
      <c r="C6" s="130">
        <v>421.5</v>
      </c>
      <c r="D6" s="71"/>
      <c r="G6" s="2"/>
      <c r="I6" s="3"/>
      <c r="J6" s="9"/>
      <c r="K6" s="3"/>
    </row>
    <row r="7" spans="1:13" x14ac:dyDescent="0.4">
      <c r="A7" s="128">
        <v>44428</v>
      </c>
      <c r="B7" s="129" t="s">
        <v>78</v>
      </c>
      <c r="C7" s="130">
        <v>421.5</v>
      </c>
      <c r="D7" s="63"/>
      <c r="G7" s="2"/>
      <c r="I7" s="3"/>
      <c r="J7" s="9"/>
      <c r="K7" s="3"/>
    </row>
    <row r="8" spans="1:13" x14ac:dyDescent="0.4">
      <c r="A8" s="128">
        <v>44435</v>
      </c>
      <c r="B8" s="129" t="s">
        <v>78</v>
      </c>
      <c r="C8" s="130">
        <v>1138.04</v>
      </c>
      <c r="D8" s="71"/>
      <c r="G8" s="2"/>
      <c r="I8" s="3"/>
      <c r="J8" s="9"/>
      <c r="K8" s="3"/>
    </row>
    <row r="9" spans="1:13" x14ac:dyDescent="0.4">
      <c r="A9" s="128">
        <v>44490</v>
      </c>
      <c r="B9" s="129" t="s">
        <v>142</v>
      </c>
      <c r="C9" s="130">
        <v>448</v>
      </c>
      <c r="D9" s="63"/>
      <c r="G9" s="2"/>
      <c r="I9" s="3"/>
      <c r="J9" s="9"/>
      <c r="K9" s="3"/>
    </row>
    <row r="10" spans="1:13" x14ac:dyDescent="0.4">
      <c r="A10" s="128">
        <v>44582</v>
      </c>
      <c r="B10" s="129" t="s">
        <v>142</v>
      </c>
      <c r="C10" s="109">
        <v>3904</v>
      </c>
      <c r="D10" s="71"/>
      <c r="I10" s="3"/>
      <c r="J10" s="9"/>
      <c r="K10" s="3"/>
    </row>
    <row r="11" spans="1:13" x14ac:dyDescent="0.4">
      <c r="A11" s="128">
        <v>44671</v>
      </c>
      <c r="B11" s="129" t="s">
        <v>142</v>
      </c>
      <c r="C11" s="130">
        <v>3584</v>
      </c>
      <c r="D11" s="63"/>
      <c r="G11" s="2"/>
      <c r="I11" s="3"/>
      <c r="J11" s="9"/>
      <c r="K11" s="3"/>
    </row>
    <row r="12" spans="1:13" x14ac:dyDescent="0.4">
      <c r="A12" s="128">
        <v>44734</v>
      </c>
      <c r="B12" s="129" t="s">
        <v>142</v>
      </c>
      <c r="C12" s="130">
        <v>2752</v>
      </c>
      <c r="D12" s="71"/>
      <c r="I12" s="3"/>
      <c r="J12" s="9"/>
      <c r="L12" s="3"/>
      <c r="M12" s="3"/>
    </row>
    <row r="13" spans="1:13" x14ac:dyDescent="0.4">
      <c r="A13" s="64">
        <v>44152</v>
      </c>
      <c r="B13" s="58" t="s">
        <v>142</v>
      </c>
      <c r="C13" s="70"/>
      <c r="D13" s="63"/>
      <c r="I13" s="3"/>
      <c r="J13" s="9"/>
      <c r="L13" s="3"/>
      <c r="M13" s="3"/>
    </row>
    <row r="14" spans="1:13" x14ac:dyDescent="0.4">
      <c r="A14" s="61">
        <v>44167</v>
      </c>
      <c r="B14" s="58" t="s">
        <v>142</v>
      </c>
      <c r="C14" s="70"/>
      <c r="D14" s="71"/>
      <c r="J14" s="9"/>
      <c r="L14" s="3"/>
      <c r="M14" s="3"/>
    </row>
    <row r="15" spans="1:13" x14ac:dyDescent="0.4">
      <c r="A15" s="64">
        <v>44181</v>
      </c>
      <c r="B15" s="58" t="s">
        <v>78</v>
      </c>
      <c r="C15" s="70"/>
      <c r="D15" s="63"/>
      <c r="J15" s="9"/>
      <c r="L15" s="3"/>
      <c r="M15" s="3"/>
    </row>
    <row r="16" spans="1:13" x14ac:dyDescent="0.4">
      <c r="A16" s="64">
        <v>44202</v>
      </c>
      <c r="B16" s="58" t="s">
        <v>78</v>
      </c>
      <c r="C16" s="70"/>
      <c r="D16" s="63"/>
      <c r="J16" s="9"/>
      <c r="L16" s="3"/>
      <c r="M16" s="3"/>
    </row>
    <row r="17" spans="1:13" x14ac:dyDescent="0.4">
      <c r="A17" s="64">
        <v>44215</v>
      </c>
      <c r="B17" s="58" t="s">
        <v>78</v>
      </c>
      <c r="C17" s="70"/>
      <c r="D17" s="63"/>
      <c r="J17" s="9"/>
      <c r="L17" s="3"/>
      <c r="M17" s="3"/>
    </row>
    <row r="18" spans="1:13" x14ac:dyDescent="0.4">
      <c r="A18" s="64">
        <v>44229</v>
      </c>
      <c r="B18" s="58" t="s">
        <v>78</v>
      </c>
      <c r="C18" s="70"/>
      <c r="D18" s="71"/>
      <c r="I18" s="3"/>
      <c r="J18" s="9"/>
      <c r="L18" s="3"/>
      <c r="M18" s="3"/>
    </row>
    <row r="19" spans="1:13" x14ac:dyDescent="0.4">
      <c r="A19" s="64">
        <v>44236</v>
      </c>
      <c r="B19" s="58" t="s">
        <v>78</v>
      </c>
      <c r="C19" s="70"/>
      <c r="D19" s="71"/>
      <c r="I19" s="3"/>
      <c r="J19" s="9"/>
      <c r="L19" s="3"/>
      <c r="M19" s="3"/>
    </row>
    <row r="20" spans="1:13" x14ac:dyDescent="0.4">
      <c r="A20" s="64">
        <v>44250</v>
      </c>
      <c r="B20" s="58" t="s">
        <v>78</v>
      </c>
      <c r="C20" s="70"/>
      <c r="D20" s="71"/>
      <c r="I20" s="3"/>
      <c r="J20" s="9"/>
      <c r="L20" s="3"/>
      <c r="M20" s="3"/>
    </row>
    <row r="21" spans="1:13" x14ac:dyDescent="0.4">
      <c r="A21" s="64">
        <v>44264</v>
      </c>
      <c r="B21" s="58" t="s">
        <v>78</v>
      </c>
      <c r="C21" s="70"/>
      <c r="D21" s="71"/>
      <c r="I21" s="3"/>
      <c r="J21" s="9"/>
      <c r="L21" s="3"/>
      <c r="M21" s="3"/>
    </row>
    <row r="22" spans="1:13" x14ac:dyDescent="0.4">
      <c r="A22" s="64">
        <v>44278</v>
      </c>
      <c r="B22" s="58" t="s">
        <v>78</v>
      </c>
      <c r="C22" s="70"/>
      <c r="D22" s="71"/>
      <c r="I22" s="3"/>
      <c r="J22" s="9"/>
      <c r="L22" s="3"/>
      <c r="M22" s="3"/>
    </row>
    <row r="23" spans="1:13" x14ac:dyDescent="0.4">
      <c r="A23" s="64">
        <v>44294</v>
      </c>
      <c r="B23" s="58" t="s">
        <v>78</v>
      </c>
      <c r="C23" s="70"/>
      <c r="D23" s="71"/>
      <c r="I23" s="3"/>
      <c r="J23" s="9"/>
      <c r="L23" s="3"/>
      <c r="M23" s="3"/>
    </row>
    <row r="24" spans="1:13" x14ac:dyDescent="0.4">
      <c r="A24" s="64">
        <v>44306</v>
      </c>
      <c r="B24" s="58" t="s">
        <v>78</v>
      </c>
      <c r="C24" s="70"/>
      <c r="D24" s="71"/>
      <c r="I24" s="3"/>
      <c r="J24" s="9"/>
      <c r="L24" s="3"/>
      <c r="M24" s="3"/>
    </row>
    <row r="25" spans="1:13" x14ac:dyDescent="0.4">
      <c r="A25" s="64">
        <v>44323</v>
      </c>
      <c r="B25" s="58" t="s">
        <v>78</v>
      </c>
      <c r="C25" s="70"/>
      <c r="D25" s="71"/>
      <c r="I25" s="3"/>
      <c r="J25" s="9"/>
      <c r="L25" s="3"/>
      <c r="M25" s="3"/>
    </row>
    <row r="26" spans="1:13" x14ac:dyDescent="0.4">
      <c r="A26" s="64">
        <v>44330</v>
      </c>
      <c r="B26" s="58" t="s">
        <v>78</v>
      </c>
      <c r="C26" s="70"/>
      <c r="D26" s="71"/>
      <c r="I26" s="3"/>
      <c r="J26" s="9"/>
      <c r="L26" s="3"/>
      <c r="M26" s="3"/>
    </row>
    <row r="27" spans="1:13" x14ac:dyDescent="0.4">
      <c r="A27" s="64">
        <v>44351</v>
      </c>
      <c r="B27" s="58" t="s">
        <v>78</v>
      </c>
      <c r="C27" s="70"/>
      <c r="D27" s="71"/>
      <c r="I27" s="3"/>
      <c r="J27" s="9"/>
      <c r="L27" s="3"/>
      <c r="M27" s="3"/>
    </row>
    <row r="28" spans="1:13" x14ac:dyDescent="0.4">
      <c r="A28" s="64">
        <v>44358</v>
      </c>
      <c r="B28" s="58" t="s">
        <v>78</v>
      </c>
      <c r="C28" s="70"/>
      <c r="D28" s="71"/>
      <c r="I28" s="3"/>
      <c r="J28" s="9"/>
      <c r="L28" s="3"/>
      <c r="M28" s="3"/>
    </row>
    <row r="29" spans="1:13" ht="15" thickBot="1" x14ac:dyDescent="0.45">
      <c r="A29" s="64">
        <v>44372</v>
      </c>
      <c r="B29" s="58" t="s">
        <v>78</v>
      </c>
      <c r="C29" s="70"/>
      <c r="D29" s="60"/>
      <c r="I29" s="3"/>
      <c r="J29" s="9"/>
      <c r="L29" s="3"/>
      <c r="M29" s="3"/>
    </row>
    <row r="30" spans="1:13" ht="15" thickBot="1" x14ac:dyDescent="0.45">
      <c r="B30" s="57"/>
      <c r="C30" s="75">
        <f>SUM(C5:C29)</f>
        <v>13090.54</v>
      </c>
      <c r="D30" s="76">
        <f>SUM(D5:D29)</f>
        <v>0</v>
      </c>
    </row>
    <row r="31" spans="1:13" ht="15" thickTop="1" x14ac:dyDescent="0.4">
      <c r="B31" t="s">
        <v>12</v>
      </c>
      <c r="C31" s="3"/>
      <c r="D31" s="3">
        <f>C30-D30</f>
        <v>13090.54</v>
      </c>
      <c r="F31" s="3"/>
      <c r="G31" s="3"/>
      <c r="H31" s="3"/>
    </row>
    <row r="32" spans="1:13" x14ac:dyDescent="0.4">
      <c r="C32" s="3"/>
      <c r="D32" s="3"/>
    </row>
    <row r="33" spans="1:13" x14ac:dyDescent="0.4">
      <c r="C33" s="3"/>
      <c r="D33" s="3"/>
    </row>
    <row r="34" spans="1:13" x14ac:dyDescent="0.4">
      <c r="C34" s="3"/>
      <c r="D34" s="3"/>
      <c r="G34" s="3"/>
    </row>
    <row r="35" spans="1:13" x14ac:dyDescent="0.4">
      <c r="A35" s="64"/>
      <c r="B35" s="58"/>
      <c r="C35" s="70"/>
      <c r="D35" s="63"/>
      <c r="G35" s="2"/>
      <c r="I35" s="3"/>
      <c r="J35" s="9"/>
      <c r="L35" s="3"/>
      <c r="M35" s="3"/>
    </row>
    <row r="36" spans="1:13" x14ac:dyDescent="0.4">
      <c r="C36" s="3"/>
      <c r="D36" s="3"/>
    </row>
    <row r="38" spans="1:13" x14ac:dyDescent="0.4">
      <c r="A38" s="58"/>
      <c r="B38" s="70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6"/>
  <sheetViews>
    <sheetView zoomScaleNormal="100" workbookViewId="0">
      <pane ySplit="1" topLeftCell="A2" activePane="bottomLeft" state="frozen"/>
      <selection pane="bottomLeft" activeCell="H23" sqref="H23"/>
    </sheetView>
  </sheetViews>
  <sheetFormatPr defaultRowHeight="14.6" x14ac:dyDescent="0.4"/>
  <cols>
    <col min="1" max="1" width="13.69140625" customWidth="1"/>
    <col min="2" max="2" width="41" customWidth="1"/>
    <col min="3" max="3" width="12.69140625" customWidth="1"/>
    <col min="4" max="4" width="12.15234375" customWidth="1"/>
    <col min="6" max="8" width="11.15234375" bestFit="1" customWidth="1"/>
    <col min="11" max="11" width="10" customWidth="1"/>
    <col min="12" max="12" width="10.3828125" customWidth="1"/>
  </cols>
  <sheetData>
    <row r="1" spans="1:13" ht="21.45" x14ac:dyDescent="0.7">
      <c r="A1" s="15" t="s">
        <v>7</v>
      </c>
      <c r="B1" s="15"/>
      <c r="C1" s="15"/>
      <c r="D1" s="15"/>
    </row>
    <row r="2" spans="1:13" ht="18.45" x14ac:dyDescent="0.5">
      <c r="A2" s="13" t="s">
        <v>128</v>
      </c>
      <c r="B2" s="13"/>
      <c r="C2" s="13"/>
      <c r="D2" s="13"/>
    </row>
    <row r="3" spans="1:13" ht="15" thickBot="1" x14ac:dyDescent="0.45">
      <c r="A3" s="4"/>
      <c r="B3" s="4"/>
      <c r="C3" s="4"/>
      <c r="D3" s="4"/>
    </row>
    <row r="4" spans="1:13" ht="15.45" thickTop="1" thickBot="1" x14ac:dyDescent="0.45">
      <c r="A4" s="77" t="s">
        <v>0</v>
      </c>
      <c r="B4" s="78" t="s">
        <v>1</v>
      </c>
      <c r="C4" s="78" t="s">
        <v>2</v>
      </c>
      <c r="D4" s="79" t="s">
        <v>3</v>
      </c>
    </row>
    <row r="5" spans="1:13" ht="15" thickTop="1" x14ac:dyDescent="0.4">
      <c r="A5" s="128">
        <v>44398</v>
      </c>
      <c r="B5" s="129" t="s">
        <v>66</v>
      </c>
      <c r="C5" s="131">
        <v>189.84</v>
      </c>
      <c r="D5" s="60"/>
    </row>
    <row r="6" spans="1:13" x14ac:dyDescent="0.4">
      <c r="A6" s="128">
        <v>44432</v>
      </c>
      <c r="B6" s="129" t="s">
        <v>66</v>
      </c>
      <c r="C6" s="130">
        <v>201.24</v>
      </c>
      <c r="D6" s="60"/>
      <c r="L6" s="3"/>
      <c r="M6" s="3"/>
    </row>
    <row r="7" spans="1:13" x14ac:dyDescent="0.4">
      <c r="A7" s="107">
        <v>44462</v>
      </c>
      <c r="B7" s="129" t="s">
        <v>66</v>
      </c>
      <c r="C7" s="130">
        <v>256.55</v>
      </c>
      <c r="D7" s="60"/>
      <c r="K7" s="3"/>
    </row>
    <row r="8" spans="1:13" x14ac:dyDescent="0.4">
      <c r="A8" s="107">
        <v>44487</v>
      </c>
      <c r="B8" s="129" t="s">
        <v>66</v>
      </c>
      <c r="C8" s="108">
        <v>210.48</v>
      </c>
      <c r="D8" s="65"/>
      <c r="G8" s="46"/>
      <c r="I8" s="18"/>
      <c r="J8" s="18"/>
      <c r="K8" s="3"/>
    </row>
    <row r="9" spans="1:13" x14ac:dyDescent="0.4">
      <c r="A9" s="128">
        <v>44517</v>
      </c>
      <c r="B9" s="129" t="s">
        <v>66</v>
      </c>
      <c r="C9" s="130">
        <v>259.55</v>
      </c>
      <c r="D9" s="65"/>
      <c r="G9" s="46"/>
      <c r="I9" s="18"/>
      <c r="J9" s="18"/>
      <c r="K9" s="3"/>
    </row>
    <row r="10" spans="1:13" x14ac:dyDescent="0.4">
      <c r="A10" s="128">
        <v>44567</v>
      </c>
      <c r="B10" s="129" t="s">
        <v>66</v>
      </c>
      <c r="C10" s="130">
        <v>204.14</v>
      </c>
      <c r="D10" s="60"/>
      <c r="L10" s="3"/>
      <c r="M10" s="3"/>
    </row>
    <row r="11" spans="1:13" x14ac:dyDescent="0.4">
      <c r="A11" s="128">
        <v>44578</v>
      </c>
      <c r="B11" s="129" t="s">
        <v>66</v>
      </c>
      <c r="C11" s="132">
        <v>208.24</v>
      </c>
      <c r="D11" s="71"/>
      <c r="J11" s="9"/>
      <c r="L11" s="3"/>
      <c r="M11" s="3"/>
    </row>
    <row r="12" spans="1:13" x14ac:dyDescent="0.4">
      <c r="A12" s="125">
        <v>44589</v>
      </c>
      <c r="B12" s="126" t="s">
        <v>79</v>
      </c>
      <c r="C12" s="127">
        <v>375.95</v>
      </c>
      <c r="D12" s="60"/>
      <c r="J12" s="9"/>
      <c r="L12" s="3"/>
      <c r="M12" s="3"/>
    </row>
    <row r="13" spans="1:13" x14ac:dyDescent="0.4">
      <c r="A13" s="128">
        <v>44624</v>
      </c>
      <c r="B13" s="129" t="s">
        <v>66</v>
      </c>
      <c r="C13" s="130">
        <v>262.54000000000002</v>
      </c>
      <c r="D13" s="65"/>
      <c r="L13" s="3"/>
      <c r="M13" s="3"/>
    </row>
    <row r="14" spans="1:13" x14ac:dyDescent="0.4">
      <c r="A14" s="128">
        <v>44636</v>
      </c>
      <c r="B14" s="129" t="s">
        <v>66</v>
      </c>
      <c r="C14" s="130">
        <v>211.24</v>
      </c>
      <c r="D14" s="65"/>
      <c r="L14" s="3"/>
      <c r="M14" s="3"/>
    </row>
    <row r="15" spans="1:13" x14ac:dyDescent="0.4">
      <c r="A15" s="128">
        <v>44677</v>
      </c>
      <c r="B15" s="129" t="s">
        <v>66</v>
      </c>
      <c r="C15" s="130">
        <v>207.7</v>
      </c>
      <c r="D15" s="60"/>
      <c r="K15" s="3"/>
      <c r="M15" s="3"/>
    </row>
    <row r="16" spans="1:13" x14ac:dyDescent="0.4">
      <c r="A16" s="128">
        <v>44706</v>
      </c>
      <c r="B16" s="129" t="s">
        <v>66</v>
      </c>
      <c r="C16" s="130">
        <v>205.24</v>
      </c>
      <c r="D16" s="60"/>
      <c r="K16" s="3"/>
      <c r="M16" s="3"/>
    </row>
    <row r="17" spans="1:13" x14ac:dyDescent="0.4">
      <c r="A17" s="128">
        <v>44732</v>
      </c>
      <c r="B17" s="129" t="s">
        <v>66</v>
      </c>
      <c r="C17" s="130">
        <v>256.55</v>
      </c>
      <c r="D17" s="60"/>
      <c r="K17" s="3"/>
      <c r="M17" s="3"/>
    </row>
    <row r="18" spans="1:13" x14ac:dyDescent="0.4">
      <c r="A18" s="64"/>
      <c r="B18" s="58"/>
      <c r="C18" s="70"/>
      <c r="D18" s="60"/>
      <c r="K18" s="3"/>
      <c r="M18" s="3"/>
    </row>
    <row r="19" spans="1:13" ht="15" thickBot="1" x14ac:dyDescent="0.45">
      <c r="D19" s="60"/>
    </row>
    <row r="20" spans="1:13" ht="15" thickBot="1" x14ac:dyDescent="0.45">
      <c r="C20" s="10">
        <f>SUM(C9:C16)</f>
        <v>1934.6000000000001</v>
      </c>
      <c r="D20" s="10">
        <f>SUM(D5:D19)</f>
        <v>0</v>
      </c>
      <c r="F20" s="134" t="s">
        <v>197</v>
      </c>
    </row>
    <row r="21" spans="1:13" ht="15" thickTop="1" x14ac:dyDescent="0.4">
      <c r="B21" t="s">
        <v>12</v>
      </c>
      <c r="C21" s="3"/>
      <c r="D21" s="3">
        <f>C20-D20</f>
        <v>1934.6000000000001</v>
      </c>
      <c r="F21" s="3"/>
      <c r="G21" s="3"/>
      <c r="H21" s="3"/>
    </row>
    <row r="22" spans="1:13" x14ac:dyDescent="0.4">
      <c r="C22" s="3"/>
      <c r="D22" s="3"/>
    </row>
    <row r="23" spans="1:13" x14ac:dyDescent="0.4">
      <c r="C23" s="3"/>
      <c r="D23" s="3"/>
    </row>
    <row r="24" spans="1:13" x14ac:dyDescent="0.4">
      <c r="B24" s="134" t="s">
        <v>196</v>
      </c>
      <c r="C24" s="133">
        <f>SUM(C5:C17)</f>
        <v>3049.26</v>
      </c>
      <c r="D24" s="3"/>
      <c r="G24" s="3"/>
    </row>
    <row r="25" spans="1:13" x14ac:dyDescent="0.4">
      <c r="C25" s="3"/>
      <c r="D25" s="3"/>
      <c r="H25" s="3"/>
    </row>
    <row r="26" spans="1:13" x14ac:dyDescent="0.4">
      <c r="C26" s="3"/>
      <c r="D26" s="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7"/>
  <sheetViews>
    <sheetView workbookViewId="0">
      <pane ySplit="1" topLeftCell="A4" activePane="bottomLeft" state="frozen"/>
      <selection pane="bottomLeft" activeCell="G26" sqref="G26"/>
    </sheetView>
  </sheetViews>
  <sheetFormatPr defaultRowHeight="14.6" x14ac:dyDescent="0.4"/>
  <cols>
    <col min="1" max="1" width="12.84375" customWidth="1"/>
    <col min="2" max="2" width="49" customWidth="1"/>
    <col min="3" max="3" width="9.53515625" customWidth="1"/>
    <col min="4" max="4" width="10" customWidth="1"/>
    <col min="6" max="8" width="11.15234375" bestFit="1" customWidth="1"/>
    <col min="11" max="11" width="10" customWidth="1"/>
    <col min="12" max="12" width="10.3828125" customWidth="1"/>
  </cols>
  <sheetData>
    <row r="1" spans="1:13" ht="21.45" x14ac:dyDescent="0.7">
      <c r="A1" s="15" t="s">
        <v>7</v>
      </c>
      <c r="B1" s="15"/>
      <c r="C1" s="15"/>
      <c r="D1" s="15"/>
    </row>
    <row r="2" spans="1:13" ht="18.45" x14ac:dyDescent="0.5">
      <c r="A2" s="13" t="s">
        <v>129</v>
      </c>
      <c r="B2" s="13"/>
      <c r="C2" s="13"/>
      <c r="D2" s="13"/>
    </row>
    <row r="3" spans="1:13" ht="15" thickBot="1" x14ac:dyDescent="0.45">
      <c r="A3" s="4"/>
      <c r="B3" s="4"/>
      <c r="C3" s="4"/>
      <c r="D3" s="4"/>
    </row>
    <row r="4" spans="1:13" ht="15.45" thickTop="1" thickBot="1" x14ac:dyDescent="0.45">
      <c r="A4" s="77" t="s">
        <v>0</v>
      </c>
      <c r="B4" s="78" t="s">
        <v>1</v>
      </c>
      <c r="C4" s="78" t="s">
        <v>2</v>
      </c>
      <c r="D4" s="79" t="s">
        <v>3</v>
      </c>
    </row>
    <row r="5" spans="1:13" ht="16.5" customHeight="1" thickTop="1" x14ac:dyDescent="0.4">
      <c r="A5" s="2"/>
      <c r="B5" s="58"/>
      <c r="C5" s="63"/>
      <c r="D5" s="71"/>
    </row>
    <row r="6" spans="1:13" ht="18" customHeight="1" x14ac:dyDescent="0.4">
      <c r="A6" s="64"/>
      <c r="B6" s="58"/>
      <c r="C6" s="70"/>
      <c r="D6" s="71"/>
    </row>
    <row r="7" spans="1:13" ht="17.25" customHeight="1" x14ac:dyDescent="0.4">
      <c r="A7" s="64"/>
      <c r="B7" s="58"/>
      <c r="C7" s="70"/>
      <c r="D7" s="71"/>
      <c r="I7" s="3"/>
      <c r="J7" s="9"/>
      <c r="K7" s="3"/>
    </row>
    <row r="8" spans="1:13" ht="18" customHeight="1" x14ac:dyDescent="0.4">
      <c r="A8" s="64"/>
      <c r="B8" s="58"/>
      <c r="C8" s="84"/>
      <c r="D8" s="85"/>
      <c r="I8" s="3"/>
      <c r="J8" s="9"/>
      <c r="L8" s="3"/>
      <c r="M8" s="3"/>
    </row>
    <row r="9" spans="1:13" x14ac:dyDescent="0.4">
      <c r="A9" s="64"/>
      <c r="B9" s="58"/>
      <c r="C9" s="70"/>
      <c r="D9" s="71"/>
      <c r="G9" s="2"/>
      <c r="I9" s="3"/>
      <c r="J9" s="9"/>
      <c r="K9" s="3"/>
      <c r="L9" s="3"/>
      <c r="M9" s="3"/>
    </row>
    <row r="10" spans="1:13" x14ac:dyDescent="0.4">
      <c r="A10" s="64"/>
      <c r="B10" s="58"/>
      <c r="C10" s="70"/>
      <c r="D10" s="71"/>
    </row>
    <row r="11" spans="1:13" x14ac:dyDescent="0.4">
      <c r="A11" s="64"/>
      <c r="B11" s="58"/>
      <c r="C11" s="70"/>
      <c r="D11" s="71"/>
    </row>
    <row r="12" spans="1:13" x14ac:dyDescent="0.4">
      <c r="A12" s="64"/>
      <c r="B12" s="58"/>
      <c r="C12" s="70"/>
      <c r="D12" s="71"/>
      <c r="F12" s="3"/>
      <c r="G12" s="3"/>
      <c r="H12" s="3"/>
    </row>
    <row r="13" spans="1:13" x14ac:dyDescent="0.4">
      <c r="A13" s="64"/>
      <c r="B13" s="58"/>
      <c r="C13" s="70"/>
      <c r="D13" s="71"/>
    </row>
    <row r="14" spans="1:13" x14ac:dyDescent="0.4">
      <c r="A14" s="64"/>
      <c r="B14" s="58"/>
      <c r="C14" s="70"/>
      <c r="D14" s="71"/>
    </row>
    <row r="15" spans="1:13" ht="15" thickBot="1" x14ac:dyDescent="0.45">
      <c r="C15" s="3"/>
      <c r="D15" s="3"/>
      <c r="G15" s="3"/>
    </row>
    <row r="16" spans="1:13" ht="15" thickBot="1" x14ac:dyDescent="0.45">
      <c r="C16" s="3"/>
      <c r="D16" s="10">
        <f>SUM(D5:D15)</f>
        <v>0</v>
      </c>
      <c r="H16" s="3"/>
    </row>
    <row r="17" spans="3:4" ht="15" thickTop="1" x14ac:dyDescent="0.4">
      <c r="C17" s="3"/>
      <c r="D17" s="3"/>
    </row>
  </sheetData>
  <pageMargins left="0.70866141732283472" right="0.70866141732283472" top="0.74803149606299213" bottom="0.74803149606299213" header="0.31496062992125984" footer="0.31496062992125984"/>
  <pageSetup paperSize="9" orientation="portrait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"/>
  <sheetViews>
    <sheetView zoomScale="115" zoomScaleNormal="115" workbookViewId="0">
      <pane ySplit="1" topLeftCell="A4" activePane="bottomLeft" state="frozen"/>
      <selection pane="bottomLeft" activeCell="F12" sqref="F12"/>
    </sheetView>
  </sheetViews>
  <sheetFormatPr defaultRowHeight="14.6" x14ac:dyDescent="0.4"/>
  <cols>
    <col min="1" max="1" width="13.69140625" customWidth="1"/>
    <col min="2" max="2" width="44.3828125" customWidth="1"/>
    <col min="3" max="3" width="12.69140625" style="157" customWidth="1"/>
    <col min="4" max="4" width="12.15234375" customWidth="1"/>
    <col min="6" max="6" width="36.15234375" bestFit="1" customWidth="1"/>
    <col min="7" max="7" width="12.07421875" bestFit="1" customWidth="1"/>
    <col min="8" max="8" width="11.15234375" bestFit="1" customWidth="1"/>
    <col min="11" max="11" width="10" customWidth="1"/>
    <col min="12" max="12" width="10.3828125" customWidth="1"/>
  </cols>
  <sheetData>
    <row r="1" spans="1:13" ht="21.45" x14ac:dyDescent="0.7">
      <c r="A1" s="15" t="s">
        <v>7</v>
      </c>
      <c r="B1" s="15"/>
      <c r="C1" s="147"/>
      <c r="D1" s="15"/>
    </row>
    <row r="2" spans="1:13" ht="18.45" x14ac:dyDescent="0.5">
      <c r="A2" s="13" t="s">
        <v>130</v>
      </c>
      <c r="B2" s="13"/>
      <c r="C2" s="148"/>
      <c r="D2" s="13"/>
    </row>
    <row r="3" spans="1:13" ht="15" thickBot="1" x14ac:dyDescent="0.45">
      <c r="A3" s="4"/>
      <c r="B3" s="4"/>
      <c r="C3" s="149"/>
      <c r="D3" s="4"/>
    </row>
    <row r="4" spans="1:13" ht="15.45" thickTop="1" thickBot="1" x14ac:dyDescent="0.45">
      <c r="A4" s="80" t="s">
        <v>0</v>
      </c>
      <c r="B4" s="81" t="s">
        <v>1</v>
      </c>
      <c r="C4" s="150" t="s">
        <v>2</v>
      </c>
      <c r="D4" s="82" t="s">
        <v>3</v>
      </c>
      <c r="F4" s="145" t="s">
        <v>199</v>
      </c>
      <c r="G4" t="s">
        <v>201</v>
      </c>
    </row>
    <row r="5" spans="1:13" x14ac:dyDescent="0.4">
      <c r="A5" s="64">
        <v>44407</v>
      </c>
      <c r="B5" s="158" t="s">
        <v>20</v>
      </c>
      <c r="C5" s="160">
        <v>0.02</v>
      </c>
      <c r="F5" s="37" t="s">
        <v>13</v>
      </c>
      <c r="G5" s="146">
        <v>1.6900000000000006</v>
      </c>
    </row>
    <row r="6" spans="1:13" ht="17.5" customHeight="1" x14ac:dyDescent="0.4">
      <c r="A6" s="64">
        <v>44407</v>
      </c>
      <c r="B6" s="58" t="s">
        <v>13</v>
      </c>
      <c r="C6" s="152">
        <v>0.56000000000000005</v>
      </c>
      <c r="D6" s="68"/>
      <c r="F6" s="37" t="s">
        <v>20</v>
      </c>
      <c r="G6" s="146">
        <v>0.33000000000000007</v>
      </c>
      <c r="I6" s="3"/>
      <c r="J6" s="9"/>
      <c r="K6" s="3"/>
    </row>
    <row r="7" spans="1:13" x14ac:dyDescent="0.4">
      <c r="A7" s="64">
        <v>44439</v>
      </c>
      <c r="B7" s="158" t="s">
        <v>20</v>
      </c>
      <c r="C7" s="160">
        <v>0.11</v>
      </c>
      <c r="D7" s="60"/>
      <c r="F7" s="37" t="s">
        <v>200</v>
      </c>
      <c r="G7" s="146">
        <v>2.0200000000000005</v>
      </c>
      <c r="I7" s="3"/>
      <c r="J7" s="9"/>
      <c r="K7" s="3"/>
      <c r="L7" s="3"/>
      <c r="M7" s="3"/>
    </row>
    <row r="8" spans="1:13" ht="18.649999999999999" customHeight="1" x14ac:dyDescent="0.4">
      <c r="A8" s="64">
        <v>44439</v>
      </c>
      <c r="B8" s="58" t="s">
        <v>13</v>
      </c>
      <c r="C8" s="151">
        <v>0.33</v>
      </c>
      <c r="D8" s="60"/>
      <c r="I8" s="3"/>
      <c r="J8" s="9"/>
      <c r="K8" s="3"/>
      <c r="L8" s="3"/>
      <c r="M8" s="3"/>
    </row>
    <row r="9" spans="1:13" ht="18.649999999999999" customHeight="1" x14ac:dyDescent="0.4">
      <c r="A9" s="64">
        <v>44469</v>
      </c>
      <c r="B9" s="158" t="s">
        <v>20</v>
      </c>
      <c r="C9" s="161">
        <v>0.14000000000000001</v>
      </c>
      <c r="D9" s="60"/>
      <c r="I9" s="3"/>
      <c r="J9" s="9"/>
      <c r="K9" s="3"/>
      <c r="L9" s="3"/>
      <c r="M9" s="3"/>
    </row>
    <row r="10" spans="1:13" x14ac:dyDescent="0.4">
      <c r="A10" s="64">
        <v>44498</v>
      </c>
      <c r="B10" s="158" t="s">
        <v>20</v>
      </c>
      <c r="C10" s="162">
        <v>0.03</v>
      </c>
      <c r="D10" s="60"/>
      <c r="I10" s="3"/>
      <c r="J10" s="9"/>
      <c r="K10" s="3"/>
      <c r="L10" s="3"/>
      <c r="M10" s="3"/>
    </row>
    <row r="11" spans="1:13" ht="18" customHeight="1" x14ac:dyDescent="0.4">
      <c r="A11" s="2">
        <v>44469</v>
      </c>
      <c r="B11" s="58" t="s">
        <v>13</v>
      </c>
      <c r="C11" s="153">
        <v>0.26</v>
      </c>
      <c r="D11" s="60"/>
      <c r="I11" s="3"/>
      <c r="J11" s="9"/>
      <c r="K11" s="3"/>
      <c r="L11" s="3"/>
      <c r="M11" s="3"/>
    </row>
    <row r="12" spans="1:13" x14ac:dyDescent="0.4">
      <c r="A12" s="64">
        <v>44165</v>
      </c>
      <c r="B12" s="67" t="s">
        <v>20</v>
      </c>
      <c r="C12" s="151"/>
      <c r="D12" s="60"/>
      <c r="I12" s="3"/>
      <c r="J12" s="9"/>
      <c r="K12" s="3"/>
      <c r="L12" s="3"/>
      <c r="M12" s="3"/>
    </row>
    <row r="13" spans="1:13" x14ac:dyDescent="0.4">
      <c r="A13" s="64">
        <v>44498</v>
      </c>
      <c r="B13" s="58" t="s">
        <v>13</v>
      </c>
      <c r="C13" s="151">
        <v>0.04</v>
      </c>
      <c r="D13" s="60"/>
    </row>
    <row r="14" spans="1:13" x14ac:dyDescent="0.4">
      <c r="A14" s="64">
        <v>44498</v>
      </c>
      <c r="B14" s="158" t="s">
        <v>20</v>
      </c>
      <c r="C14" s="159">
        <v>0.03</v>
      </c>
      <c r="D14" s="60"/>
    </row>
    <row r="15" spans="1:13" ht="13.95" customHeight="1" x14ac:dyDescent="0.4">
      <c r="A15" s="64">
        <v>44516</v>
      </c>
      <c r="B15" s="58" t="s">
        <v>13</v>
      </c>
      <c r="C15" s="151">
        <v>0.04</v>
      </c>
      <c r="D15" s="60"/>
    </row>
    <row r="16" spans="1:13" ht="17.25" customHeight="1" x14ac:dyDescent="0.4">
      <c r="A16" s="64">
        <v>44530</v>
      </c>
      <c r="B16" s="58" t="s">
        <v>13</v>
      </c>
      <c r="C16" s="151">
        <v>0.04</v>
      </c>
      <c r="D16" s="60"/>
    </row>
    <row r="17" spans="1:8" ht="18" customHeight="1" x14ac:dyDescent="0.4">
      <c r="A17" s="64">
        <v>44592</v>
      </c>
      <c r="B17" s="58" t="s">
        <v>13</v>
      </c>
      <c r="C17" s="153">
        <v>0.04</v>
      </c>
      <c r="D17" s="60"/>
    </row>
    <row r="18" spans="1:8" ht="12" customHeight="1" x14ac:dyDescent="0.4">
      <c r="A18" s="64">
        <v>44620</v>
      </c>
      <c r="B18" s="58" t="s">
        <v>13</v>
      </c>
      <c r="C18" s="151">
        <v>7.0000000000000007E-2</v>
      </c>
      <c r="D18" s="60"/>
    </row>
    <row r="19" spans="1:8" ht="16.95" customHeight="1" x14ac:dyDescent="0.4">
      <c r="A19" s="64">
        <v>44651</v>
      </c>
      <c r="B19" s="58" t="s">
        <v>13</v>
      </c>
      <c r="C19" s="151">
        <v>0.03</v>
      </c>
      <c r="D19" s="60"/>
    </row>
    <row r="20" spans="1:8" ht="18.75" customHeight="1" x14ac:dyDescent="0.4">
      <c r="A20" s="64">
        <v>44680</v>
      </c>
      <c r="B20" s="58" t="s">
        <v>13</v>
      </c>
      <c r="C20" s="151">
        <v>0.08</v>
      </c>
      <c r="D20" s="60"/>
    </row>
    <row r="21" spans="1:8" ht="20.25" customHeight="1" x14ac:dyDescent="0.4">
      <c r="A21" s="64">
        <v>44712</v>
      </c>
      <c r="B21" s="58" t="s">
        <v>13</v>
      </c>
      <c r="C21" s="151">
        <v>0.1</v>
      </c>
      <c r="D21" s="60"/>
    </row>
    <row r="22" spans="1:8" x14ac:dyDescent="0.4">
      <c r="A22" s="64">
        <v>44742</v>
      </c>
      <c r="B22" s="58" t="s">
        <v>13</v>
      </c>
      <c r="C22" s="151">
        <v>0.1</v>
      </c>
      <c r="D22" s="60"/>
    </row>
    <row r="23" spans="1:8" x14ac:dyDescent="0.4">
      <c r="A23" s="61"/>
      <c r="B23" s="58"/>
      <c r="C23" s="154"/>
      <c r="D23" s="60"/>
    </row>
    <row r="24" spans="1:8" ht="15" thickBot="1" x14ac:dyDescent="0.45">
      <c r="A24" s="74"/>
      <c r="B24" s="57"/>
      <c r="C24" s="155">
        <f>SUM(C5:C23)</f>
        <v>2.0200000000000005</v>
      </c>
      <c r="D24" s="86">
        <f>SUM(D5:D23)</f>
        <v>0</v>
      </c>
    </row>
    <row r="25" spans="1:8" ht="15" thickTop="1" x14ac:dyDescent="0.4">
      <c r="C25" s="156"/>
      <c r="D25" s="3"/>
      <c r="G25" s="3"/>
    </row>
    <row r="26" spans="1:8" x14ac:dyDescent="0.4">
      <c r="C26" s="156"/>
      <c r="D26" s="3"/>
      <c r="H26" s="3"/>
    </row>
    <row r="27" spans="1:8" x14ac:dyDescent="0.4">
      <c r="C27" s="156"/>
      <c r="D27" s="3"/>
    </row>
    <row r="28" spans="1:8" x14ac:dyDescent="0.4">
      <c r="C28" s="156"/>
    </row>
    <row r="29" spans="1:8" x14ac:dyDescent="0.4">
      <c r="C29" s="156"/>
    </row>
    <row r="30" spans="1:8" x14ac:dyDescent="0.4">
      <c r="C30" s="156"/>
    </row>
  </sheetData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3"/>
  <sheetViews>
    <sheetView workbookViewId="0">
      <selection activeCell="G7" sqref="G7"/>
    </sheetView>
  </sheetViews>
  <sheetFormatPr defaultRowHeight="14.6" x14ac:dyDescent="0.4"/>
  <cols>
    <col min="1" max="1" width="11" customWidth="1"/>
    <col min="2" max="2" width="44.15234375" customWidth="1"/>
  </cols>
  <sheetData>
    <row r="1" spans="1:4" ht="21.45" x14ac:dyDescent="0.7">
      <c r="A1" s="15" t="s">
        <v>7</v>
      </c>
      <c r="B1" s="15"/>
      <c r="C1" s="15"/>
      <c r="D1" s="15"/>
    </row>
    <row r="2" spans="1:4" ht="18.45" x14ac:dyDescent="0.5">
      <c r="A2" s="13" t="s">
        <v>131</v>
      </c>
      <c r="B2" s="13"/>
      <c r="C2" s="13"/>
      <c r="D2" s="13"/>
    </row>
    <row r="3" spans="1:4" ht="15" thickBot="1" x14ac:dyDescent="0.45">
      <c r="A3" s="4"/>
      <c r="B3" s="4"/>
      <c r="C3" s="4"/>
      <c r="D3" s="4"/>
    </row>
    <row r="4" spans="1:4" ht="15.45" thickTop="1" thickBot="1" x14ac:dyDescent="0.45">
      <c r="A4" s="80" t="s">
        <v>0</v>
      </c>
      <c r="B4" s="81" t="s">
        <v>1</v>
      </c>
      <c r="C4" s="81" t="s">
        <v>2</v>
      </c>
      <c r="D4" s="82" t="s">
        <v>3</v>
      </c>
    </row>
    <row r="5" spans="1:4" x14ac:dyDescent="0.4">
      <c r="A5" s="128">
        <v>44396</v>
      </c>
      <c r="B5" s="129" t="s">
        <v>73</v>
      </c>
      <c r="C5" s="130"/>
      <c r="D5" s="136">
        <v>220</v>
      </c>
    </row>
    <row r="6" spans="1:4" ht="21" customHeight="1" x14ac:dyDescent="0.4">
      <c r="A6" s="128">
        <v>44515</v>
      </c>
      <c r="B6" s="129" t="s">
        <v>73</v>
      </c>
      <c r="C6" s="130"/>
      <c r="D6" s="136">
        <v>1710</v>
      </c>
    </row>
    <row r="7" spans="1:4" ht="21" customHeight="1" x14ac:dyDescent="0.4">
      <c r="A7" s="128">
        <v>44638</v>
      </c>
      <c r="B7" s="108" t="s">
        <v>77</v>
      </c>
      <c r="C7" s="130"/>
      <c r="D7" s="136">
        <v>276</v>
      </c>
    </row>
    <row r="8" spans="1:4" ht="21" customHeight="1" thickBot="1" x14ac:dyDescent="0.45">
      <c r="A8" s="64"/>
      <c r="B8" s="58"/>
      <c r="C8" s="70"/>
    </row>
    <row r="9" spans="1:4" ht="15" thickBot="1" x14ac:dyDescent="0.45">
      <c r="A9" s="74"/>
      <c r="B9" s="57"/>
      <c r="C9" s="75">
        <f>SUM(C6:C7)</f>
        <v>0</v>
      </c>
      <c r="D9" s="76">
        <f>SUM(D5:D7)</f>
        <v>2206</v>
      </c>
    </row>
    <row r="10" spans="1:4" ht="15" thickTop="1" x14ac:dyDescent="0.4">
      <c r="B10" s="16"/>
      <c r="D10" s="19"/>
    </row>
    <row r="13" spans="1:4" x14ac:dyDescent="0.4">
      <c r="A13" s="2"/>
      <c r="B13" s="11"/>
      <c r="D13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</vt:i4>
      </vt:variant>
    </vt:vector>
  </HeadingPairs>
  <TitlesOfParts>
    <vt:vector size="17" baseType="lpstr">
      <vt:lpstr>Account</vt:lpstr>
      <vt:lpstr>Performance</vt:lpstr>
      <vt:lpstr>Ledger</vt:lpstr>
      <vt:lpstr>Shares</vt:lpstr>
      <vt:lpstr>Suraj</vt:lpstr>
      <vt:lpstr>Nimmi</vt:lpstr>
      <vt:lpstr>Charges</vt:lpstr>
      <vt:lpstr>Interest</vt:lpstr>
      <vt:lpstr>Fund</vt:lpstr>
      <vt:lpstr>Tax</vt:lpstr>
      <vt:lpstr>Property</vt:lpstr>
      <vt:lpstr>Bank</vt:lpstr>
      <vt:lpstr>Charges!Print_Titles</vt:lpstr>
      <vt:lpstr>Interest!Print_Titles</vt:lpstr>
      <vt:lpstr>Ledger!Print_Titles</vt:lpstr>
      <vt:lpstr>Nimmi!Print_Titles</vt:lpstr>
      <vt:lpstr>Suraj!Print_Titles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2023-01-16T06:06:05Z</dcterms:modified>
</cp:coreProperties>
</file>