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idee\Desktop\ABC\BACKUP\Z_Other Work\Khan Superannuation Fund\"/>
    </mc:Choice>
  </mc:AlternateContent>
  <xr:revisionPtr revIDLastSave="0" documentId="13_ncr:1_{BF6835E0-B2B6-4026-8E2D-70737FF949AD}" xr6:coauthVersionLast="47" xr6:coauthVersionMax="47" xr10:uidLastSave="{00000000-0000-0000-0000-000000000000}"/>
  <bookViews>
    <workbookView xWindow="23880" yWindow="2460" windowWidth="24240" windowHeight="13140" tabRatio="826" firstSheet="1" activeTab="2" xr2:uid="{3D9786A4-A4E1-44B4-B810-8EFDE60BD7BA}"/>
  </bookViews>
  <sheets>
    <sheet name="Index" sheetId="1" r:id="rId1"/>
    <sheet name="Notes" sheetId="44" r:id="rId2"/>
    <sheet name="5.Balance Sheet" sheetId="2" r:id="rId3"/>
    <sheet name="5.P&amp;L" sheetId="3" r:id="rId4"/>
    <sheet name="7.1" sheetId="9" state="hidden" r:id="rId5"/>
    <sheet name="7.2" sheetId="11" state="hidden" r:id="rId6"/>
    <sheet name="7.3" sheetId="13" state="hidden" r:id="rId7"/>
    <sheet name="7.4" sheetId="14" state="hidden" r:id="rId8"/>
    <sheet name="7.5" sheetId="16" state="hidden" r:id="rId9"/>
    <sheet name="7.6" sheetId="15" state="hidden" r:id="rId10"/>
    <sheet name="7.7" sheetId="25" state="hidden" r:id="rId11"/>
    <sheet name="7.8" sheetId="33" state="hidden" r:id="rId12"/>
    <sheet name="10.Queries" sheetId="12" r:id="rId13"/>
    <sheet name="20." sheetId="4" r:id="rId14"/>
    <sheet name="Investment" sheetId="54" r:id="rId15"/>
    <sheet name="Insurance" sheetId="49" r:id="rId16"/>
    <sheet name="23." sheetId="5" state="hidden" r:id="rId17"/>
    <sheet name="27." sheetId="6" state="hidden" r:id="rId18"/>
    <sheet name="29." sheetId="39" state="hidden" r:id="rId19"/>
    <sheet name="30." sheetId="24" state="hidden" r:id="rId20"/>
    <sheet name="30.1" sheetId="34" state="hidden" r:id="rId21"/>
    <sheet name="Employer Contribution" sheetId="50" r:id="rId22"/>
    <sheet name="Expenses" sheetId="51" r:id="rId23"/>
    <sheet name="Investment Income" sheetId="52" r:id="rId24"/>
    <sheet name="ATO" sheetId="46" r:id="rId25"/>
    <sheet name="Clean Up" sheetId="53" r:id="rId26"/>
    <sheet name="36." sheetId="20" state="hidden" r:id="rId27"/>
    <sheet name="37." sheetId="41" state="hidden" r:id="rId28"/>
    <sheet name="38." sheetId="22" state="hidden" r:id="rId29"/>
    <sheet name="40." sheetId="42" state="hidden" r:id="rId30"/>
    <sheet name="50.Franking cdt" sheetId="23" state="hidden" r:id="rId31"/>
    <sheet name="50.1" sheetId="28" state="hidden" r:id="rId32"/>
    <sheet name="50.2" sheetId="29" state="hidden" r:id="rId33"/>
    <sheet name="52." sheetId="38" state="hidden" r:id="rId34"/>
    <sheet name="52.1" sheetId="17" state="hidden" r:id="rId35"/>
    <sheet name="64." sheetId="10" state="hidden" r:id="rId36"/>
    <sheet name="69." sheetId="26" state="hidden" r:id="rId37"/>
    <sheet name="69.1" sheetId="27" state="hidden" r:id="rId38"/>
    <sheet name="33." sheetId="18" r:id="rId39"/>
    <sheet name="42.Distribution" sheetId="43" r:id="rId40"/>
    <sheet name="80.GJ" sheetId="32" state="hidden" r:id="rId41"/>
    <sheet name="80.1 gj" sheetId="35" state="hidden" r:id="rId42"/>
    <sheet name="80.2" sheetId="36" state="hidden" r:id="rId43"/>
  </sheets>
  <definedNames>
    <definedName name="_xlnm._FilterDatabase" localSheetId="33" hidden="1">'52.'!$O$30:$O$812</definedName>
    <definedName name="Content" localSheetId="29">'40.'!#REF!</definedName>
    <definedName name="PageContent" localSheetId="29">'40.'!#REF!</definedName>
    <definedName name="_xlnm.Print_Area" localSheetId="0">Index!$A$2:$F$66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3" l="1"/>
  <c r="G14" i="52"/>
  <c r="C22" i="43"/>
  <c r="C16" i="43"/>
  <c r="C24" i="2"/>
  <c r="C29" i="2"/>
  <c r="C23" i="2"/>
  <c r="C16" i="2"/>
  <c r="C15" i="2"/>
  <c r="I53" i="54" l="1"/>
  <c r="F7" i="43"/>
  <c r="C14" i="3"/>
  <c r="C23" i="3" s="1"/>
  <c r="C25" i="3" s="1"/>
  <c r="G53" i="54"/>
  <c r="H53" i="54"/>
  <c r="H52" i="54"/>
  <c r="G52" i="54"/>
  <c r="F52" i="54"/>
  <c r="I3" i="51" l="1"/>
  <c r="I2" i="51"/>
  <c r="C9" i="51"/>
  <c r="D5" i="53"/>
  <c r="D4" i="53"/>
  <c r="D3" i="53"/>
  <c r="D4" i="18"/>
  <c r="F22" i="43"/>
  <c r="E7" i="43"/>
  <c r="E11" i="43" s="1"/>
  <c r="D5" i="51"/>
  <c r="B14" i="52"/>
  <c r="C5" i="51"/>
  <c r="C4" i="51"/>
  <c r="B53" i="50"/>
  <c r="B23" i="50"/>
  <c r="C15" i="43" l="1"/>
  <c r="C17" i="43" s="1"/>
  <c r="C23" i="43" s="1"/>
  <c r="E22" i="43"/>
  <c r="C29" i="49"/>
  <c r="C14" i="49"/>
  <c r="C20" i="43" l="1"/>
  <c r="F26" i="43" s="1"/>
  <c r="G22" i="43"/>
  <c r="C11" i="43"/>
  <c r="F11" i="43"/>
  <c r="G7" i="43"/>
  <c r="G6" i="43"/>
  <c r="G3" i="43"/>
  <c r="G26" i="43" l="1"/>
  <c r="E26" i="43"/>
  <c r="E5" i="43"/>
  <c r="F5" i="43"/>
  <c r="G11" i="43"/>
  <c r="G5" i="43" l="1"/>
  <c r="H10" i="38"/>
  <c r="L10" i="38"/>
  <c r="H13" i="38"/>
  <c r="L13" i="38"/>
  <c r="H16" i="38"/>
  <c r="L16" i="38"/>
  <c r="H19" i="38"/>
  <c r="L19" i="38"/>
  <c r="B21" i="38"/>
  <c r="B29" i="38" s="1"/>
  <c r="C21" i="38"/>
  <c r="C29" i="38" s="1"/>
  <c r="D21" i="38"/>
  <c r="D29" i="38" s="1"/>
  <c r="E21" i="38"/>
  <c r="E29" i="38" s="1"/>
  <c r="F21" i="38"/>
  <c r="G21" i="38"/>
  <c r="G26" i="38" s="1"/>
  <c r="G29" i="38" s="1"/>
  <c r="I21" i="38"/>
  <c r="I29" i="38" s="1"/>
  <c r="K21" i="38"/>
  <c r="K29" i="38" s="1"/>
  <c r="F23" i="43" l="1"/>
  <c r="F24" i="43" s="1"/>
  <c r="F28" i="43" s="1"/>
  <c r="E23" i="43"/>
  <c r="E24" i="43" s="1"/>
  <c r="E28" i="43" s="1"/>
  <c r="C24" i="43"/>
  <c r="C28" i="43" s="1"/>
  <c r="L21" i="38"/>
  <c r="F26" i="38"/>
  <c r="G31" i="38" s="1"/>
  <c r="G32" i="38"/>
  <c r="J21" i="38"/>
  <c r="J29" i="38" s="1"/>
  <c r="G23" i="43" l="1"/>
  <c r="G24" i="43" s="1"/>
  <c r="G28" i="43" s="1"/>
  <c r="G34" i="38"/>
  <c r="F29" i="38"/>
  <c r="L29" i="38" s="1"/>
  <c r="D6" i="18" l="1"/>
  <c r="D7" i="18" s="1"/>
  <c r="B2" i="53" l="1"/>
  <c r="D2" i="53" s="1"/>
  <c r="D6" i="53" s="1"/>
  <c r="F7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DAB</author>
  </authors>
  <commentList>
    <comment ref="K7" authorId="0" shapeId="0" xr:uid="{78D168AC-EB1B-4D81-B35B-A7695E27C84E}">
      <text>
        <r>
          <rPr>
            <sz val="9"/>
            <color indexed="81"/>
            <rFont val="Tahoma"/>
            <family val="2"/>
          </rPr>
          <t>see tab 39.</t>
        </r>
      </text>
    </comment>
  </commentList>
</comments>
</file>

<file path=xl/sharedStrings.xml><?xml version="1.0" encoding="utf-8"?>
<sst xmlns="http://schemas.openxmlformats.org/spreadsheetml/2006/main" count="566" uniqueCount="315">
  <si>
    <t>ACCOUNTING WORK PAPER INDEX</t>
  </si>
  <si>
    <t>LIABILITIES:</t>
  </si>
  <si>
    <t>ASSETS:</t>
  </si>
  <si>
    <t>EQUITY:</t>
  </si>
  <si>
    <t>INCOME:</t>
  </si>
  <si>
    <t>EXPENSES:</t>
  </si>
  <si>
    <t>QUERIES AND CORRESPONDENCE</t>
  </si>
  <si>
    <t>FBT</t>
  </si>
  <si>
    <t>33-1</t>
  </si>
  <si>
    <t>38-1</t>
  </si>
  <si>
    <t>Trade Creditors</t>
  </si>
  <si>
    <t>Apollo Newcastle Pty Ltd</t>
  </si>
  <si>
    <t>414 Pacific Hwy</t>
  </si>
  <si>
    <t>Belmont 2280</t>
  </si>
  <si>
    <t/>
  </si>
  <si>
    <t>5-5000</t>
  </si>
  <si>
    <t>Trade Debtors</t>
  </si>
  <si>
    <t>2-1201</t>
  </si>
  <si>
    <t>ID#</t>
  </si>
  <si>
    <t>EFT</t>
  </si>
  <si>
    <t>Apollo Sydney/Insyte</t>
  </si>
  <si>
    <t>Mrs Sharon G Ronan</t>
  </si>
  <si>
    <t>M &amp; S Installations</t>
  </si>
  <si>
    <t>30/06/2016</t>
  </si>
  <si>
    <t>Total:</t>
  </si>
  <si>
    <t>Ausgrid</t>
  </si>
  <si>
    <t>Wages</t>
  </si>
  <si>
    <t>Beginning Balance:</t>
  </si>
  <si>
    <t>Name</t>
  </si>
  <si>
    <t>Total Due</t>
  </si>
  <si>
    <t>0 - 30</t>
  </si>
  <si>
    <t>31 - 60</t>
  </si>
  <si>
    <t>61 - 90</t>
  </si>
  <si>
    <t>90+</t>
  </si>
  <si>
    <t>Ageing Percent:</t>
  </si>
  <si>
    <t>Out of Balance Amount:</t>
  </si>
  <si>
    <t>AMEX</t>
  </si>
  <si>
    <t>C/C</t>
  </si>
  <si>
    <t>00001032</t>
  </si>
  <si>
    <t>00001167</t>
  </si>
  <si>
    <t>00001031</t>
  </si>
  <si>
    <t>00001072</t>
  </si>
  <si>
    <t>00001030</t>
  </si>
  <si>
    <t>00001141</t>
  </si>
  <si>
    <t>00001168</t>
  </si>
  <si>
    <t>00000992</t>
  </si>
  <si>
    <t>00000991</t>
  </si>
  <si>
    <t>00000993</t>
  </si>
  <si>
    <t>00001142</t>
  </si>
  <si>
    <t>Interest</t>
  </si>
  <si>
    <t>Message Media</t>
  </si>
  <si>
    <t>Konica</t>
  </si>
  <si>
    <t>iiNet</t>
  </si>
  <si>
    <t>Payables Reconciliation [Summary]</t>
  </si>
  <si>
    <t>Apollo Blinds Awing Shutters</t>
  </si>
  <si>
    <t>Apollo Sydney/2 Clixs</t>
  </si>
  <si>
    <t>ASIC</t>
  </si>
  <si>
    <t>Bremick Fasteners</t>
  </si>
  <si>
    <t>Certegy</t>
  </si>
  <si>
    <t>Commander</t>
  </si>
  <si>
    <t>DAB Financial</t>
  </si>
  <si>
    <t>Initial</t>
  </si>
  <si>
    <t>Media Placement Services</t>
  </si>
  <si>
    <t>Mobile Bookkeeping &amp; Secretarial Services</t>
  </si>
  <si>
    <t>Tip Top 'n' Tidy</t>
  </si>
  <si>
    <t>Payables Account:</t>
  </si>
  <si>
    <t>GST</t>
  </si>
  <si>
    <t>GENERAL</t>
  </si>
  <si>
    <t>WORK PAPER</t>
  </si>
  <si>
    <t>INDEX</t>
  </si>
  <si>
    <t>Planning/Background</t>
  </si>
  <si>
    <t>ITR</t>
  </si>
  <si>
    <t>Minutes</t>
  </si>
  <si>
    <t>Audit Report, Letter and Strategy</t>
  </si>
  <si>
    <t>Tax Reconciliation</t>
  </si>
  <si>
    <t>FINANCIAL STATEMENTS</t>
  </si>
  <si>
    <t>TRIAL BALANCE</t>
  </si>
  <si>
    <t>JOURNALS / LEDGERS</t>
  </si>
  <si>
    <t>Bank Statements and Bank Reconciliation - BUSINESS</t>
  </si>
  <si>
    <t>Bank Statements and Bank Reconciliation - SAVINGS</t>
  </si>
  <si>
    <t>Bank Statements - OTHERS</t>
  </si>
  <si>
    <t>Bad Debt</t>
  </si>
  <si>
    <t>Division 7A</t>
  </si>
  <si>
    <t>Stock</t>
  </si>
  <si>
    <t>Fixed Assets - Depreciation</t>
  </si>
  <si>
    <t>Income in Advance</t>
  </si>
  <si>
    <t>Suspense</t>
  </si>
  <si>
    <t>Accruals</t>
  </si>
  <si>
    <t xml:space="preserve">ATO ICA </t>
  </si>
  <si>
    <t>ITA</t>
  </si>
  <si>
    <t>PAYGW Payable</t>
  </si>
  <si>
    <t>Super Payable</t>
  </si>
  <si>
    <t>Hire Purchase</t>
  </si>
  <si>
    <t>Chatel Mortgage</t>
  </si>
  <si>
    <t>PAYGI</t>
  </si>
  <si>
    <t>Intercompany Loan</t>
  </si>
  <si>
    <t>Issued Capital</t>
  </si>
  <si>
    <t>Retained Earnings / Distribution to Members (Superfund)</t>
  </si>
  <si>
    <t>Franking Account</t>
  </si>
  <si>
    <t>Trust Distribution</t>
  </si>
  <si>
    <t>BAS</t>
  </si>
  <si>
    <t>D / V Market Value</t>
  </si>
  <si>
    <t>Rental Income</t>
  </si>
  <si>
    <t>Super</t>
  </si>
  <si>
    <t>Credit Card</t>
  </si>
  <si>
    <t>MYOB Session Reports</t>
  </si>
  <si>
    <t>Invoices</t>
  </si>
  <si>
    <t>Previous Year Financial Statements</t>
  </si>
  <si>
    <t>Audit Report for Shares</t>
  </si>
  <si>
    <t>Work completed by:</t>
  </si>
  <si>
    <t>Reviewed by:</t>
  </si>
  <si>
    <t>Workpaper Instructions:</t>
  </si>
  <si>
    <t>Please link the index to each corresponding sheet</t>
  </si>
  <si>
    <t xml:space="preserve"> - Insert, Link, insert link, and choose 'place in this document'</t>
  </si>
  <si>
    <t>Please link any relevant files such as bank statements, where required.</t>
  </si>
  <si>
    <t xml:space="preserve"> - Insert, Link, insert link, and choose 'existing file or webpage'</t>
  </si>
  <si>
    <t>name</t>
  </si>
  <si>
    <t>date</t>
  </si>
  <si>
    <t>BALANCE SHEET</t>
  </si>
  <si>
    <t>Total Sales</t>
  </si>
  <si>
    <t>Sales GST free</t>
  </si>
  <si>
    <t>Capital purchases</t>
  </si>
  <si>
    <t xml:space="preserve">NC Purchases </t>
  </si>
  <si>
    <t>GST Collected</t>
  </si>
  <si>
    <t>GST paid</t>
  </si>
  <si>
    <t>PAYG</t>
  </si>
  <si>
    <t>G1</t>
  </si>
  <si>
    <t>G3</t>
  </si>
  <si>
    <t>G10</t>
  </si>
  <si>
    <t>G11</t>
  </si>
  <si>
    <t>G9</t>
  </si>
  <si>
    <t>G20</t>
  </si>
  <si>
    <t>W1</t>
  </si>
  <si>
    <t>W2</t>
  </si>
  <si>
    <t>Result</t>
  </si>
  <si>
    <t>Total</t>
  </si>
  <si>
    <t>AS PER MYOB (YEAR)</t>
  </si>
  <si>
    <t>Difference/Adjustment</t>
  </si>
  <si>
    <t>Method: Accrual</t>
  </si>
  <si>
    <t>Manmaze</t>
  </si>
  <si>
    <t>Jun 17 Quarter</t>
  </si>
  <si>
    <t>May 17</t>
  </si>
  <si>
    <t>Apr 17</t>
  </si>
  <si>
    <t>Mar 17 Quarter</t>
  </si>
  <si>
    <t>Feb 17</t>
  </si>
  <si>
    <t>Jan 17</t>
  </si>
  <si>
    <t>Dec 16 Quarter</t>
  </si>
  <si>
    <t>Nov 16</t>
  </si>
  <si>
    <t>Oct 16</t>
  </si>
  <si>
    <t>Sep 16 Quarter</t>
  </si>
  <si>
    <t>Aug 16</t>
  </si>
  <si>
    <t>Jul 16</t>
  </si>
  <si>
    <t>GST net activity</t>
  </si>
  <si>
    <t>Equity</t>
  </si>
  <si>
    <t>Income</t>
  </si>
  <si>
    <t>Expenses</t>
  </si>
  <si>
    <t>Rate %</t>
  </si>
  <si>
    <t>Profit</t>
  </si>
  <si>
    <t>Income Tax on contributions</t>
  </si>
  <si>
    <t>Income Tax remaining amount</t>
  </si>
  <si>
    <t>Net Profit</t>
  </si>
  <si>
    <r>
      <t xml:space="preserve">Distribution - </t>
    </r>
    <r>
      <rPr>
        <b/>
        <i/>
        <sz val="10"/>
        <rFont val="Arial"/>
        <family val="2"/>
      </rPr>
      <t>Share of Profit</t>
    </r>
  </si>
  <si>
    <t>Total Income Tax</t>
  </si>
  <si>
    <t>P&amp;L</t>
  </si>
  <si>
    <t>Sundry Creditors</t>
  </si>
  <si>
    <t>Date</t>
  </si>
  <si>
    <t>Liabilities</t>
  </si>
  <si>
    <t>Accounting &amp; Audit Fees</t>
  </si>
  <si>
    <t>FY2020 Tax Payable</t>
  </si>
  <si>
    <t>Total Equity @30.06.2021</t>
  </si>
  <si>
    <t>Total Contributions @ 01.07.2020</t>
  </si>
  <si>
    <t>Total Contribution @ 30.06.2021</t>
  </si>
  <si>
    <t>Statement of Financial Position as at 30 June 2021</t>
  </si>
  <si>
    <t>Note</t>
  </si>
  <si>
    <t>2021</t>
  </si>
  <si>
    <t>2020</t>
  </si>
  <si>
    <t>$</t>
  </si>
  <si>
    <t>Other Assets</t>
  </si>
  <si>
    <t>Total other assets</t>
  </si>
  <si>
    <t>Total assets</t>
  </si>
  <si>
    <t>Income tax payable</t>
  </si>
  <si>
    <t>6</t>
  </si>
  <si>
    <t>Total liabilities</t>
  </si>
  <si>
    <t>Net Assets Available to Pay Benefits</t>
  </si>
  <si>
    <t>Represented by:</t>
  </si>
  <si>
    <t>Liability for Accrued Members' Benefits</t>
  </si>
  <si>
    <t>Allocated to members'accounts</t>
  </si>
  <si>
    <t>7</t>
  </si>
  <si>
    <t>NET INCOME TAX PAYABLE</t>
  </si>
  <si>
    <t>Detailed Operating Statement</t>
  </si>
  <si>
    <t>For the year ended 30 June 2021</t>
  </si>
  <si>
    <t>Revenue</t>
  </si>
  <si>
    <t>Total revenue</t>
  </si>
  <si>
    <t>Total expenses</t>
  </si>
  <si>
    <t>Benefits Accrued as a Result of Operations Before Income Tax</t>
  </si>
  <si>
    <t>Income tax expense</t>
  </si>
  <si>
    <t>Benefits Accrued as a Result of Operations</t>
  </si>
  <si>
    <t>DR</t>
  </si>
  <si>
    <t>CR</t>
  </si>
  <si>
    <t>Balance</t>
  </si>
  <si>
    <t>Description</t>
  </si>
  <si>
    <t>Type</t>
  </si>
  <si>
    <t>Asteron Life (Insurance Premium - SKhan)</t>
  </si>
  <si>
    <t>Insurance Premium</t>
  </si>
  <si>
    <t>TAL Life (Insurance Premium - WKhan)</t>
  </si>
  <si>
    <t>Contribution - Sobia Khan</t>
  </si>
  <si>
    <t>Employee Contribution</t>
  </si>
  <si>
    <t>TOTAL</t>
  </si>
  <si>
    <t>QUICKSPR2730321129 - QUICKSUPER 0984086834 - Sobia Khan</t>
  </si>
  <si>
    <t>Employer Contribution</t>
  </si>
  <si>
    <t>QUICKSPR2740093401 - QUICKSUPER 0987318248 - Sobia Khan</t>
  </si>
  <si>
    <t>DIRECT CREDIT QUICKSUPER 0990389008 QUICKSPR2749979067</t>
  </si>
  <si>
    <t>DIRECT CREDIT QUICKSUPER          0993612297 QUICKSPR2761034446</t>
  </si>
  <si>
    <t>DIRECT CREDIT QUICKSUPER          0996653054 QUICKSPR2770949018</t>
  </si>
  <si>
    <t>DIRECT CREDIT QUICKSUPER          0999298747 QUICKSPR2779924061</t>
  </si>
  <si>
    <t>DIRECT CREDIT QUICKSUPER          0002764664 QUICKSPR2790849866</t>
  </si>
  <si>
    <t>DIRECT CREDIT QUICKSUPER          0005778376 QUICKSPR2800742076</t>
  </si>
  <si>
    <t>DIRECT CREDIT QUICKSUPER          0008682295 QUICKSPR2810789508</t>
  </si>
  <si>
    <t>DIRECT CREDIT QUICKSUPER          0011748559 QUICKSPR2821426419</t>
  </si>
  <si>
    <t>DIRECT CREDIT QUICKSUPER          0014473283 QUICKSPR2831241366</t>
  </si>
  <si>
    <t>DIRECT CREDIT QUICKSUPER          0018155987 QUICKSPR2843275560</t>
  </si>
  <si>
    <t>DIRECT CREDIT QUICKSUPER          0021177917 QUICKSPR2852893415</t>
  </si>
  <si>
    <t>DIRECT CREDIT QUICKSUPER          0023938159 QUICKSPR2862166998</t>
  </si>
  <si>
    <t>DIRECT CREDIT QUICKSUPER          0026873643 QUICKSPR2872764246</t>
  </si>
  <si>
    <t>DIRECT CREDIT QUICKSUPER          0030152327 QUICKSPR2884767691</t>
  </si>
  <si>
    <t>DIRECT CREDIT QUICKSUPER          0033182530 QUICKSPR2895891867</t>
  </si>
  <si>
    <t>DIRECT CREDIT QUICKSUPER          0036634061 QUICKSPR2907499924</t>
  </si>
  <si>
    <t>DIRECT CREDIT QUICKSUPER          0039712108 QUICKSPR2918965712</t>
  </si>
  <si>
    <t>DIRECT CREDIT QUICKSUPER          0042957732 QUICKSPR2929974186</t>
  </si>
  <si>
    <t>QUICKSPR2940690738 QUICKSUPER 0045935859</t>
  </si>
  <si>
    <t>QUICKSPR2950388771 QUICKSUPER 0048700180</t>
  </si>
  <si>
    <t>QUICKSPR2963657134 QUICKSUPER 0052236311</t>
  </si>
  <si>
    <t>QUICKSPR2974130696 QUICKSUPER 0055276155</t>
  </si>
  <si>
    <t>SuperChoice P/L 0057845600 for Waseem Khan</t>
  </si>
  <si>
    <t>QUICKSPR2984107540 QUICKSUPER 0058293530</t>
  </si>
  <si>
    <t>QUICKSPR2993877119 QUICKSUPER 0061398196</t>
  </si>
  <si>
    <t>Osko Payment Sent KHAN (Inv 8657) DAB Financial Soluti 58391982</t>
  </si>
  <si>
    <t>Expense</t>
  </si>
  <si>
    <t>DAB Financial - 2020 Return Audit and Preparation</t>
  </si>
  <si>
    <t>Fund Audit</t>
  </si>
  <si>
    <t>2019 Payment</t>
  </si>
  <si>
    <t>2020 Payment</t>
  </si>
  <si>
    <t>DIRECT CREDIT PETRIE UT           0002314262 KSF DISTRIBUTION</t>
  </si>
  <si>
    <t>DIRECT CREDIT Petrie UT           0008153448 Petrie extra dist</t>
  </si>
  <si>
    <t>DIRECT CREDIT PETRIE UT           0009035459 KSF DISTRIBUTION</t>
  </si>
  <si>
    <t>DIRECT CREDIT CBD 2000 2017 UN    0011897023 DIST BOWRAL 2020</t>
  </si>
  <si>
    <t>DIRECT CREDIT PETRIE UT           0015482084 KSF DISTRIBUTION</t>
  </si>
  <si>
    <t>DIRECT CREDIT PETRIE UT           0022671687 KSF DISTRIBUTION</t>
  </si>
  <si>
    <t>DIRECT CREDIT NAVAL PARADE UNI    0024056473 EROWAL B DIST 2020</t>
  </si>
  <si>
    <t>DIRECT CREDIT PETRIE UT           0028556635 KSF DISTRIBUTION</t>
  </si>
  <si>
    <t>DIRECT CREDIT PETRIE UT           0034666176 KSF DISTRIBUTION</t>
  </si>
  <si>
    <t>DIRECT CREDIT PETRIE UT           0042386538 KSF DISTRIBUTION</t>
  </si>
  <si>
    <t>KSF DISTRIBUTION PETRIE UT 0055582981</t>
  </si>
  <si>
    <t>BILL PAYMENT BPAY TO: TAX OFFICE PAYMENTS 0122329797</t>
  </si>
  <si>
    <t>ATO</t>
  </si>
  <si>
    <t>BILL PAYMENT BPAY TO: TAX OFFICE PAYMENTS 0123145312</t>
  </si>
  <si>
    <t>BILL PAYMENT BPAY TO: TAX OFFICE PAYMENTS 0123461665</t>
  </si>
  <si>
    <t xml:space="preserve">Oct - Dec 2020 Instalment </t>
  </si>
  <si>
    <t>Jan - Mar 2021 Instalment</t>
  </si>
  <si>
    <t>April - June 2021 Instalment</t>
  </si>
  <si>
    <t>PAYG INSTALLMENT</t>
  </si>
  <si>
    <t>PAYG INSTALLMENT LESS GST</t>
  </si>
  <si>
    <t>2019 PAYMENT</t>
  </si>
  <si>
    <t>DIVISION 293 - Sobia Khan</t>
  </si>
  <si>
    <t>Sobia</t>
  </si>
  <si>
    <t>Waseem</t>
  </si>
  <si>
    <t>Contribution FY2021</t>
  </si>
  <si>
    <t>SMSF Levy Fee FY2021</t>
  </si>
  <si>
    <t>Total Expenses</t>
  </si>
  <si>
    <t>Income Tax Payable</t>
  </si>
  <si>
    <t>FY2021 Income Tax</t>
  </si>
  <si>
    <t>PAYGI 2021 - 1058 @ 4 Quarters</t>
  </si>
  <si>
    <t>Super Levy Payment FY2021</t>
  </si>
  <si>
    <t>Balance as per Ledger</t>
  </si>
  <si>
    <t>Clean up</t>
  </si>
  <si>
    <t>Balance as per Working</t>
  </si>
  <si>
    <t>Balance as per BS</t>
  </si>
  <si>
    <t>To adjust</t>
  </si>
  <si>
    <t>GST Paid</t>
  </si>
  <si>
    <t>Other Current Liabilities</t>
  </si>
  <si>
    <t>Suspense - ATO Refund</t>
  </si>
  <si>
    <t>Net Effect</t>
  </si>
  <si>
    <t xml:space="preserve">Khan Superannuation Fund </t>
  </si>
  <si>
    <t xml:space="preserve"> </t>
  </si>
  <si>
    <t>Cheque Account</t>
  </si>
  <si>
    <t>Petrie Village Unit Trust</t>
  </si>
  <si>
    <t>Bowral St Nominees</t>
  </si>
  <si>
    <t>January 2018 Property Unit Trust</t>
  </si>
  <si>
    <t>GLL Shares</t>
  </si>
  <si>
    <t>HE8 Shares</t>
  </si>
  <si>
    <t>Weebit Nano Ltd</t>
  </si>
  <si>
    <t>FPO Four Pty Ltd</t>
  </si>
  <si>
    <t>Not yet allocated</t>
  </si>
  <si>
    <t>These financial statements are unaudited. They must be read in conjunction with the attached Accountant's Compilation Report and Notes which form part of these financial statements.</t>
  </si>
  <si>
    <t>Employer Contributions - Sobia</t>
  </si>
  <si>
    <t>Employer Contribution - WKHAN</t>
  </si>
  <si>
    <t>Other Income - Clean up</t>
  </si>
  <si>
    <t>Dividend</t>
  </si>
  <si>
    <t>Interest Income</t>
  </si>
  <si>
    <t>Filing Fees</t>
  </si>
  <si>
    <t>Insurance - Life</t>
  </si>
  <si>
    <t>Division 293 Tax Contribution</t>
  </si>
  <si>
    <t>No changes</t>
  </si>
  <si>
    <t>Remarks</t>
  </si>
  <si>
    <t>HE8</t>
  </si>
  <si>
    <t>Shares</t>
  </si>
  <si>
    <t>Value per Balance Sheet</t>
  </si>
  <si>
    <t>Current Market Value</t>
  </si>
  <si>
    <t>Unrealized Gain</t>
  </si>
  <si>
    <t>GLL</t>
  </si>
  <si>
    <t>WBT</t>
  </si>
  <si>
    <t>Unrealized Gain/(Loss)</t>
  </si>
  <si>
    <t>Unrealized Gain/(Loss) on Changes in FMV</t>
  </si>
  <si>
    <t>Total Profit Before Tax</t>
  </si>
  <si>
    <t>Document not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</si>
</sst>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164" formatCode="&quot;$&quot;#,##0;[Red]\-&quot;$&quot;#,##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-* #,##0_-;\-* #,##0_-;_-* &quot;-&quot;??_-;_-@_-"/>
    <numFmt numFmtId="168" formatCode="[$-F800]dddd\,\ mmmm\ dd\,\ yyyy"/>
    <numFmt numFmtId="169" formatCode="#,###,##0.00"/>
    <numFmt numFmtId="170" formatCode="d/mm/yyyy;@"/>
  </numFmts>
  <fonts count="52" x14ac:knownFonts="1">
    <font>
      <sz val="10"/>
      <name val="Arial"/>
    </font>
    <font>
      <sz val="8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color indexed="16"/>
      <name val="Times New Roman"/>
      <family val="1"/>
    </font>
    <font>
      <b/>
      <sz val="8"/>
      <color indexed="16"/>
      <name val="Times New Roman"/>
      <family val="1"/>
    </font>
    <font>
      <i/>
      <sz val="9"/>
      <name val="Times New Roman"/>
      <family val="1"/>
    </font>
    <font>
      <i/>
      <sz val="8"/>
      <name val="Times New Roman"/>
      <family val="1"/>
    </font>
    <font>
      <b/>
      <sz val="16"/>
      <color indexed="16"/>
      <name val="Times New Roman"/>
      <family val="1"/>
    </font>
    <font>
      <b/>
      <sz val="9"/>
      <color indexed="16"/>
      <name val="Times New Roman"/>
      <family val="1"/>
    </font>
    <font>
      <b/>
      <sz val="10"/>
      <color indexed="9"/>
      <name val="Times New Roman"/>
      <family val="1"/>
    </font>
    <font>
      <sz val="9"/>
      <name val="Arial"/>
      <family val="2"/>
    </font>
    <font>
      <sz val="8"/>
      <color indexed="56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9"/>
      <color indexed="8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1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11" applyNumberFormat="0" applyAlignment="0" applyProtection="0"/>
    <xf numFmtId="0" fontId="21" fillId="31" borderId="12" applyNumberFormat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33" borderId="11" applyNumberFormat="0" applyAlignment="0" applyProtection="0"/>
    <xf numFmtId="0" fontId="29" fillId="0" borderId="16" applyNumberFormat="0" applyFill="0" applyAlignment="0" applyProtection="0"/>
    <xf numFmtId="0" fontId="30" fillId="34" borderId="0" applyNumberFormat="0" applyBorder="0" applyAlignment="0" applyProtection="0"/>
    <xf numFmtId="0" fontId="17" fillId="0" borderId="0"/>
    <xf numFmtId="0" fontId="17" fillId="35" borderId="17" applyNumberFormat="0" applyFont="0" applyAlignment="0" applyProtection="0"/>
    <xf numFmtId="0" fontId="31" fillId="30" borderId="18" applyNumberFormat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41" fillId="0" borderId="0" applyFont="0" applyFill="0" applyBorder="0" applyAlignment="0" applyProtection="0"/>
    <xf numFmtId="0" fontId="3" fillId="0" borderId="0"/>
    <xf numFmtId="166" fontId="41" fillId="0" borderId="0" applyFont="0" applyFill="0" applyBorder="0" applyAlignment="0" applyProtection="0"/>
    <xf numFmtId="165" fontId="47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191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3" borderId="1" xfId="0" applyFill="1" applyBorder="1"/>
    <xf numFmtId="0" fontId="5" fillId="3" borderId="1" xfId="0" applyFont="1" applyFill="1" applyBorder="1" applyAlignment="1">
      <alignment horizontal="centerContinuous"/>
    </xf>
    <xf numFmtId="49" fontId="6" fillId="3" borderId="1" xfId="0" applyNumberFormat="1" applyFont="1" applyFill="1" applyBorder="1" applyAlignment="1">
      <alignment horizontal="centerContinuous"/>
    </xf>
    <xf numFmtId="0" fontId="5" fillId="3" borderId="1" xfId="0" applyFont="1" applyFill="1" applyBorder="1"/>
    <xf numFmtId="0" fontId="7" fillId="3" borderId="2" xfId="0" applyFont="1" applyFill="1" applyBorder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Continuous"/>
    </xf>
    <xf numFmtId="49" fontId="8" fillId="3" borderId="0" xfId="0" applyNumberFormat="1" applyFont="1" applyFill="1" applyAlignment="1">
      <alignment horizontal="centerContinuous"/>
    </xf>
    <xf numFmtId="0" fontId="5" fillId="3" borderId="0" xfId="0" applyFont="1" applyFill="1"/>
    <xf numFmtId="0" fontId="9" fillId="3" borderId="3" xfId="0" applyFont="1" applyFill="1" applyBorder="1" applyAlignment="1">
      <alignment horizontal="right"/>
    </xf>
    <xf numFmtId="49" fontId="10" fillId="3" borderId="0" xfId="0" applyNumberFormat="1" applyFont="1" applyFill="1" applyAlignment="1">
      <alignment horizontal="centerContinuous"/>
    </xf>
    <xf numFmtId="0" fontId="0" fillId="3" borderId="3" xfId="0" applyFill="1" applyBorder="1" applyAlignment="1">
      <alignment horizontal="right"/>
    </xf>
    <xf numFmtId="49" fontId="11" fillId="3" borderId="0" xfId="0" applyNumberFormat="1" applyFont="1" applyFill="1" applyAlignment="1">
      <alignment horizontal="centerContinuous"/>
    </xf>
    <xf numFmtId="0" fontId="5" fillId="3" borderId="3" xfId="0" applyFont="1" applyFill="1" applyBorder="1" applyAlignment="1">
      <alignment horizontal="right"/>
    </xf>
    <xf numFmtId="0" fontId="5" fillId="3" borderId="0" xfId="0" applyFont="1" applyFill="1" applyAlignment="1">
      <alignment horizontal="left"/>
    </xf>
    <xf numFmtId="49" fontId="12" fillId="4" borderId="4" xfId="0" applyNumberFormat="1" applyFont="1" applyFill="1" applyBorder="1" applyAlignment="1">
      <alignment horizontal="center"/>
    </xf>
    <xf numFmtId="49" fontId="12" fillId="4" borderId="0" xfId="0" applyNumberFormat="1" applyFont="1" applyFill="1" applyAlignment="1">
      <alignment horizontal="center"/>
    </xf>
    <xf numFmtId="49" fontId="14" fillId="4" borderId="5" xfId="0" applyNumberFormat="1" applyFont="1" applyFill="1" applyBorder="1"/>
    <xf numFmtId="0" fontId="14" fillId="4" borderId="6" xfId="0" applyFont="1" applyFill="1" applyBorder="1" applyAlignment="1">
      <alignment horizontal="left"/>
    </xf>
    <xf numFmtId="0" fontId="14" fillId="4" borderId="6" xfId="0" applyFont="1" applyFill="1" applyBorder="1"/>
    <xf numFmtId="0" fontId="14" fillId="4" borderId="6" xfId="0" applyFont="1" applyFill="1" applyBorder="1" applyAlignment="1">
      <alignment horizontal="right"/>
    </xf>
    <xf numFmtId="0" fontId="14" fillId="4" borderId="7" xfId="0" applyFont="1" applyFill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8" fontId="0" fillId="0" borderId="0" xfId="0" applyNumberFormat="1"/>
    <xf numFmtId="0" fontId="6" fillId="3" borderId="1" xfId="0" applyFont="1" applyFill="1" applyBorder="1" applyAlignment="1">
      <alignment horizontal="centerContinuous"/>
    </xf>
    <xf numFmtId="0" fontId="8" fillId="3" borderId="0" xfId="0" applyFont="1" applyFill="1" applyAlignment="1">
      <alignment horizontal="centerContinuous"/>
    </xf>
    <xf numFmtId="0" fontId="10" fillId="3" borderId="0" xfId="0" applyFont="1" applyFill="1" applyAlignment="1">
      <alignment horizontal="centerContinuous"/>
    </xf>
    <xf numFmtId="0" fontId="11" fillId="3" borderId="0" xfId="0" applyFont="1" applyFill="1" applyAlignment="1">
      <alignment horizontal="centerContinuous"/>
    </xf>
    <xf numFmtId="49" fontId="13" fillId="2" borderId="4" xfId="0" applyNumberFormat="1" applyFont="1" applyFill="1" applyBorder="1" applyAlignment="1">
      <alignment horizontal="right" vertical="top" wrapText="1"/>
    </xf>
    <xf numFmtId="8" fontId="13" fillId="2" borderId="0" xfId="0" applyNumberFormat="1" applyFont="1" applyFill="1" applyAlignment="1">
      <alignment horizontal="right" vertical="top"/>
    </xf>
    <xf numFmtId="8" fontId="13" fillId="2" borderId="3" xfId="0" applyNumberFormat="1" applyFont="1" applyFill="1" applyBorder="1" applyAlignment="1">
      <alignment horizontal="right" vertical="top"/>
    </xf>
    <xf numFmtId="0" fontId="15" fillId="0" borderId="0" xfId="0" applyFont="1"/>
    <xf numFmtId="49" fontId="12" fillId="4" borderId="3" xfId="0" applyNumberFormat="1" applyFont="1" applyFill="1" applyBorder="1" applyAlignment="1">
      <alignment horizontal="center"/>
    </xf>
    <xf numFmtId="49" fontId="13" fillId="2" borderId="4" xfId="0" applyNumberFormat="1" applyFont="1" applyFill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5" fillId="0" borderId="4" xfId="0" applyFont="1" applyBorder="1"/>
    <xf numFmtId="0" fontId="0" fillId="36" borderId="8" xfId="0" applyFill="1" applyBorder="1"/>
    <xf numFmtId="0" fontId="0" fillId="36" borderId="0" xfId="0" applyFill="1"/>
    <xf numFmtId="0" fontId="5" fillId="0" borderId="3" xfId="0" applyFont="1" applyBorder="1"/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5" fillId="0" borderId="3" xfId="0" applyFont="1" applyBorder="1" applyAlignment="1">
      <alignment vertical="top" wrapText="1"/>
    </xf>
    <xf numFmtId="0" fontId="0" fillId="36" borderId="9" xfId="0" applyFill="1" applyBorder="1"/>
    <xf numFmtId="49" fontId="13" fillId="37" borderId="4" xfId="0" applyNumberFormat="1" applyFont="1" applyFill="1" applyBorder="1" applyAlignment="1">
      <alignment horizontal="right" vertical="top" wrapText="1"/>
    </xf>
    <xf numFmtId="0" fontId="16" fillId="3" borderId="0" xfId="0" applyFont="1" applyFill="1" applyAlignment="1">
      <alignment horizontal="right"/>
    </xf>
    <xf numFmtId="8" fontId="13" fillId="38" borderId="0" xfId="0" applyNumberFormat="1" applyFont="1" applyFill="1" applyAlignment="1">
      <alignment horizontal="right" vertical="top"/>
    </xf>
    <xf numFmtId="0" fontId="0" fillId="0" borderId="10" xfId="0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15" fontId="2" fillId="0" borderId="10" xfId="0" applyNumberFormat="1" applyFont="1" applyBorder="1"/>
    <xf numFmtId="0" fontId="15" fillId="0" borderId="10" xfId="0" applyFont="1" applyBorder="1" applyAlignment="1">
      <alignment horizontal="center"/>
    </xf>
    <xf numFmtId="0" fontId="3" fillId="0" borderId="10" xfId="0" applyFont="1" applyBorder="1"/>
    <xf numFmtId="0" fontId="0" fillId="0" borderId="10" xfId="0" applyBorder="1" applyAlignment="1">
      <alignment horizontal="right"/>
    </xf>
    <xf numFmtId="0" fontId="35" fillId="0" borderId="10" xfId="0" applyFont="1" applyBorder="1"/>
    <xf numFmtId="0" fontId="4" fillId="0" borderId="0" xfId="0" applyFont="1"/>
    <xf numFmtId="0" fontId="35" fillId="0" borderId="0" xfId="0" applyFont="1"/>
    <xf numFmtId="0" fontId="3" fillId="0" borderId="0" xfId="0" applyFont="1"/>
    <xf numFmtId="0" fontId="4" fillId="0" borderId="20" xfId="0" applyFont="1" applyBorder="1"/>
    <xf numFmtId="15" fontId="35" fillId="0" borderId="10" xfId="0" applyNumberFormat="1" applyFont="1" applyBorder="1"/>
    <xf numFmtId="0" fontId="37" fillId="0" borderId="0" xfId="0" applyFont="1"/>
    <xf numFmtId="0" fontId="38" fillId="0" borderId="0" xfId="0" applyFont="1"/>
    <xf numFmtId="0" fontId="36" fillId="0" borderId="0" xfId="44"/>
    <xf numFmtId="167" fontId="3" fillId="0" borderId="0" xfId="45" applyNumberFormat="1" applyAlignment="1">
      <alignment horizontal="center"/>
    </xf>
    <xf numFmtId="167" fontId="3" fillId="0" borderId="0" xfId="45" applyNumberFormat="1" applyAlignment="1">
      <alignment horizontal="center" vertical="center"/>
    </xf>
    <xf numFmtId="167" fontId="1" fillId="0" borderId="0" xfId="45" applyNumberFormat="1" applyFont="1" applyAlignment="1">
      <alignment horizontal="center" vertical="center"/>
    </xf>
    <xf numFmtId="167" fontId="39" fillId="0" borderId="0" xfId="45" applyNumberFormat="1" applyFont="1" applyAlignment="1">
      <alignment horizontal="center" wrapText="1"/>
    </xf>
    <xf numFmtId="167" fontId="15" fillId="0" borderId="0" xfId="45" applyNumberFormat="1" applyFont="1" applyAlignment="1">
      <alignment horizontal="center"/>
    </xf>
    <xf numFmtId="167" fontId="15" fillId="0" borderId="0" xfId="45" applyNumberFormat="1" applyFont="1" applyAlignment="1">
      <alignment vertical="center"/>
    </xf>
    <xf numFmtId="167" fontId="39" fillId="0" borderId="0" xfId="45" applyNumberFormat="1" applyFont="1" applyAlignment="1">
      <alignment horizontal="center" vertical="center"/>
    </xf>
    <xf numFmtId="167" fontId="3" fillId="0" borderId="0" xfId="45" applyNumberFormat="1"/>
    <xf numFmtId="0" fontId="3" fillId="0" borderId="21" xfId="0" applyFont="1" applyBorder="1"/>
    <xf numFmtId="167" fontId="15" fillId="0" borderId="22" xfId="45" applyNumberFormat="1" applyFont="1" applyBorder="1" applyAlignment="1">
      <alignment horizontal="center"/>
    </xf>
    <xf numFmtId="167" fontId="15" fillId="0" borderId="22" xfId="45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/>
    </xf>
    <xf numFmtId="167" fontId="39" fillId="0" borderId="23" xfId="45" applyNumberFormat="1" applyFont="1" applyBorder="1" applyAlignment="1">
      <alignment wrapText="1"/>
    </xf>
    <xf numFmtId="0" fontId="3" fillId="0" borderId="24" xfId="0" applyFont="1" applyBorder="1"/>
    <xf numFmtId="167" fontId="15" fillId="0" borderId="0" xfId="45" applyNumberFormat="1" applyFont="1" applyAlignment="1">
      <alignment horizontal="center" vertical="center"/>
    </xf>
    <xf numFmtId="167" fontId="39" fillId="0" borderId="25" xfId="45" applyNumberFormat="1" applyFont="1" applyBorder="1" applyAlignment="1">
      <alignment wrapText="1"/>
    </xf>
    <xf numFmtId="17" fontId="3" fillId="0" borderId="24" xfId="0" applyNumberFormat="1" applyFont="1" applyBorder="1" applyAlignment="1">
      <alignment horizontal="left"/>
    </xf>
    <xf numFmtId="167" fontId="15" fillId="0" borderId="0" xfId="45" applyNumberFormat="1" applyFont="1"/>
    <xf numFmtId="166" fontId="3" fillId="0" borderId="0" xfId="45"/>
    <xf numFmtId="167" fontId="3" fillId="0" borderId="25" xfId="45" applyNumberFormat="1" applyBorder="1"/>
    <xf numFmtId="0" fontId="15" fillId="39" borderId="26" xfId="0" applyFont="1" applyFill="1" applyBorder="1"/>
    <xf numFmtId="167" fontId="15" fillId="39" borderId="27" xfId="45" applyNumberFormat="1" applyFont="1" applyFill="1" applyBorder="1"/>
    <xf numFmtId="167" fontId="15" fillId="39" borderId="28" xfId="45" applyNumberFormat="1" applyFont="1" applyFill="1" applyBorder="1"/>
    <xf numFmtId="167" fontId="38" fillId="0" borderId="0" xfId="45" applyNumberFormat="1" applyFont="1"/>
    <xf numFmtId="0" fontId="40" fillId="0" borderId="0" xfId="0" applyFont="1"/>
    <xf numFmtId="167" fontId="40" fillId="0" borderId="0" xfId="45" applyNumberFormat="1" applyFont="1"/>
    <xf numFmtId="0" fontId="38" fillId="0" borderId="21" xfId="0" applyFont="1" applyBorder="1" applyAlignment="1">
      <alignment horizontal="center"/>
    </xf>
    <xf numFmtId="167" fontId="38" fillId="39" borderId="22" xfId="45" applyNumberFormat="1" applyFont="1" applyFill="1" applyBorder="1"/>
    <xf numFmtId="167" fontId="38" fillId="39" borderId="23" xfId="45" applyNumberFormat="1" applyFont="1" applyFill="1" applyBorder="1"/>
    <xf numFmtId="0" fontId="13" fillId="0" borderId="0" xfId="0" applyFont="1"/>
    <xf numFmtId="166" fontId="3" fillId="0" borderId="0" xfId="0" applyNumberFormat="1" applyFont="1"/>
    <xf numFmtId="168" fontId="0" fillId="0" borderId="0" xfId="0" applyNumberFormat="1"/>
    <xf numFmtId="167" fontId="0" fillId="0" borderId="0" xfId="0" applyNumberFormat="1"/>
    <xf numFmtId="0" fontId="3" fillId="0" borderId="24" xfId="0" quotePrefix="1" applyFont="1" applyBorder="1"/>
    <xf numFmtId="17" fontId="3" fillId="0" borderId="24" xfId="0" quotePrefix="1" applyNumberFormat="1" applyFont="1" applyBorder="1"/>
    <xf numFmtId="17" fontId="3" fillId="0" borderId="24" xfId="0" quotePrefix="1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167" fontId="15" fillId="0" borderId="22" xfId="45" applyNumberFormat="1" applyFont="1" applyBorder="1" applyAlignment="1">
      <alignment horizontal="center" wrapText="1"/>
    </xf>
    <xf numFmtId="0" fontId="36" fillId="0" borderId="10" xfId="44" applyBorder="1"/>
    <xf numFmtId="0" fontId="36" fillId="0" borderId="10" xfId="44" applyBorder="1" applyAlignment="1">
      <alignment horizontal="right"/>
    </xf>
    <xf numFmtId="14" fontId="0" fillId="0" borderId="0" xfId="0" applyNumberFormat="1"/>
    <xf numFmtId="166" fontId="0" fillId="0" borderId="0" xfId="48" applyFont="1"/>
    <xf numFmtId="166" fontId="0" fillId="0" borderId="8" xfId="48" applyFont="1" applyBorder="1"/>
    <xf numFmtId="166" fontId="0" fillId="0" borderId="0" xfId="0" applyNumberFormat="1"/>
    <xf numFmtId="166" fontId="3" fillId="0" borderId="0" xfId="48" applyFont="1"/>
    <xf numFmtId="166" fontId="15" fillId="0" borderId="0" xfId="0" applyNumberFormat="1" applyFont="1"/>
    <xf numFmtId="166" fontId="15" fillId="0" borderId="0" xfId="48" applyFont="1"/>
    <xf numFmtId="166" fontId="15" fillId="0" borderId="8" xfId="48" applyFont="1" applyBorder="1"/>
    <xf numFmtId="166" fontId="15" fillId="0" borderId="29" xfId="0" applyNumberFormat="1" applyFont="1" applyBorder="1"/>
    <xf numFmtId="166" fontId="15" fillId="0" borderId="29" xfId="48" applyFont="1" applyBorder="1"/>
    <xf numFmtId="0" fontId="44" fillId="0" borderId="0" xfId="0" applyFont="1" applyAlignment="1">
      <alignment horizontal="right"/>
    </xf>
    <xf numFmtId="0" fontId="43" fillId="0" borderId="0" xfId="0" applyFont="1" applyAlignment="1">
      <alignment horizontal="left" indent="1"/>
    </xf>
    <xf numFmtId="0" fontId="3" fillId="0" borderId="0" xfId="0" applyFont="1" applyAlignment="1">
      <alignment horizontal="right"/>
    </xf>
    <xf numFmtId="0" fontId="15" fillId="40" borderId="0" xfId="0" applyFont="1" applyFill="1"/>
    <xf numFmtId="166" fontId="15" fillId="40" borderId="0" xfId="48" applyFont="1" applyFill="1"/>
    <xf numFmtId="0" fontId="46" fillId="0" borderId="0" xfId="0" applyFont="1" applyAlignment="1">
      <alignment vertical="center"/>
    </xf>
    <xf numFmtId="165" fontId="0" fillId="0" borderId="0" xfId="49" applyFont="1"/>
    <xf numFmtId="10" fontId="0" fillId="0" borderId="0" xfId="50" applyNumberFormat="1" applyFont="1"/>
    <xf numFmtId="10" fontId="15" fillId="0" borderId="0" xfId="50" applyNumberFormat="1" applyFont="1"/>
    <xf numFmtId="164" fontId="0" fillId="0" borderId="0" xfId="0" applyNumberFormat="1"/>
    <xf numFmtId="0" fontId="48" fillId="0" borderId="0" xfId="0" applyNumberFormat="1" applyFont="1" applyFill="1" applyBorder="1" applyAlignment="1" applyProtection="1"/>
    <xf numFmtId="0" fontId="49" fillId="0" borderId="0" xfId="0" quotePrefix="1" applyNumberFormat="1" applyFont="1" applyFill="1" applyBorder="1" applyAlignment="1" applyProtection="1">
      <alignment horizontal="center"/>
    </xf>
    <xf numFmtId="0" fontId="50" fillId="0" borderId="0" xfId="0" quotePrefix="1" applyNumberFormat="1" applyFont="1" applyFill="1" applyBorder="1" applyAlignment="1" applyProtection="1"/>
    <xf numFmtId="169" fontId="50" fillId="0" borderId="0" xfId="0" applyNumberFormat="1" applyFont="1" applyFill="1" applyBorder="1" applyAlignment="1" applyProtection="1">
      <alignment horizontal="right"/>
    </xf>
    <xf numFmtId="0" fontId="37" fillId="0" borderId="0" xfId="0" quotePrefix="1" applyNumberFormat="1" applyFont="1" applyFill="1" applyBorder="1" applyAlignment="1" applyProtection="1"/>
    <xf numFmtId="0" fontId="50" fillId="0" borderId="0" xfId="0" quotePrefix="1" applyNumberFormat="1" applyFont="1" applyFill="1" applyBorder="1" applyAlignment="1" applyProtection="1">
      <alignment horizontal="right"/>
    </xf>
    <xf numFmtId="0" fontId="49" fillId="0" borderId="0" xfId="0" quotePrefix="1" applyNumberFormat="1" applyFont="1" applyFill="1" applyBorder="1" applyAlignment="1" applyProtection="1"/>
    <xf numFmtId="0" fontId="49" fillId="0" borderId="0" xfId="0" quotePrefix="1" applyNumberFormat="1" applyFont="1" applyFill="1" applyBorder="1" applyAlignment="1" applyProtection="1">
      <alignment horizontal="right"/>
    </xf>
    <xf numFmtId="0" fontId="51" fillId="0" borderId="0" xfId="0" quotePrefix="1" applyNumberFormat="1" applyFont="1" applyFill="1" applyBorder="1" applyAlignment="1" applyProtection="1">
      <alignment horizontal="center"/>
    </xf>
    <xf numFmtId="8" fontId="0" fillId="0" borderId="0" xfId="48" applyNumberFormat="1" applyFont="1"/>
    <xf numFmtId="169" fontId="49" fillId="0" borderId="0" xfId="0" applyNumberFormat="1" applyFont="1" applyFill="1" applyBorder="1" applyAlignment="1" applyProtection="1">
      <alignment horizontal="right"/>
    </xf>
    <xf numFmtId="0" fontId="37" fillId="0" borderId="0" xfId="0" quotePrefix="1" applyNumberFormat="1" applyFont="1" applyFill="1" applyBorder="1" applyAlignment="1" applyProtection="1">
      <alignment horizontal="center"/>
    </xf>
    <xf numFmtId="170" fontId="33" fillId="0" borderId="0" xfId="0" applyNumberFormat="1" applyFont="1"/>
    <xf numFmtId="0" fontId="33" fillId="0" borderId="0" xfId="0" applyFont="1"/>
    <xf numFmtId="0" fontId="0" fillId="0" borderId="0" xfId="0" applyAlignment="1">
      <alignment wrapText="1"/>
    </xf>
    <xf numFmtId="170" fontId="0" fillId="0" borderId="0" xfId="0" applyNumberFormat="1"/>
    <xf numFmtId="14" fontId="0" fillId="41" borderId="0" xfId="0" applyNumberFormat="1" applyFill="1"/>
    <xf numFmtId="166" fontId="0" fillId="41" borderId="0" xfId="0" applyNumberFormat="1" applyFill="1"/>
    <xf numFmtId="0" fontId="0" fillId="41" borderId="0" xfId="0" applyFill="1"/>
    <xf numFmtId="14" fontId="0" fillId="42" borderId="0" xfId="0" applyNumberFormat="1" applyFill="1"/>
    <xf numFmtId="166" fontId="0" fillId="42" borderId="0" xfId="0" applyNumberFormat="1" applyFill="1"/>
    <xf numFmtId="0" fontId="0" fillId="42" borderId="0" xfId="0" applyFill="1"/>
    <xf numFmtId="166" fontId="0" fillId="43" borderId="0" xfId="0" applyNumberFormat="1" applyFill="1"/>
    <xf numFmtId="170" fontId="33" fillId="0" borderId="0" xfId="0" applyNumberFormat="1" applyFont="1" applyFill="1"/>
    <xf numFmtId="0" fontId="33" fillId="0" borderId="0" xfId="0" applyFont="1" applyFill="1"/>
    <xf numFmtId="166" fontId="0" fillId="0" borderId="0" xfId="0" applyNumberFormat="1" applyFill="1"/>
    <xf numFmtId="0" fontId="0" fillId="0" borderId="0" xfId="0" applyFill="1"/>
    <xf numFmtId="170" fontId="0" fillId="0" borderId="0" xfId="0" applyNumberFormat="1" applyFill="1"/>
    <xf numFmtId="14" fontId="0" fillId="0" borderId="0" xfId="0" applyNumberFormat="1" applyFill="1"/>
    <xf numFmtId="170" fontId="33" fillId="43" borderId="0" xfId="0" applyNumberFormat="1" applyFont="1" applyFill="1"/>
    <xf numFmtId="0" fontId="33" fillId="43" borderId="0" xfId="0" applyFont="1" applyFill="1"/>
    <xf numFmtId="0" fontId="15" fillId="0" borderId="0" xfId="0" applyFont="1" applyFill="1"/>
    <xf numFmtId="166" fontId="15" fillId="0" borderId="0" xfId="0" applyNumberFormat="1" applyFont="1" applyFill="1"/>
    <xf numFmtId="8" fontId="0" fillId="0" borderId="0" xfId="48" applyNumberFormat="1" applyFont="1" applyBorder="1"/>
    <xf numFmtId="14" fontId="3" fillId="0" borderId="0" xfId="0" applyNumberFormat="1" applyFont="1"/>
    <xf numFmtId="8" fontId="15" fillId="0" borderId="0" xfId="0" applyNumberFormat="1" applyFont="1" applyBorder="1"/>
    <xf numFmtId="0" fontId="0" fillId="0" borderId="9" xfId="0" applyBorder="1"/>
    <xf numFmtId="166" fontId="15" fillId="0" borderId="30" xfId="0" applyNumberFormat="1" applyFont="1" applyBorder="1"/>
    <xf numFmtId="0" fontId="37" fillId="0" borderId="31" xfId="0" quotePrefix="1" applyNumberFormat="1" applyFont="1" applyFill="1" applyBorder="1" applyAlignment="1" applyProtection="1"/>
    <xf numFmtId="0" fontId="48" fillId="0" borderId="31" xfId="0" applyNumberFormat="1" applyFont="1" applyFill="1" applyBorder="1" applyAlignment="1" applyProtection="1"/>
    <xf numFmtId="169" fontId="50" fillId="0" borderId="32" xfId="0" applyNumberFormat="1" applyFont="1" applyFill="1" applyBorder="1" applyAlignment="1" applyProtection="1">
      <alignment horizontal="right"/>
    </xf>
    <xf numFmtId="169" fontId="49" fillId="0" borderId="32" xfId="0" applyNumberFormat="1" applyFont="1" applyFill="1" applyBorder="1" applyAlignment="1" applyProtection="1">
      <alignment horizontal="right"/>
    </xf>
    <xf numFmtId="166" fontId="0" fillId="36" borderId="0" xfId="48" applyFont="1" applyFill="1"/>
    <xf numFmtId="166" fontId="0" fillId="0" borderId="0" xfId="48" applyFont="1" applyBorder="1"/>
    <xf numFmtId="166" fontId="0" fillId="0" borderId="9" xfId="48" applyFont="1" applyBorder="1"/>
    <xf numFmtId="166" fontId="15" fillId="0" borderId="0" xfId="48" applyFont="1" applyBorder="1"/>
    <xf numFmtId="0" fontId="43" fillId="0" borderId="0" xfId="0" applyFont="1"/>
    <xf numFmtId="0" fontId="43" fillId="0" borderId="0" xfId="0" applyFont="1" applyAlignment="1">
      <alignment horizontal="right" indent="2"/>
    </xf>
    <xf numFmtId="0" fontId="37" fillId="0" borderId="0" xfId="0" quotePrefix="1" applyNumberFormat="1" applyFont="1" applyFill="1" applyBorder="1" applyAlignment="1" applyProtection="1">
      <alignment horizontal="center"/>
    </xf>
    <xf numFmtId="0" fontId="45" fillId="0" borderId="0" xfId="0" applyFont="1" applyAlignment="1">
      <alignment horizontal="center"/>
    </xf>
    <xf numFmtId="170" fontId="33" fillId="43" borderId="10" xfId="0" applyNumberFormat="1" applyFont="1" applyFill="1" applyBorder="1"/>
    <xf numFmtId="0" fontId="33" fillId="43" borderId="10" xfId="0" applyFont="1" applyFill="1" applyBorder="1"/>
    <xf numFmtId="166" fontId="0" fillId="43" borderId="10" xfId="0" applyNumberFormat="1" applyFill="1" applyBorder="1"/>
    <xf numFmtId="14" fontId="0" fillId="41" borderId="10" xfId="0" applyNumberFormat="1" applyFill="1" applyBorder="1"/>
    <xf numFmtId="166" fontId="0" fillId="41" borderId="10" xfId="0" applyNumberFormat="1" applyFill="1" applyBorder="1"/>
    <xf numFmtId="0" fontId="0" fillId="41" borderId="10" xfId="0" applyFill="1" applyBorder="1"/>
    <xf numFmtId="166" fontId="0" fillId="0" borderId="10" xfId="0" applyNumberFormat="1" applyBorder="1"/>
    <xf numFmtId="14" fontId="0" fillId="42" borderId="10" xfId="0" applyNumberFormat="1" applyFill="1" applyBorder="1"/>
    <xf numFmtId="166" fontId="0" fillId="42" borderId="10" xfId="0" applyNumberFormat="1" applyFill="1" applyBorder="1"/>
    <xf numFmtId="0" fontId="0" fillId="42" borderId="10" xfId="0" applyFill="1" applyBorder="1"/>
    <xf numFmtId="14" fontId="0" fillId="0" borderId="10" xfId="0" applyNumberFormat="1" applyBorder="1"/>
    <xf numFmtId="0" fontId="0" fillId="0" borderId="10" xfId="0" applyBorder="1" applyAlignment="1">
      <alignment wrapText="1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8" builtinId="3"/>
    <cellStyle name="Comma 2" xfId="45" xr:uid="{D85BDF61-6B82-4620-93C2-78E5676F984F}"/>
    <cellStyle name="Comma 3" xfId="46" xr:uid="{FDEA7DEA-0BA7-43B6-9B9E-86754C590B73}"/>
    <cellStyle name="Currency" xfId="49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4" builtinId="8"/>
    <cellStyle name="Hyperlink 2" xfId="34" xr:uid="{00000000-0005-0000-0000-000021000000}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2" xfId="47" xr:uid="{FDE15292-4DE5-4FD6-9879-71461C9735AB}"/>
    <cellStyle name="Note 2" xfId="39" xr:uid="{00000000-0005-0000-0000-000027000000}"/>
    <cellStyle name="Output" xfId="40" builtinId="21" customBuiltin="1"/>
    <cellStyle name="Percent" xfId="5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0</xdr:rowOff>
    </xdr:from>
    <xdr:to>
      <xdr:col>22</xdr:col>
      <xdr:colOff>211628</xdr:colOff>
      <xdr:row>41</xdr:row>
      <xdr:rowOff>10430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61925"/>
          <a:ext cx="14889653" cy="6487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</xdr:row>
      <xdr:rowOff>114300</xdr:rowOff>
    </xdr:from>
    <xdr:to>
      <xdr:col>16</xdr:col>
      <xdr:colOff>163324</xdr:colOff>
      <xdr:row>22</xdr:row>
      <xdr:rowOff>9940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020C0A-93D0-DA14-7FAA-96B86D725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628650"/>
          <a:ext cx="10021699" cy="297221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25</xdr:row>
      <xdr:rowOff>66675</xdr:rowOff>
    </xdr:from>
    <xdr:to>
      <xdr:col>21</xdr:col>
      <xdr:colOff>478117</xdr:colOff>
      <xdr:row>45</xdr:row>
      <xdr:rowOff>67127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1D6D04-0BC9-5A68-F1E3-E3A752FDF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4171950"/>
          <a:ext cx="13374967" cy="3238952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55</xdr:row>
      <xdr:rowOff>66675</xdr:rowOff>
    </xdr:from>
    <xdr:to>
      <xdr:col>15</xdr:col>
      <xdr:colOff>258479</xdr:colOff>
      <xdr:row>71</xdr:row>
      <xdr:rowOff>152774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1A493E3-83C1-6C6D-A92C-D42315C33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550" y="9029700"/>
          <a:ext cx="9345329" cy="2676899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73</xdr:row>
      <xdr:rowOff>114300</xdr:rowOff>
    </xdr:from>
    <xdr:to>
      <xdr:col>14</xdr:col>
      <xdr:colOff>239333</xdr:colOff>
      <xdr:row>103</xdr:row>
      <xdr:rowOff>38767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7EBCE4F-8B93-ECD8-6E1B-F20C4823E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6700" y="11991975"/>
          <a:ext cx="8659433" cy="478221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114</xdr:row>
      <xdr:rowOff>66675</xdr:rowOff>
    </xdr:from>
    <xdr:to>
      <xdr:col>14</xdr:col>
      <xdr:colOff>391787</xdr:colOff>
      <xdr:row>147</xdr:row>
      <xdr:rowOff>124579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3C5F41E-88F3-4E07-855A-4D37FBB97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100" y="18583275"/>
          <a:ext cx="9040487" cy="540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9</xdr:row>
      <xdr:rowOff>76200</xdr:rowOff>
    </xdr:from>
    <xdr:to>
      <xdr:col>11</xdr:col>
      <xdr:colOff>58579</xdr:colOff>
      <xdr:row>27</xdr:row>
      <xdr:rowOff>19449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562100"/>
          <a:ext cx="10240804" cy="2857899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29</xdr:row>
      <xdr:rowOff>57150</xdr:rowOff>
    </xdr:from>
    <xdr:to>
      <xdr:col>12</xdr:col>
      <xdr:colOff>134836</xdr:colOff>
      <xdr:row>70</xdr:row>
      <xdr:rowOff>96182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325" y="4781550"/>
          <a:ext cx="10650436" cy="667795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75</xdr:row>
      <xdr:rowOff>28575</xdr:rowOff>
    </xdr:from>
    <xdr:to>
      <xdr:col>7</xdr:col>
      <xdr:colOff>153417</xdr:colOff>
      <xdr:row>112</xdr:row>
      <xdr:rowOff>19885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5" y="12201525"/>
          <a:ext cx="7287642" cy="5982535"/>
        </a:xfrm>
        <a:prstGeom prst="rect">
          <a:avLst/>
        </a:prstGeom>
      </xdr:spPr>
    </xdr:pic>
    <xdr:clientData/>
  </xdr:twoCellAnchor>
  <xdr:twoCellAnchor editAs="oneCell">
    <xdr:from>
      <xdr:col>0</xdr:col>
      <xdr:colOff>619125</xdr:colOff>
      <xdr:row>112</xdr:row>
      <xdr:rowOff>152400</xdr:rowOff>
    </xdr:from>
    <xdr:to>
      <xdr:col>6</xdr:col>
      <xdr:colOff>1238250</xdr:colOff>
      <xdr:row>152</xdr:row>
      <xdr:rowOff>86620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9125" y="18316575"/>
          <a:ext cx="7029450" cy="641122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113</xdr:row>
      <xdr:rowOff>19050</xdr:rowOff>
    </xdr:from>
    <xdr:to>
      <xdr:col>16</xdr:col>
      <xdr:colOff>200831</xdr:colOff>
      <xdr:row>144</xdr:row>
      <xdr:rowOff>48330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96200" y="18345150"/>
          <a:ext cx="5772956" cy="50489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1</xdr:col>
      <xdr:colOff>76200</xdr:colOff>
      <xdr:row>7</xdr:row>
      <xdr:rowOff>66675</xdr:rowOff>
    </xdr:to>
    <xdr:sp macro="" textlink="">
      <xdr:nvSpPr>
        <xdr:cNvPr id="29697" name="Control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00000000-0008-0000-2600-0000017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1</xdr:col>
      <xdr:colOff>76200</xdr:colOff>
      <xdr:row>7</xdr:row>
      <xdr:rowOff>66675</xdr:rowOff>
    </xdr:to>
    <xdr:pic>
      <xdr:nvPicPr>
        <xdr:cNvPr id="2" name="Picture 1" hidden="1">
          <a:extLst>
            <a:ext uri="{FF2B5EF4-FFF2-40B4-BE49-F238E27FC236}">
              <a16:creationId xmlns:a16="http://schemas.microsoft.com/office/drawing/2014/main" id="{A967D9E6-4B00-C49E-5870-CA5BE28F569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topLeftCell="A10" workbookViewId="0">
      <selection activeCell="B12" sqref="B12"/>
    </sheetView>
  </sheetViews>
  <sheetFormatPr defaultRowHeight="12.75" x14ac:dyDescent="0.2"/>
  <cols>
    <col min="1" max="1" width="14.85546875" customWidth="1"/>
    <col min="2" max="2" width="38.7109375" customWidth="1"/>
    <col min="3" max="3" width="14.140625" customWidth="1"/>
    <col min="4" max="4" width="8.28515625" customWidth="1"/>
    <col min="5" max="5" width="30.28515625" customWidth="1"/>
    <col min="6" max="6" width="22.7109375" customWidth="1"/>
    <col min="7" max="7" width="24.42578125" customWidth="1"/>
    <col min="8" max="8" width="10.140625" bestFit="1" customWidth="1"/>
  </cols>
  <sheetData>
    <row r="1" spans="1:8" x14ac:dyDescent="0.2">
      <c r="G1" s="63" t="s">
        <v>116</v>
      </c>
      <c r="H1" s="63" t="s">
        <v>117</v>
      </c>
    </row>
    <row r="2" spans="1:8" ht="18" x14ac:dyDescent="0.25">
      <c r="A2" s="53"/>
      <c r="B2" s="54" t="s">
        <v>0</v>
      </c>
      <c r="C2" s="54"/>
      <c r="F2" s="65" t="s">
        <v>109</v>
      </c>
      <c r="G2" s="60"/>
      <c r="H2" s="109"/>
    </row>
    <row r="3" spans="1:8" ht="18" x14ac:dyDescent="0.25">
      <c r="A3" s="53"/>
      <c r="B3" s="55" t="s">
        <v>67</v>
      </c>
      <c r="C3" s="54"/>
      <c r="D3" s="64"/>
      <c r="E3" s="61"/>
      <c r="F3" s="60" t="s">
        <v>110</v>
      </c>
      <c r="G3" s="60"/>
    </row>
    <row r="4" spans="1:8" ht="18" x14ac:dyDescent="0.25">
      <c r="A4" s="53"/>
      <c r="B4" s="55"/>
      <c r="C4" s="54"/>
      <c r="D4" s="61"/>
      <c r="E4" s="61"/>
      <c r="F4" s="62"/>
      <c r="G4" s="62"/>
    </row>
    <row r="5" spans="1:8" ht="18" x14ac:dyDescent="0.25">
      <c r="A5" s="53"/>
      <c r="B5" s="56"/>
      <c r="C5" s="57" t="s">
        <v>68</v>
      </c>
      <c r="E5" s="38" t="s">
        <v>111</v>
      </c>
    </row>
    <row r="6" spans="1:8" x14ac:dyDescent="0.2">
      <c r="A6" s="53"/>
      <c r="B6" s="53"/>
      <c r="C6" s="57" t="s">
        <v>69</v>
      </c>
      <c r="E6" s="63" t="s">
        <v>112</v>
      </c>
    </row>
    <row r="7" spans="1:8" x14ac:dyDescent="0.2">
      <c r="A7" s="53"/>
      <c r="B7" s="53"/>
      <c r="C7" s="53"/>
      <c r="E7" s="63" t="s">
        <v>113</v>
      </c>
    </row>
    <row r="8" spans="1:8" x14ac:dyDescent="0.2">
      <c r="A8" s="53" t="s">
        <v>70</v>
      </c>
      <c r="B8" s="53"/>
      <c r="C8" s="53"/>
      <c r="E8" s="63" t="s">
        <v>114</v>
      </c>
    </row>
    <row r="9" spans="1:8" x14ac:dyDescent="0.2">
      <c r="A9" s="53"/>
      <c r="B9" s="53" t="s">
        <v>71</v>
      </c>
      <c r="C9" s="53">
        <v>1</v>
      </c>
      <c r="E9" s="63" t="s">
        <v>115</v>
      </c>
    </row>
    <row r="10" spans="1:8" x14ac:dyDescent="0.2">
      <c r="A10" s="53"/>
      <c r="B10" s="53" t="s">
        <v>72</v>
      </c>
      <c r="C10" s="53">
        <v>2</v>
      </c>
    </row>
    <row r="11" spans="1:8" x14ac:dyDescent="0.2">
      <c r="A11" s="53"/>
      <c r="B11" s="53" t="s">
        <v>73</v>
      </c>
      <c r="C11" s="53">
        <v>3</v>
      </c>
    </row>
    <row r="12" spans="1:8" x14ac:dyDescent="0.2">
      <c r="A12" s="53"/>
      <c r="B12" s="53" t="s">
        <v>74</v>
      </c>
      <c r="C12" s="53">
        <v>4</v>
      </c>
    </row>
    <row r="13" spans="1:8" x14ac:dyDescent="0.2">
      <c r="A13" s="53"/>
      <c r="B13" s="58" t="s">
        <v>75</v>
      </c>
      <c r="C13" s="53">
        <v>5</v>
      </c>
    </row>
    <row r="14" spans="1:8" x14ac:dyDescent="0.2">
      <c r="A14" s="53"/>
      <c r="B14" s="53"/>
      <c r="C14" s="53"/>
    </row>
    <row r="15" spans="1:8" x14ac:dyDescent="0.2">
      <c r="A15" s="53"/>
      <c r="B15" s="53" t="s">
        <v>76</v>
      </c>
      <c r="C15" s="53">
        <v>6</v>
      </c>
    </row>
    <row r="16" spans="1:8" x14ac:dyDescent="0.2">
      <c r="A16" s="53"/>
      <c r="B16" s="53"/>
      <c r="C16" s="53"/>
    </row>
    <row r="17" spans="1:3" x14ac:dyDescent="0.2">
      <c r="A17" s="53"/>
      <c r="B17" s="53" t="s">
        <v>77</v>
      </c>
      <c r="C17" s="53">
        <v>7</v>
      </c>
    </row>
    <row r="18" spans="1:3" x14ac:dyDescent="0.2">
      <c r="A18" s="53"/>
      <c r="B18" s="53"/>
      <c r="C18" s="53"/>
    </row>
    <row r="19" spans="1:3" x14ac:dyDescent="0.2">
      <c r="A19" s="53"/>
      <c r="B19" s="53" t="s">
        <v>66</v>
      </c>
      <c r="C19" s="53">
        <v>8</v>
      </c>
    </row>
    <row r="20" spans="1:3" x14ac:dyDescent="0.2">
      <c r="A20" s="53"/>
      <c r="B20" s="53"/>
      <c r="C20" s="53"/>
    </row>
    <row r="21" spans="1:3" x14ac:dyDescent="0.2">
      <c r="A21" s="53"/>
      <c r="B21" s="53" t="s">
        <v>6</v>
      </c>
      <c r="C21" s="107">
        <v>10</v>
      </c>
    </row>
    <row r="22" spans="1:3" x14ac:dyDescent="0.2">
      <c r="A22" s="53"/>
      <c r="B22" s="53"/>
      <c r="C22" s="53"/>
    </row>
    <row r="23" spans="1:3" x14ac:dyDescent="0.2">
      <c r="A23" s="53" t="s">
        <v>2</v>
      </c>
      <c r="B23" s="53"/>
      <c r="C23" s="53"/>
    </row>
    <row r="24" spans="1:3" x14ac:dyDescent="0.2">
      <c r="A24" s="53"/>
      <c r="B24" s="53" t="s">
        <v>78</v>
      </c>
      <c r="C24" s="107">
        <v>20</v>
      </c>
    </row>
    <row r="25" spans="1:3" x14ac:dyDescent="0.2">
      <c r="A25" s="53"/>
      <c r="B25" s="53" t="s">
        <v>79</v>
      </c>
      <c r="C25" s="53">
        <v>21</v>
      </c>
    </row>
    <row r="26" spans="1:3" x14ac:dyDescent="0.2">
      <c r="A26" s="53"/>
      <c r="B26" s="53" t="s">
        <v>80</v>
      </c>
      <c r="C26" s="53">
        <v>22</v>
      </c>
    </row>
    <row r="27" spans="1:3" x14ac:dyDescent="0.2">
      <c r="A27" s="53"/>
      <c r="B27" s="53" t="s">
        <v>16</v>
      </c>
      <c r="C27" s="107">
        <v>23</v>
      </c>
    </row>
    <row r="28" spans="1:3" x14ac:dyDescent="0.2">
      <c r="A28" s="53"/>
      <c r="B28" s="53" t="s">
        <v>81</v>
      </c>
      <c r="C28" s="53">
        <v>24</v>
      </c>
    </row>
    <row r="29" spans="1:3" x14ac:dyDescent="0.2">
      <c r="A29" s="53"/>
      <c r="B29" s="53" t="s">
        <v>82</v>
      </c>
      <c r="C29" s="53">
        <v>25</v>
      </c>
    </row>
    <row r="30" spans="1:3" x14ac:dyDescent="0.2">
      <c r="A30" s="53"/>
      <c r="B30" s="53" t="s">
        <v>83</v>
      </c>
      <c r="C30" s="53">
        <v>26</v>
      </c>
    </row>
    <row r="31" spans="1:3" x14ac:dyDescent="0.2">
      <c r="A31" s="53"/>
      <c r="B31" s="53" t="s">
        <v>84</v>
      </c>
      <c r="C31" s="107">
        <v>27</v>
      </c>
    </row>
    <row r="32" spans="1:3" x14ac:dyDescent="0.2">
      <c r="A32" s="53"/>
      <c r="B32" s="53" t="s">
        <v>85</v>
      </c>
      <c r="C32" s="53">
        <v>28</v>
      </c>
    </row>
    <row r="33" spans="1:3" x14ac:dyDescent="0.2">
      <c r="A33" s="53"/>
      <c r="B33" s="53" t="s">
        <v>86</v>
      </c>
      <c r="C33" s="107">
        <v>29</v>
      </c>
    </row>
    <row r="34" spans="1:3" x14ac:dyDescent="0.2">
      <c r="A34" s="53"/>
      <c r="B34" s="53"/>
      <c r="C34" s="53"/>
    </row>
    <row r="35" spans="1:3" x14ac:dyDescent="0.2">
      <c r="A35" s="53" t="s">
        <v>1</v>
      </c>
      <c r="B35" s="53"/>
      <c r="C35" s="53"/>
    </row>
    <row r="36" spans="1:3" x14ac:dyDescent="0.2">
      <c r="A36" s="53"/>
      <c r="B36" s="53" t="s">
        <v>10</v>
      </c>
      <c r="C36" s="107">
        <v>30</v>
      </c>
    </row>
    <row r="37" spans="1:3" x14ac:dyDescent="0.2">
      <c r="A37" s="53"/>
      <c r="B37" s="53" t="s">
        <v>87</v>
      </c>
      <c r="C37" s="107">
        <v>31</v>
      </c>
    </row>
    <row r="38" spans="1:3" x14ac:dyDescent="0.2">
      <c r="A38" s="53"/>
      <c r="B38" s="58" t="s">
        <v>164</v>
      </c>
      <c r="C38" s="53">
        <v>32</v>
      </c>
    </row>
    <row r="39" spans="1:3" x14ac:dyDescent="0.2">
      <c r="A39" s="53"/>
      <c r="B39" s="53" t="s">
        <v>88</v>
      </c>
      <c r="C39" s="107">
        <v>33</v>
      </c>
    </row>
    <row r="40" spans="1:3" x14ac:dyDescent="0.2">
      <c r="A40" s="53"/>
      <c r="B40" s="53" t="s">
        <v>89</v>
      </c>
      <c r="C40" s="108" t="s">
        <v>8</v>
      </c>
    </row>
    <row r="41" spans="1:3" x14ac:dyDescent="0.2">
      <c r="A41" s="53"/>
      <c r="B41" s="53"/>
      <c r="C41" s="53">
        <v>35</v>
      </c>
    </row>
    <row r="42" spans="1:3" x14ac:dyDescent="0.2">
      <c r="A42" s="53"/>
      <c r="B42" s="53" t="s">
        <v>90</v>
      </c>
      <c r="C42" s="107">
        <v>36</v>
      </c>
    </row>
    <row r="43" spans="1:3" x14ac:dyDescent="0.2">
      <c r="A43" s="53"/>
      <c r="B43" s="53" t="s">
        <v>91</v>
      </c>
      <c r="C43" s="107">
        <v>37</v>
      </c>
    </row>
    <row r="44" spans="1:3" x14ac:dyDescent="0.2">
      <c r="A44" s="53"/>
      <c r="B44" s="53"/>
      <c r="C44" s="53"/>
    </row>
    <row r="45" spans="1:3" x14ac:dyDescent="0.2">
      <c r="A45" s="53"/>
      <c r="B45" s="53" t="s">
        <v>92</v>
      </c>
      <c r="C45" s="107">
        <v>38</v>
      </c>
    </row>
    <row r="46" spans="1:3" x14ac:dyDescent="0.2">
      <c r="A46" s="53"/>
      <c r="B46" s="53" t="s">
        <v>93</v>
      </c>
      <c r="C46" s="59" t="s">
        <v>9</v>
      </c>
    </row>
    <row r="47" spans="1:3" x14ac:dyDescent="0.2">
      <c r="A47" s="53"/>
      <c r="B47" s="53" t="s">
        <v>94</v>
      </c>
      <c r="C47" s="108">
        <v>39</v>
      </c>
    </row>
    <row r="48" spans="1:3" x14ac:dyDescent="0.2">
      <c r="A48" s="53"/>
      <c r="B48" s="53" t="s">
        <v>95</v>
      </c>
      <c r="C48" s="107">
        <v>40</v>
      </c>
    </row>
    <row r="49" spans="1:3" x14ac:dyDescent="0.2">
      <c r="A49" s="53"/>
      <c r="B49" s="53"/>
      <c r="C49" s="53"/>
    </row>
    <row r="50" spans="1:3" x14ac:dyDescent="0.2">
      <c r="A50" s="58" t="s">
        <v>3</v>
      </c>
      <c r="B50" s="53"/>
      <c r="C50" s="53"/>
    </row>
    <row r="51" spans="1:3" x14ac:dyDescent="0.2">
      <c r="A51" s="53"/>
      <c r="B51" s="53" t="s">
        <v>96</v>
      </c>
      <c r="C51" s="53">
        <v>41</v>
      </c>
    </row>
    <row r="52" spans="1:3" x14ac:dyDescent="0.2">
      <c r="A52" s="53"/>
      <c r="B52" s="53" t="s">
        <v>97</v>
      </c>
      <c r="C52" s="53">
        <v>42</v>
      </c>
    </row>
    <row r="53" spans="1:3" x14ac:dyDescent="0.2">
      <c r="A53" s="53"/>
      <c r="B53" s="58" t="s">
        <v>98</v>
      </c>
      <c r="C53" s="53">
        <v>45</v>
      </c>
    </row>
    <row r="54" spans="1:3" x14ac:dyDescent="0.2">
      <c r="A54" s="58" t="s">
        <v>4</v>
      </c>
      <c r="B54" s="53"/>
      <c r="C54" s="53"/>
    </row>
    <row r="55" spans="1:3" x14ac:dyDescent="0.2">
      <c r="A55" s="53"/>
      <c r="B55" s="53" t="s">
        <v>7</v>
      </c>
      <c r="C55" s="107">
        <v>50</v>
      </c>
    </row>
    <row r="56" spans="1:3" x14ac:dyDescent="0.2">
      <c r="A56" s="53"/>
      <c r="B56" s="53" t="s">
        <v>99</v>
      </c>
      <c r="C56" s="53">
        <v>51</v>
      </c>
    </row>
    <row r="57" spans="1:3" x14ac:dyDescent="0.2">
      <c r="A57" s="53"/>
      <c r="B57" s="53" t="s">
        <v>100</v>
      </c>
      <c r="C57" s="107">
        <v>52</v>
      </c>
    </row>
    <row r="58" spans="1:3" x14ac:dyDescent="0.2">
      <c r="A58" s="53"/>
      <c r="B58" s="53" t="s">
        <v>101</v>
      </c>
      <c r="C58" s="53">
        <v>53</v>
      </c>
    </row>
    <row r="59" spans="1:3" x14ac:dyDescent="0.2">
      <c r="A59" s="53"/>
      <c r="B59" s="53" t="s">
        <v>102</v>
      </c>
      <c r="C59" s="53">
        <v>54</v>
      </c>
    </row>
    <row r="60" spans="1:3" x14ac:dyDescent="0.2">
      <c r="A60" s="53"/>
      <c r="B60" s="53"/>
      <c r="C60" s="53"/>
    </row>
    <row r="61" spans="1:3" x14ac:dyDescent="0.2">
      <c r="A61" s="58" t="s">
        <v>5</v>
      </c>
      <c r="B61" s="53"/>
      <c r="C61" s="53"/>
    </row>
    <row r="62" spans="1:3" x14ac:dyDescent="0.2">
      <c r="A62" s="53"/>
      <c r="B62" s="53" t="s">
        <v>26</v>
      </c>
      <c r="C62" s="107">
        <v>64</v>
      </c>
    </row>
    <row r="63" spans="1:3" x14ac:dyDescent="0.2">
      <c r="A63" s="53"/>
      <c r="B63" s="53" t="s">
        <v>49</v>
      </c>
      <c r="C63" s="53">
        <v>61</v>
      </c>
    </row>
    <row r="64" spans="1:3" x14ac:dyDescent="0.2">
      <c r="A64" s="53"/>
      <c r="B64" s="53"/>
      <c r="C64" s="53"/>
    </row>
    <row r="65" spans="1:3" x14ac:dyDescent="0.2">
      <c r="A65" s="53"/>
      <c r="B65" s="58" t="s">
        <v>103</v>
      </c>
      <c r="C65" s="53">
        <v>64</v>
      </c>
    </row>
    <row r="66" spans="1:3" x14ac:dyDescent="0.2">
      <c r="A66" s="53"/>
      <c r="B66" s="53"/>
      <c r="C66" s="53"/>
    </row>
    <row r="67" spans="1:3" x14ac:dyDescent="0.2">
      <c r="A67" s="53"/>
      <c r="B67" s="58" t="s">
        <v>104</v>
      </c>
      <c r="C67" s="68">
        <v>69</v>
      </c>
    </row>
    <row r="68" spans="1:3" x14ac:dyDescent="0.2">
      <c r="A68" s="53"/>
      <c r="B68" s="53"/>
      <c r="C68" s="53"/>
    </row>
    <row r="69" spans="1:3" x14ac:dyDescent="0.2">
      <c r="A69" s="53"/>
      <c r="B69" s="58" t="s">
        <v>105</v>
      </c>
      <c r="C69" s="68">
        <v>80</v>
      </c>
    </row>
    <row r="70" spans="1:3" x14ac:dyDescent="0.2">
      <c r="A70" s="53"/>
      <c r="B70" s="53"/>
      <c r="C70" s="53"/>
    </row>
    <row r="71" spans="1:3" x14ac:dyDescent="0.2">
      <c r="A71" s="53"/>
      <c r="B71" s="58" t="s">
        <v>106</v>
      </c>
      <c r="C71" s="53">
        <v>90</v>
      </c>
    </row>
    <row r="72" spans="1:3" x14ac:dyDescent="0.2">
      <c r="A72" s="53"/>
      <c r="B72" s="58" t="s">
        <v>107</v>
      </c>
      <c r="C72" s="53">
        <v>91</v>
      </c>
    </row>
    <row r="73" spans="1:3" x14ac:dyDescent="0.2">
      <c r="A73" s="53"/>
      <c r="B73" s="58" t="s">
        <v>108</v>
      </c>
      <c r="C73" s="53">
        <v>92</v>
      </c>
    </row>
    <row r="74" spans="1:3" x14ac:dyDescent="0.2">
      <c r="A74" s="53"/>
      <c r="B74" s="53"/>
      <c r="C74" s="53">
        <v>63</v>
      </c>
    </row>
    <row r="75" spans="1:3" x14ac:dyDescent="0.2">
      <c r="A75" s="53"/>
      <c r="B75" s="53"/>
      <c r="C75" s="53">
        <v>64</v>
      </c>
    </row>
    <row r="76" spans="1:3" x14ac:dyDescent="0.2">
      <c r="A76" s="53"/>
      <c r="B76" s="53"/>
      <c r="C76" s="53">
        <v>65</v>
      </c>
    </row>
    <row r="77" spans="1:3" x14ac:dyDescent="0.2">
      <c r="A77" s="53"/>
      <c r="B77" s="53"/>
      <c r="C77" s="53">
        <v>66</v>
      </c>
    </row>
    <row r="78" spans="1:3" x14ac:dyDescent="0.2">
      <c r="A78" s="53"/>
      <c r="B78" s="53"/>
      <c r="C78" s="53">
        <v>67</v>
      </c>
    </row>
    <row r="79" spans="1:3" x14ac:dyDescent="0.2">
      <c r="A79" s="53"/>
      <c r="B79" s="53"/>
      <c r="C79" s="53">
        <v>68</v>
      </c>
    </row>
    <row r="80" spans="1:3" x14ac:dyDescent="0.2">
      <c r="A80" s="53"/>
      <c r="B80" s="53"/>
      <c r="C80" s="53">
        <v>69</v>
      </c>
    </row>
    <row r="81" spans="1:3" x14ac:dyDescent="0.2">
      <c r="A81" s="53"/>
      <c r="B81" s="53"/>
      <c r="C81" s="53">
        <v>80</v>
      </c>
    </row>
  </sheetData>
  <phoneticPr fontId="1" type="noConversion"/>
  <hyperlinks>
    <hyperlink ref="C21" location="'10.Queries'!A1" display="'10.Queries'!A1" xr:uid="{CD78376A-168D-4E68-9283-DF2B50062578}"/>
    <hyperlink ref="C27" location="'23.'!A1" display="'23.'!A1" xr:uid="{186668D0-4194-4F86-8AC3-461BD254B21D}"/>
    <hyperlink ref="C24" location="'20.'!A1" display="'20.'!A1" xr:uid="{C1C332CA-1DF4-41A6-B6C8-06508D71C82B}"/>
    <hyperlink ref="C31" location="'27.'!A1" display="'27.'!A1" xr:uid="{40F6AE23-86E1-4FCB-8629-E8703812CD3D}"/>
    <hyperlink ref="C33" location="'29.'!A1" display="'29.'!A1" xr:uid="{BB48B202-A0EC-47F8-B91A-A68A1CF2AF74}"/>
    <hyperlink ref="C36" location="'30.'!A1" display="'30.'!A1" xr:uid="{1C5BA690-F61A-41DF-B82D-B855FC58EED4}"/>
    <hyperlink ref="C37" location="'31.'!A1" display="'31.'!A1" xr:uid="{376E9464-385D-4DE3-8B48-A90FAD29FE0E}"/>
    <hyperlink ref="C39" location="'33.'!A1" display="'33.'!A1" xr:uid="{E0069F6C-22E2-4FB5-97D9-EF1A4EB119E7}"/>
    <hyperlink ref="C40" location="'33.1'!A1" display="33-1" xr:uid="{E742592C-41A1-46E4-A2BE-6A875DF22156}"/>
    <hyperlink ref="C42" location="'36.'!A1" display="'36.'!A1" xr:uid="{72E81E7B-005D-45B8-A73E-A5B431B04236}"/>
    <hyperlink ref="C43" location="'37.'!A1" display="'37.'!A1" xr:uid="{00A93FA8-933C-4583-AA0E-BC14B367EC60}"/>
    <hyperlink ref="C45" location="'38.'!A1" display="'38.'!A1" xr:uid="{0144DB1A-04DB-4B37-ACC3-687B14930D85}"/>
    <hyperlink ref="C47" location="'39.'!A1" display="'39.'!A1" xr:uid="{508CB2D6-494F-41FA-9F24-E8405D898F79}"/>
    <hyperlink ref="C48" location="'40.'!A1" display="'40.'!A1" xr:uid="{ADEDBCAE-14F2-4118-833C-C502D75F84B8}"/>
    <hyperlink ref="C55" location="'50.Franking cdt'!A1" display="'50.Franking cdt'!A1" xr:uid="{17E0526E-43E8-406B-96A1-9C3043B1AB4B}"/>
    <hyperlink ref="C57" location="'52.'!A1" display="'52.'!A1" xr:uid="{7D0A1593-97F9-4829-802D-C765C409F374}"/>
    <hyperlink ref="C62" location="'64.'!A1" display="'64.'!A1" xr:uid="{D21BE44F-F46D-4A2E-AC37-01CCDFDBD65E}"/>
    <hyperlink ref="C67" location="'69.'!A1" display="'69.'!A1" xr:uid="{C97C401A-7C76-4665-A0E0-49F7C335ADBC}"/>
    <hyperlink ref="C69" location="'80.GJ'!A1" display="'80.GJ'!A1" xr:uid="{E0084BEE-DEDB-4F5C-B364-5FA675BAE0A2}"/>
  </hyperlinks>
  <printOptions gridLines="1"/>
  <pageMargins left="0.74803149606299213" right="0.74803149606299213" top="0.98425196850393704" bottom="0.98425196850393704" header="0.51181102362204722" footer="0.51181102362204722"/>
  <pageSetup scale="70" orientation="portrait" r:id="rId1"/>
  <headerFooter alignWithMargins="0">
    <oddFooter>&amp;L&amp;8&amp;Z&amp;F  _&amp;A
&amp;D  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"/>
  <sheetViews>
    <sheetView workbookViewId="0"/>
  </sheetViews>
  <sheetFormatPr defaultRowHeight="12.75" x14ac:dyDescent="0.2"/>
  <sheetData/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31"/>
  <sheetViews>
    <sheetView workbookViewId="0"/>
  </sheetViews>
  <sheetFormatPr defaultRowHeight="12.75" x14ac:dyDescent="0.2"/>
  <cols>
    <col min="1" max="1" width="10.85546875" style="27" customWidth="1"/>
  </cols>
  <sheetData>
    <row r="1" spans="1:1" ht="13.5" thickBot="1" x14ac:dyDescent="0.25">
      <c r="A1" s="1"/>
    </row>
    <row r="2" spans="1:1" ht="13.5" thickTop="1" x14ac:dyDescent="0.2">
      <c r="A2" s="5"/>
    </row>
    <row r="3" spans="1:1" x14ac:dyDescent="0.2">
      <c r="A3" s="10"/>
    </row>
    <row r="4" spans="1:1" x14ac:dyDescent="0.2">
      <c r="A4" s="10"/>
    </row>
    <row r="5" spans="1:1" x14ac:dyDescent="0.2">
      <c r="A5" s="10"/>
    </row>
    <row r="6" spans="1:1" x14ac:dyDescent="0.2">
      <c r="A6" s="10"/>
    </row>
    <row r="7" spans="1:1" x14ac:dyDescent="0.2">
      <c r="A7" s="13"/>
    </row>
    <row r="8" spans="1:1" x14ac:dyDescent="0.2">
      <c r="A8" s="13"/>
    </row>
    <row r="9" spans="1:1" x14ac:dyDescent="0.2">
      <c r="A9" s="13"/>
    </row>
    <row r="10" spans="1:1" x14ac:dyDescent="0.2">
      <c r="A10" s="20" t="s">
        <v>18</v>
      </c>
    </row>
    <row r="11" spans="1:1" x14ac:dyDescent="0.2">
      <c r="A11" s="35" t="s">
        <v>17</v>
      </c>
    </row>
    <row r="12" spans="1:1" ht="24" x14ac:dyDescent="0.2">
      <c r="A12" s="50" t="s">
        <v>27</v>
      </c>
    </row>
    <row r="13" spans="1:1" x14ac:dyDescent="0.2">
      <c r="A13" s="35" t="s">
        <v>14</v>
      </c>
    </row>
    <row r="14" spans="1:1" ht="15" customHeight="1" x14ac:dyDescent="0.2">
      <c r="A14" s="35" t="s">
        <v>14</v>
      </c>
    </row>
    <row r="15" spans="1:1" ht="15" customHeight="1" x14ac:dyDescent="0.2">
      <c r="A15" s="35" t="s">
        <v>14</v>
      </c>
    </row>
    <row r="16" spans="1:1" ht="15" customHeight="1" x14ac:dyDescent="0.2">
      <c r="A16" s="35" t="s">
        <v>14</v>
      </c>
    </row>
    <row r="17" spans="1:1" ht="15" customHeight="1" x14ac:dyDescent="0.2">
      <c r="A17" s="35" t="s">
        <v>14</v>
      </c>
    </row>
    <row r="18" spans="1:1" ht="15" customHeight="1" x14ac:dyDescent="0.2">
      <c r="A18" s="35" t="s">
        <v>14</v>
      </c>
    </row>
    <row r="19" spans="1:1" ht="15" customHeight="1" x14ac:dyDescent="0.2">
      <c r="A19" s="35" t="s">
        <v>14</v>
      </c>
    </row>
    <row r="20" spans="1:1" ht="15" customHeight="1" x14ac:dyDescent="0.2">
      <c r="A20" s="35" t="s">
        <v>14</v>
      </c>
    </row>
    <row r="21" spans="1:1" ht="15" customHeight="1" thickBot="1" x14ac:dyDescent="0.25">
      <c r="A21" s="22"/>
    </row>
    <row r="22" spans="1:1" ht="15" customHeight="1" thickTop="1" x14ac:dyDescent="0.2"/>
    <row r="23" spans="1:1" ht="15" customHeight="1" x14ac:dyDescent="0.2">
      <c r="A23"/>
    </row>
    <row r="24" spans="1:1" ht="15" customHeight="1" x14ac:dyDescent="0.2">
      <c r="A24"/>
    </row>
    <row r="25" spans="1:1" ht="15" customHeight="1" x14ac:dyDescent="0.2">
      <c r="A25"/>
    </row>
    <row r="26" spans="1:1" ht="15" customHeight="1" x14ac:dyDescent="0.2">
      <c r="A26"/>
    </row>
    <row r="27" spans="1:1" ht="15" customHeight="1" x14ac:dyDescent="0.2">
      <c r="A27"/>
    </row>
    <row r="28" spans="1:1" ht="15" customHeight="1" x14ac:dyDescent="0.2">
      <c r="A28"/>
    </row>
    <row r="29" spans="1:1" ht="15" customHeight="1" x14ac:dyDescent="0.2">
      <c r="A29"/>
    </row>
    <row r="30" spans="1:1" ht="15" customHeight="1" x14ac:dyDescent="0.2">
      <c r="A30"/>
    </row>
    <row r="31" spans="1:1" x14ac:dyDescent="0.2">
      <c r="A31"/>
    </row>
  </sheetData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"/>
  <sheetViews>
    <sheetView workbookViewId="0"/>
  </sheetViews>
  <sheetFormatPr defaultRowHeight="12.75" x14ac:dyDescent="0.2"/>
  <sheetData/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"/>
  <sheetViews>
    <sheetView workbookViewId="0">
      <selection activeCell="B25" sqref="B25"/>
    </sheetView>
  </sheetViews>
  <sheetFormatPr defaultRowHeight="12.75" x14ac:dyDescent="0.2"/>
  <cols>
    <col min="2" max="2" width="72.28515625" bestFit="1" customWidth="1"/>
  </cols>
  <sheetData/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">
    <pageSetUpPr fitToPage="1"/>
  </sheetPr>
  <dimension ref="A61:M178"/>
  <sheetViews>
    <sheetView zoomScale="70" zoomScaleNormal="70" workbookViewId="0">
      <selection activeCell="X26" sqref="X26"/>
    </sheetView>
  </sheetViews>
  <sheetFormatPr defaultRowHeight="12.75" x14ac:dyDescent="0.2"/>
  <cols>
    <col min="1" max="1" width="9.140625" style="27"/>
    <col min="10" max="10" width="14.42578125" customWidth="1"/>
    <col min="11" max="11" width="13.140625" customWidth="1"/>
    <col min="12" max="12" width="15.140625" customWidth="1"/>
    <col min="13" max="13" width="12.140625" style="110" customWidth="1"/>
    <col min="14" max="14" width="11.28515625" bestFit="1" customWidth="1"/>
  </cols>
  <sheetData>
    <row r="61" spans="11:11" x14ac:dyDescent="0.2">
      <c r="K61" s="125"/>
    </row>
    <row r="102" spans="11:11" x14ac:dyDescent="0.2">
      <c r="K102" s="63"/>
    </row>
    <row r="103" spans="11:11" x14ac:dyDescent="0.2">
      <c r="K103" s="125"/>
    </row>
    <row r="172" spans="11:11" x14ac:dyDescent="0.2">
      <c r="K172" s="63"/>
    </row>
    <row r="173" spans="11:11" x14ac:dyDescent="0.2">
      <c r="K173" s="125"/>
    </row>
    <row r="178" spans="11:11" x14ac:dyDescent="0.2">
      <c r="K178" s="125"/>
    </row>
  </sheetData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1C388-624B-41BE-AE56-D7AF84A6B273}">
  <dimension ref="A3:I53"/>
  <sheetViews>
    <sheetView workbookViewId="0">
      <selection activeCell="H47" sqref="H47"/>
    </sheetView>
  </sheetViews>
  <sheetFormatPr defaultRowHeight="12.75" x14ac:dyDescent="0.2"/>
  <cols>
    <col min="8" max="9" width="10.28515625" bestFit="1" customWidth="1"/>
  </cols>
  <sheetData>
    <row r="3" spans="1:1" ht="15" x14ac:dyDescent="0.25">
      <c r="A3" s="131" t="s">
        <v>287</v>
      </c>
    </row>
    <row r="25" spans="1:1" ht="15" x14ac:dyDescent="0.25">
      <c r="A25" s="131" t="s">
        <v>286</v>
      </c>
    </row>
    <row r="49" spans="1:9" x14ac:dyDescent="0.2">
      <c r="F49" t="s">
        <v>304</v>
      </c>
      <c r="G49" t="s">
        <v>309</v>
      </c>
      <c r="H49" t="s">
        <v>310</v>
      </c>
    </row>
    <row r="50" spans="1:9" x14ac:dyDescent="0.2">
      <c r="A50" t="s">
        <v>305</v>
      </c>
      <c r="F50">
        <v>20000</v>
      </c>
      <c r="G50">
        <v>10000</v>
      </c>
      <c r="H50">
        <v>40000</v>
      </c>
    </row>
    <row r="51" spans="1:9" x14ac:dyDescent="0.2">
      <c r="A51" t="s">
        <v>306</v>
      </c>
      <c r="F51" s="110">
        <v>3300</v>
      </c>
      <c r="G51" s="110">
        <v>7300</v>
      </c>
      <c r="H51" s="110">
        <v>17600</v>
      </c>
    </row>
    <row r="52" spans="1:9" x14ac:dyDescent="0.2">
      <c r="A52" s="44" t="s">
        <v>307</v>
      </c>
      <c r="B52" s="44"/>
      <c r="C52" s="44"/>
      <c r="D52" s="44"/>
      <c r="E52" s="44"/>
      <c r="F52" s="171">
        <f>+F50*0.175</f>
        <v>3500</v>
      </c>
      <c r="G52" s="171">
        <f>0.545*G50</f>
        <v>5450</v>
      </c>
      <c r="H52" s="171">
        <f>1.655*H50</f>
        <v>66200</v>
      </c>
    </row>
    <row r="53" spans="1:9" x14ac:dyDescent="0.2">
      <c r="A53" t="s">
        <v>308</v>
      </c>
      <c r="F53" s="110">
        <v>200</v>
      </c>
      <c r="G53" s="110">
        <f>+G52-G51</f>
        <v>-1850</v>
      </c>
      <c r="H53" s="112">
        <f>+H52-H51</f>
        <v>48600</v>
      </c>
      <c r="I53" s="112">
        <f>+SUM(F53:H53)</f>
        <v>46950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39D71-C6A2-4A65-83FF-78A13417C19D}">
  <dimension ref="A1:H29"/>
  <sheetViews>
    <sheetView workbookViewId="0">
      <selection activeCell="F28" sqref="F28"/>
    </sheetView>
  </sheetViews>
  <sheetFormatPr defaultRowHeight="12.75" x14ac:dyDescent="0.2"/>
  <cols>
    <col min="1" max="1" width="10.140625" bestFit="1" customWidth="1"/>
    <col min="4" max="4" width="10.28515625" bestFit="1" customWidth="1"/>
    <col min="5" max="5" width="36.7109375" bestFit="1" customWidth="1"/>
    <col min="6" max="6" width="17.28515625" bestFit="1" customWidth="1"/>
  </cols>
  <sheetData>
    <row r="1" spans="1:8" ht="15" x14ac:dyDescent="0.25">
      <c r="A1" s="141" t="s">
        <v>165</v>
      </c>
      <c r="B1" s="142" t="s">
        <v>197</v>
      </c>
      <c r="C1" s="142" t="s">
        <v>198</v>
      </c>
      <c r="D1" s="112" t="s">
        <v>199</v>
      </c>
      <c r="E1" s="142" t="s">
        <v>200</v>
      </c>
      <c r="F1" s="142" t="s">
        <v>201</v>
      </c>
      <c r="H1" s="142"/>
    </row>
    <row r="2" spans="1:8" x14ac:dyDescent="0.2">
      <c r="A2" s="144">
        <v>44013</v>
      </c>
      <c r="B2" s="112"/>
      <c r="C2" s="112">
        <v>95.44</v>
      </c>
      <c r="D2" s="112">
        <v>59025.59</v>
      </c>
      <c r="E2" t="s">
        <v>202</v>
      </c>
      <c r="F2" t="s">
        <v>203</v>
      </c>
      <c r="G2" s="112"/>
      <c r="H2" s="112"/>
    </row>
    <row r="3" spans="1:8" x14ac:dyDescent="0.2">
      <c r="A3" s="144">
        <v>44043</v>
      </c>
      <c r="B3" s="112"/>
      <c r="C3" s="112">
        <v>95.44</v>
      </c>
      <c r="D3" s="112">
        <v>60998.53</v>
      </c>
      <c r="E3" t="s">
        <v>202</v>
      </c>
      <c r="F3" t="s">
        <v>203</v>
      </c>
      <c r="G3" s="112"/>
      <c r="H3" s="112"/>
    </row>
    <row r="4" spans="1:8" x14ac:dyDescent="0.2">
      <c r="A4" s="109">
        <v>44074</v>
      </c>
      <c r="B4" s="112"/>
      <c r="C4" s="112">
        <v>95.44</v>
      </c>
      <c r="D4" s="112">
        <v>62971.47</v>
      </c>
      <c r="E4" t="s">
        <v>202</v>
      </c>
      <c r="F4" t="s">
        <v>203</v>
      </c>
      <c r="G4" s="112"/>
      <c r="H4" s="112"/>
    </row>
    <row r="5" spans="1:8" x14ac:dyDescent="0.2">
      <c r="A5" s="145">
        <v>44105</v>
      </c>
      <c r="B5" s="146"/>
      <c r="C5" s="146">
        <v>95.44</v>
      </c>
      <c r="D5" s="146">
        <v>63655.41</v>
      </c>
      <c r="E5" s="147" t="s">
        <v>202</v>
      </c>
      <c r="F5" s="147" t="s">
        <v>203</v>
      </c>
      <c r="G5" s="112"/>
      <c r="H5" s="112"/>
    </row>
    <row r="6" spans="1:8" x14ac:dyDescent="0.2">
      <c r="A6" s="145">
        <v>44137</v>
      </c>
      <c r="B6" s="146"/>
      <c r="C6" s="146">
        <v>95.44</v>
      </c>
      <c r="D6" s="146">
        <v>71872.150000000009</v>
      </c>
      <c r="E6" s="147" t="s">
        <v>202</v>
      </c>
      <c r="F6" s="147" t="s">
        <v>203</v>
      </c>
      <c r="G6" s="112"/>
      <c r="H6" s="112"/>
    </row>
    <row r="7" spans="1:8" x14ac:dyDescent="0.2">
      <c r="A7" s="145">
        <v>44166</v>
      </c>
      <c r="B7" s="146"/>
      <c r="C7" s="146">
        <v>95.44</v>
      </c>
      <c r="D7" s="146">
        <v>69636.240000000005</v>
      </c>
      <c r="E7" s="147" t="s">
        <v>202</v>
      </c>
      <c r="F7" s="147" t="s">
        <v>203</v>
      </c>
      <c r="G7" s="112"/>
      <c r="H7" s="112"/>
    </row>
    <row r="8" spans="1:8" x14ac:dyDescent="0.2">
      <c r="A8" s="145">
        <v>44196</v>
      </c>
      <c r="B8" s="146"/>
      <c r="C8" s="146">
        <v>95.44</v>
      </c>
      <c r="D8" s="146">
        <v>66925.180000000008</v>
      </c>
      <c r="E8" s="147" t="s">
        <v>202</v>
      </c>
      <c r="F8" s="147" t="s">
        <v>203</v>
      </c>
      <c r="G8" s="112"/>
      <c r="H8" s="112"/>
    </row>
    <row r="9" spans="1:8" x14ac:dyDescent="0.2">
      <c r="A9" s="148">
        <v>44228</v>
      </c>
      <c r="B9" s="149"/>
      <c r="C9" s="149">
        <v>95.44</v>
      </c>
      <c r="D9" s="149">
        <v>69234.210000000006</v>
      </c>
      <c r="E9" s="150" t="s">
        <v>202</v>
      </c>
      <c r="F9" s="150" t="s">
        <v>203</v>
      </c>
      <c r="G9" s="112"/>
      <c r="H9" s="112"/>
    </row>
    <row r="10" spans="1:8" x14ac:dyDescent="0.2">
      <c r="A10" s="148">
        <v>44256</v>
      </c>
      <c r="B10" s="149"/>
      <c r="C10" s="149">
        <v>95.44</v>
      </c>
      <c r="D10" s="149">
        <v>71153.649999999994</v>
      </c>
      <c r="E10" s="150" t="s">
        <v>202</v>
      </c>
      <c r="F10" s="150" t="s">
        <v>203</v>
      </c>
      <c r="G10" s="112"/>
      <c r="H10" s="112"/>
    </row>
    <row r="11" spans="1:8" x14ac:dyDescent="0.2">
      <c r="A11" s="148">
        <v>44286</v>
      </c>
      <c r="B11" s="149"/>
      <c r="C11" s="149">
        <v>109.01</v>
      </c>
      <c r="D11" s="149">
        <v>73209.51999999999</v>
      </c>
      <c r="E11" s="150" t="s">
        <v>202</v>
      </c>
      <c r="F11" s="150" t="s">
        <v>203</v>
      </c>
      <c r="G11" s="112"/>
      <c r="H11" s="112"/>
    </row>
    <row r="12" spans="1:8" x14ac:dyDescent="0.2">
      <c r="A12" s="109">
        <v>44319</v>
      </c>
      <c r="B12" s="112"/>
      <c r="C12" s="112">
        <v>109.01</v>
      </c>
      <c r="D12" s="112">
        <v>73318.699999999983</v>
      </c>
      <c r="E12" t="s">
        <v>202</v>
      </c>
      <c r="F12" t="s">
        <v>203</v>
      </c>
      <c r="G12" s="112"/>
      <c r="H12" s="112"/>
    </row>
    <row r="13" spans="1:8" x14ac:dyDescent="0.2">
      <c r="A13" s="109">
        <v>44347</v>
      </c>
      <c r="B13" s="112"/>
      <c r="C13" s="112">
        <v>109.01</v>
      </c>
      <c r="D13" s="112">
        <v>73205.25999999998</v>
      </c>
      <c r="E13" t="s">
        <v>202</v>
      </c>
      <c r="F13" t="s">
        <v>203</v>
      </c>
      <c r="G13" s="112"/>
      <c r="H13" s="112"/>
    </row>
    <row r="14" spans="1:8" x14ac:dyDescent="0.2">
      <c r="A14" s="109"/>
      <c r="B14" s="112"/>
      <c r="C14" s="114">
        <f>SUM(C2:C13)</f>
        <v>1185.99</v>
      </c>
      <c r="D14" s="112"/>
      <c r="G14" s="112"/>
      <c r="H14" s="112"/>
    </row>
    <row r="15" spans="1:8" x14ac:dyDescent="0.2">
      <c r="A15" s="109"/>
      <c r="B15" s="112"/>
      <c r="C15" s="112"/>
      <c r="D15" s="112"/>
      <c r="G15" s="112"/>
      <c r="H15" s="112"/>
    </row>
    <row r="16" spans="1:8" ht="15" x14ac:dyDescent="0.25">
      <c r="A16" s="141" t="s">
        <v>165</v>
      </c>
      <c r="B16" s="142" t="s">
        <v>197</v>
      </c>
      <c r="C16" s="142" t="s">
        <v>198</v>
      </c>
      <c r="D16" s="112" t="s">
        <v>199</v>
      </c>
      <c r="E16" s="142" t="s">
        <v>200</v>
      </c>
      <c r="F16" s="142" t="s">
        <v>201</v>
      </c>
    </row>
    <row r="17" spans="1:6" x14ac:dyDescent="0.2">
      <c r="A17" s="144">
        <v>44015</v>
      </c>
      <c r="B17" s="112"/>
      <c r="C17" s="112">
        <v>269.22000000000003</v>
      </c>
      <c r="D17" s="112">
        <v>58756.369999999995</v>
      </c>
      <c r="E17" t="s">
        <v>204</v>
      </c>
      <c r="F17" t="s">
        <v>203</v>
      </c>
    </row>
    <row r="18" spans="1:6" x14ac:dyDescent="0.2">
      <c r="A18" s="109">
        <v>44046</v>
      </c>
      <c r="B18" s="112"/>
      <c r="C18" s="112">
        <v>269.22000000000003</v>
      </c>
      <c r="D18" s="112">
        <v>60729.31</v>
      </c>
      <c r="E18" t="s">
        <v>204</v>
      </c>
      <c r="F18" t="s">
        <v>203</v>
      </c>
    </row>
    <row r="19" spans="1:6" x14ac:dyDescent="0.2">
      <c r="A19" s="145">
        <v>44077</v>
      </c>
      <c r="B19" s="146"/>
      <c r="C19" s="146">
        <v>269.22000000000003</v>
      </c>
      <c r="D19" s="146">
        <v>62702.25</v>
      </c>
      <c r="E19" s="147" t="s">
        <v>204</v>
      </c>
      <c r="F19" s="147" t="s">
        <v>203</v>
      </c>
    </row>
    <row r="20" spans="1:6" x14ac:dyDescent="0.2">
      <c r="A20" s="145">
        <v>44110</v>
      </c>
      <c r="B20" s="146"/>
      <c r="C20" s="146">
        <v>269.22000000000003</v>
      </c>
      <c r="D20" s="146">
        <v>64554.990000000005</v>
      </c>
      <c r="E20" s="147" t="s">
        <v>204</v>
      </c>
      <c r="F20" s="147" t="s">
        <v>203</v>
      </c>
    </row>
    <row r="21" spans="1:6" x14ac:dyDescent="0.2">
      <c r="A21" s="145">
        <v>44138</v>
      </c>
      <c r="B21" s="146"/>
      <c r="C21" s="146">
        <v>269.22000000000003</v>
      </c>
      <c r="D21" s="146">
        <v>71602.930000000008</v>
      </c>
      <c r="E21" s="147" t="s">
        <v>204</v>
      </c>
      <c r="F21" s="147" t="s">
        <v>203</v>
      </c>
    </row>
    <row r="22" spans="1:6" x14ac:dyDescent="0.2">
      <c r="A22" s="145">
        <v>44168</v>
      </c>
      <c r="B22" s="146"/>
      <c r="C22" s="146">
        <v>269.22000000000003</v>
      </c>
      <c r="D22" s="146">
        <v>69367.02</v>
      </c>
      <c r="E22" s="147" t="s">
        <v>204</v>
      </c>
      <c r="F22" s="147" t="s">
        <v>203</v>
      </c>
    </row>
    <row r="23" spans="1:6" x14ac:dyDescent="0.2">
      <c r="A23" s="148">
        <v>44202</v>
      </c>
      <c r="B23" s="149"/>
      <c r="C23" s="149">
        <v>269.22000000000003</v>
      </c>
      <c r="D23" s="149">
        <v>66805.960000000006</v>
      </c>
      <c r="E23" s="150" t="s">
        <v>204</v>
      </c>
      <c r="F23" s="150" t="s">
        <v>203</v>
      </c>
    </row>
    <row r="24" spans="1:6" x14ac:dyDescent="0.2">
      <c r="A24" s="148">
        <v>44230</v>
      </c>
      <c r="B24" s="149"/>
      <c r="C24" s="149">
        <v>323.74</v>
      </c>
      <c r="D24" s="149">
        <v>68910.47</v>
      </c>
      <c r="E24" s="150" t="s">
        <v>204</v>
      </c>
      <c r="F24" s="150" t="s">
        <v>203</v>
      </c>
    </row>
    <row r="25" spans="1:6" x14ac:dyDescent="0.2">
      <c r="A25" s="148">
        <v>44258</v>
      </c>
      <c r="B25" s="149"/>
      <c r="C25" s="149">
        <v>323.74</v>
      </c>
      <c r="D25" s="149">
        <v>70979.909999999989</v>
      </c>
      <c r="E25" s="150" t="s">
        <v>204</v>
      </c>
      <c r="F25" s="150" t="s">
        <v>203</v>
      </c>
    </row>
    <row r="26" spans="1:6" x14ac:dyDescent="0.2">
      <c r="A26" s="109">
        <v>44292</v>
      </c>
      <c r="B26" s="112"/>
      <c r="C26" s="112">
        <v>323.74</v>
      </c>
      <c r="D26" s="112">
        <v>74035.779999999984</v>
      </c>
      <c r="E26" t="s">
        <v>204</v>
      </c>
      <c r="F26" t="s">
        <v>203</v>
      </c>
    </row>
    <row r="27" spans="1:6" x14ac:dyDescent="0.2">
      <c r="A27" s="109">
        <v>44319</v>
      </c>
      <c r="B27" s="112"/>
      <c r="C27" s="112">
        <v>323.74</v>
      </c>
      <c r="D27" s="112">
        <v>73144.959999999977</v>
      </c>
      <c r="E27" t="s">
        <v>204</v>
      </c>
      <c r="F27" t="s">
        <v>203</v>
      </c>
    </row>
    <row r="28" spans="1:6" x14ac:dyDescent="0.2">
      <c r="A28" s="109">
        <v>44350</v>
      </c>
      <c r="B28" s="112"/>
      <c r="C28" s="112">
        <v>323.74</v>
      </c>
      <c r="D28" s="112">
        <v>73200.829999999973</v>
      </c>
      <c r="E28" t="s">
        <v>204</v>
      </c>
      <c r="F28" t="s">
        <v>203</v>
      </c>
    </row>
    <row r="29" spans="1:6" x14ac:dyDescent="0.2">
      <c r="C29" s="114">
        <f>SUM(C17:C28)</f>
        <v>3503.24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"/>
  <sheetViews>
    <sheetView workbookViewId="0"/>
  </sheetViews>
  <sheetFormatPr defaultRowHeight="12.75" x14ac:dyDescent="0.2"/>
  <sheetData/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50"/>
  <sheetViews>
    <sheetView workbookViewId="0"/>
  </sheetViews>
  <sheetFormatPr defaultRowHeight="12.75" x14ac:dyDescent="0.2"/>
  <sheetData>
    <row r="1" ht="22.5" customHeight="1" x14ac:dyDescent="0.2"/>
    <row r="2" ht="12.75" customHeight="1" x14ac:dyDescent="0.2"/>
    <row r="5" ht="12.75" customHeight="1" x14ac:dyDescent="0.2"/>
    <row r="11" ht="12.75" customHeight="1" x14ac:dyDescent="0.2"/>
    <row r="27" ht="12.75" customHeight="1" x14ac:dyDescent="0.2"/>
    <row r="29" ht="15" customHeight="1" x14ac:dyDescent="0.2"/>
    <row r="30" ht="12.75" customHeight="1" x14ac:dyDescent="0.2"/>
    <row r="49" spans="1:1" x14ac:dyDescent="0.2">
      <c r="A49" s="38"/>
    </row>
    <row r="50" spans="1:1" x14ac:dyDescent="0.2">
      <c r="A50" s="38"/>
    </row>
  </sheetData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E40DB-84A9-43BE-9599-16EE8B0A871F}">
  <sheetPr>
    <pageSetUpPr fitToPage="1"/>
  </sheetPr>
  <dimension ref="A1:A50"/>
  <sheetViews>
    <sheetView workbookViewId="0"/>
  </sheetViews>
  <sheetFormatPr defaultRowHeight="12.75" x14ac:dyDescent="0.2"/>
  <sheetData>
    <row r="1" ht="22.5" customHeight="1" x14ac:dyDescent="0.2"/>
    <row r="2" ht="12.75" customHeight="1" x14ac:dyDescent="0.2"/>
    <row r="5" ht="12.75" customHeight="1" x14ac:dyDescent="0.2"/>
    <row r="11" ht="12.75" customHeight="1" x14ac:dyDescent="0.2"/>
    <row r="27" ht="12.75" customHeight="1" x14ac:dyDescent="0.2"/>
    <row r="29" ht="15" customHeight="1" x14ac:dyDescent="0.2"/>
    <row r="30" ht="12.75" customHeight="1" x14ac:dyDescent="0.2"/>
    <row r="49" spans="1:1" x14ac:dyDescent="0.2">
      <c r="A49" s="38"/>
    </row>
    <row r="50" spans="1:1" x14ac:dyDescent="0.2">
      <c r="A50" s="38"/>
    </row>
  </sheetData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766A1-7688-405C-B1CB-0E43F5F65043}">
  <sheetPr>
    <tabColor theme="8" tint="0.39997558519241921"/>
    <pageSetUpPr fitToPage="1"/>
  </sheetPr>
  <dimension ref="A2:H15"/>
  <sheetViews>
    <sheetView workbookViewId="0">
      <selection activeCell="D10" sqref="D10"/>
    </sheetView>
  </sheetViews>
  <sheetFormatPr defaultRowHeight="12.75" x14ac:dyDescent="0.2"/>
  <cols>
    <col min="3" max="3" width="16" bestFit="1" customWidth="1"/>
  </cols>
  <sheetData>
    <row r="2" spans="1:8" x14ac:dyDescent="0.2">
      <c r="H2" s="68"/>
    </row>
    <row r="5" spans="1:8" x14ac:dyDescent="0.2">
      <c r="A5" s="63"/>
    </row>
    <row r="6" spans="1:8" x14ac:dyDescent="0.2">
      <c r="A6" s="63"/>
    </row>
    <row r="7" spans="1:8" x14ac:dyDescent="0.2">
      <c r="A7" s="63"/>
    </row>
    <row r="8" spans="1:8" x14ac:dyDescent="0.2">
      <c r="A8" s="63"/>
    </row>
    <row r="10" spans="1:8" x14ac:dyDescent="0.2">
      <c r="C10" s="110"/>
    </row>
    <row r="11" spans="1:8" x14ac:dyDescent="0.2">
      <c r="C11" s="110"/>
    </row>
    <row r="12" spans="1:8" x14ac:dyDescent="0.2">
      <c r="C12" s="115"/>
    </row>
    <row r="14" spans="1:8" x14ac:dyDescent="0.2">
      <c r="A14" s="63"/>
    </row>
    <row r="15" spans="1:8" x14ac:dyDescent="0.2">
      <c r="A15" s="63"/>
    </row>
  </sheetData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80"/>
  <sheetViews>
    <sheetView workbookViewId="0"/>
  </sheetViews>
  <sheetFormatPr defaultRowHeight="12.75" x14ac:dyDescent="0.2"/>
  <cols>
    <col min="1" max="1" width="25.7109375" style="27" customWidth="1"/>
    <col min="2" max="2" width="12.7109375" style="28" customWidth="1"/>
    <col min="3" max="4" width="12.7109375" style="27" customWidth="1"/>
    <col min="5" max="6" width="12.7109375" style="29" customWidth="1"/>
    <col min="7" max="7" width="12.7109375" style="27" customWidth="1"/>
    <col min="8" max="8" width="4" style="27" customWidth="1"/>
    <col min="9" max="9" width="10.85546875" style="27" customWidth="1"/>
  </cols>
  <sheetData>
    <row r="1" spans="1:9" ht="13.5" thickBot="1" x14ac:dyDescent="0.25">
      <c r="A1" s="1"/>
      <c r="B1" s="2"/>
      <c r="C1" s="3"/>
      <c r="D1" s="3"/>
      <c r="E1" s="4"/>
      <c r="F1" s="4"/>
      <c r="G1" s="3"/>
      <c r="H1" s="3"/>
      <c r="I1" s="1"/>
    </row>
    <row r="2" spans="1:9" ht="13.5" thickTop="1" x14ac:dyDescent="0.2">
      <c r="A2" s="5"/>
      <c r="B2" s="6"/>
      <c r="C2" s="7" t="s">
        <v>11</v>
      </c>
      <c r="D2" s="31"/>
      <c r="E2" s="8"/>
      <c r="F2" s="9"/>
      <c r="H2" s="45"/>
      <c r="I2" s="5"/>
    </row>
    <row r="3" spans="1:9" x14ac:dyDescent="0.2">
      <c r="A3" s="10"/>
      <c r="B3" s="11"/>
      <c r="C3" s="12" t="s">
        <v>12</v>
      </c>
      <c r="D3" s="32"/>
      <c r="E3" s="13"/>
      <c r="F3" s="14"/>
      <c r="H3" s="45"/>
      <c r="I3" s="10"/>
    </row>
    <row r="4" spans="1:9" x14ac:dyDescent="0.2">
      <c r="A4" s="10"/>
      <c r="B4" s="11"/>
      <c r="C4" s="12" t="s">
        <v>13</v>
      </c>
      <c r="D4" s="32"/>
      <c r="E4" s="13"/>
      <c r="F4" s="14"/>
      <c r="H4" s="45"/>
      <c r="I4" s="10"/>
    </row>
    <row r="5" spans="1:9" x14ac:dyDescent="0.2">
      <c r="A5" s="10"/>
      <c r="B5" s="11"/>
      <c r="C5" s="12" t="s">
        <v>14</v>
      </c>
      <c r="D5" s="32"/>
      <c r="E5" s="13"/>
      <c r="F5" s="14"/>
      <c r="H5" s="45"/>
      <c r="I5" s="10"/>
    </row>
    <row r="6" spans="1:9" x14ac:dyDescent="0.2">
      <c r="A6" s="10"/>
      <c r="B6" s="11"/>
      <c r="C6" s="12" t="s">
        <v>14</v>
      </c>
      <c r="D6" s="32"/>
      <c r="E6" s="13"/>
      <c r="F6" s="14"/>
      <c r="H6" s="45"/>
      <c r="I6" s="10"/>
    </row>
    <row r="7" spans="1:9" ht="20.25" x14ac:dyDescent="0.3">
      <c r="A7" s="13"/>
      <c r="B7" s="11"/>
      <c r="C7" s="15" t="s">
        <v>53</v>
      </c>
      <c r="D7" s="33"/>
      <c r="E7" s="10"/>
      <c r="F7" s="16"/>
      <c r="H7" s="45"/>
      <c r="I7" s="13"/>
    </row>
    <row r="8" spans="1:9" x14ac:dyDescent="0.2">
      <c r="A8" s="13"/>
      <c r="B8" s="11"/>
      <c r="C8" s="17" t="s">
        <v>23</v>
      </c>
      <c r="D8" s="34"/>
      <c r="E8" s="10"/>
      <c r="F8" s="18"/>
      <c r="H8" s="45"/>
      <c r="I8" s="13"/>
    </row>
    <row r="9" spans="1:9" x14ac:dyDescent="0.2">
      <c r="A9" s="13"/>
      <c r="B9" s="19"/>
      <c r="C9" s="13"/>
      <c r="D9" s="13"/>
      <c r="E9" s="51"/>
      <c r="F9" s="18"/>
      <c r="H9" s="45"/>
      <c r="I9" s="13"/>
    </row>
    <row r="10" spans="1:9" x14ac:dyDescent="0.2">
      <c r="A10" s="20" t="s">
        <v>28</v>
      </c>
      <c r="B10" s="21" t="s">
        <v>29</v>
      </c>
      <c r="C10" s="21" t="s">
        <v>30</v>
      </c>
      <c r="D10" s="21" t="s">
        <v>31</v>
      </c>
      <c r="E10" s="21" t="s">
        <v>32</v>
      </c>
      <c r="F10" s="39" t="s">
        <v>33</v>
      </c>
      <c r="G10" s="47"/>
      <c r="H10" s="46"/>
      <c r="I10" s="20" t="s">
        <v>18</v>
      </c>
    </row>
    <row r="11" spans="1:9" x14ac:dyDescent="0.2">
      <c r="A11" s="40" t="s">
        <v>54</v>
      </c>
      <c r="B11" s="36">
        <v>362247.08</v>
      </c>
      <c r="C11" s="36">
        <v>362247.08</v>
      </c>
      <c r="D11" s="36">
        <v>0</v>
      </c>
      <c r="E11" s="36">
        <v>0</v>
      </c>
      <c r="F11" s="37">
        <v>0</v>
      </c>
      <c r="G11" s="41"/>
      <c r="H11" s="48"/>
      <c r="I11" s="35" t="s">
        <v>15</v>
      </c>
    </row>
    <row r="12" spans="1:9" x14ac:dyDescent="0.2">
      <c r="A12" s="40" t="s">
        <v>55</v>
      </c>
      <c r="B12" s="36">
        <v>54606.94</v>
      </c>
      <c r="C12" s="36">
        <v>0</v>
      </c>
      <c r="D12" s="36">
        <v>0</v>
      </c>
      <c r="E12" s="36">
        <v>0</v>
      </c>
      <c r="F12" s="37">
        <v>54606.94</v>
      </c>
      <c r="G12" s="41"/>
      <c r="H12" s="45"/>
      <c r="I12" s="35" t="s">
        <v>36</v>
      </c>
    </row>
    <row r="13" spans="1:9" x14ac:dyDescent="0.2">
      <c r="A13" s="40" t="s">
        <v>20</v>
      </c>
      <c r="B13" s="36">
        <v>21292.01</v>
      </c>
      <c r="C13" s="36">
        <v>0</v>
      </c>
      <c r="D13" s="36">
        <v>0</v>
      </c>
      <c r="E13" s="36">
        <v>0</v>
      </c>
      <c r="F13" s="37">
        <v>21292.01</v>
      </c>
      <c r="G13" s="41"/>
      <c r="I13" s="35" t="s">
        <v>36</v>
      </c>
    </row>
    <row r="14" spans="1:9" x14ac:dyDescent="0.2">
      <c r="A14" s="40" t="s">
        <v>56</v>
      </c>
      <c r="B14" s="36">
        <v>246</v>
      </c>
      <c r="C14" s="36">
        <v>246</v>
      </c>
      <c r="D14" s="36">
        <v>0</v>
      </c>
      <c r="E14" s="36">
        <v>0</v>
      </c>
      <c r="F14" s="37">
        <v>0</v>
      </c>
      <c r="G14" s="41"/>
      <c r="I14" s="35" t="s">
        <v>36</v>
      </c>
    </row>
    <row r="15" spans="1:9" x14ac:dyDescent="0.2">
      <c r="A15" s="40" t="s">
        <v>25</v>
      </c>
      <c r="B15" s="36">
        <v>150</v>
      </c>
      <c r="C15" s="36">
        <v>75</v>
      </c>
      <c r="D15" s="36">
        <v>0</v>
      </c>
      <c r="E15" s="36">
        <v>0</v>
      </c>
      <c r="F15" s="37">
        <v>75</v>
      </c>
      <c r="G15" s="41"/>
      <c r="I15" s="35" t="s">
        <v>37</v>
      </c>
    </row>
    <row r="16" spans="1:9" x14ac:dyDescent="0.2">
      <c r="A16" s="40" t="s">
        <v>57</v>
      </c>
      <c r="B16" s="36">
        <v>463.65</v>
      </c>
      <c r="C16" s="36">
        <v>0</v>
      </c>
      <c r="D16" s="36">
        <v>463.65</v>
      </c>
      <c r="E16" s="36">
        <v>0</v>
      </c>
      <c r="F16" s="37">
        <v>0</v>
      </c>
      <c r="G16" s="41"/>
      <c r="I16" s="35" t="s">
        <v>36</v>
      </c>
    </row>
    <row r="17" spans="1:9" x14ac:dyDescent="0.2">
      <c r="A17" s="40" t="s">
        <v>58</v>
      </c>
      <c r="B17" s="36">
        <v>33</v>
      </c>
      <c r="C17" s="36">
        <v>33</v>
      </c>
      <c r="D17" s="36">
        <v>0</v>
      </c>
      <c r="E17" s="36">
        <v>0</v>
      </c>
      <c r="F17" s="37">
        <v>0</v>
      </c>
      <c r="G17" s="41"/>
      <c r="I17" s="35" t="s">
        <v>36</v>
      </c>
    </row>
    <row r="18" spans="1:9" x14ac:dyDescent="0.2">
      <c r="A18" s="40" t="s">
        <v>59</v>
      </c>
      <c r="B18" s="36">
        <v>829.97</v>
      </c>
      <c r="C18" s="36">
        <v>829.97</v>
      </c>
      <c r="D18" s="36">
        <v>0</v>
      </c>
      <c r="E18" s="36">
        <v>0</v>
      </c>
      <c r="F18" s="37">
        <v>0</v>
      </c>
      <c r="G18" s="41"/>
      <c r="I18" s="35" t="s">
        <v>38</v>
      </c>
    </row>
    <row r="19" spans="1:9" x14ac:dyDescent="0.2">
      <c r="A19" s="40" t="s">
        <v>60</v>
      </c>
      <c r="B19" s="36">
        <v>856.66</v>
      </c>
      <c r="C19" s="36">
        <v>856.66</v>
      </c>
      <c r="D19" s="36">
        <v>0</v>
      </c>
      <c r="E19" s="36">
        <v>0</v>
      </c>
      <c r="F19" s="37">
        <v>0</v>
      </c>
      <c r="G19" s="41"/>
      <c r="I19" s="35" t="s">
        <v>36</v>
      </c>
    </row>
    <row r="20" spans="1:9" x14ac:dyDescent="0.2">
      <c r="A20" s="40" t="s">
        <v>52</v>
      </c>
      <c r="B20" s="36">
        <v>104.95</v>
      </c>
      <c r="C20" s="36">
        <v>104.95</v>
      </c>
      <c r="D20" s="36">
        <v>0</v>
      </c>
      <c r="E20" s="36">
        <v>0</v>
      </c>
      <c r="F20" s="37">
        <v>0</v>
      </c>
      <c r="G20" s="41"/>
      <c r="I20" s="35" t="s">
        <v>39</v>
      </c>
    </row>
    <row r="21" spans="1:9" x14ac:dyDescent="0.2">
      <c r="A21" s="40" t="s">
        <v>61</v>
      </c>
      <c r="B21" s="36">
        <v>987.49</v>
      </c>
      <c r="C21" s="36">
        <v>0</v>
      </c>
      <c r="D21" s="36">
        <v>987.49</v>
      </c>
      <c r="E21" s="36">
        <v>0</v>
      </c>
      <c r="F21" s="37">
        <v>0</v>
      </c>
      <c r="G21" s="41"/>
      <c r="I21" s="35" t="s">
        <v>36</v>
      </c>
    </row>
    <row r="22" spans="1:9" x14ac:dyDescent="0.2">
      <c r="A22" s="40" t="s">
        <v>51</v>
      </c>
      <c r="B22" s="36">
        <v>101.46</v>
      </c>
      <c r="C22" s="36">
        <v>101.46</v>
      </c>
      <c r="D22" s="36">
        <v>0</v>
      </c>
      <c r="E22" s="36">
        <v>0</v>
      </c>
      <c r="F22" s="37">
        <v>0</v>
      </c>
      <c r="G22" s="41"/>
      <c r="I22" s="35" t="s">
        <v>36</v>
      </c>
    </row>
    <row r="23" spans="1:9" x14ac:dyDescent="0.2">
      <c r="A23" s="40" t="s">
        <v>22</v>
      </c>
      <c r="B23" s="36">
        <v>151000</v>
      </c>
      <c r="C23" s="36">
        <v>0</v>
      </c>
      <c r="D23" s="36">
        <v>0</v>
      </c>
      <c r="E23" s="36">
        <v>0</v>
      </c>
      <c r="F23" s="37">
        <v>151000</v>
      </c>
      <c r="G23" s="41"/>
      <c r="I23" s="35" t="s">
        <v>36</v>
      </c>
    </row>
    <row r="24" spans="1:9" x14ac:dyDescent="0.2">
      <c r="A24" s="40" t="s">
        <v>62</v>
      </c>
      <c r="B24" s="36">
        <v>9249.9</v>
      </c>
      <c r="C24" s="36">
        <v>9249.9</v>
      </c>
      <c r="D24" s="36">
        <v>0</v>
      </c>
      <c r="E24" s="36">
        <v>0</v>
      </c>
      <c r="F24" s="37">
        <v>0</v>
      </c>
      <c r="G24" s="41"/>
      <c r="I24" s="35" t="s">
        <v>40</v>
      </c>
    </row>
    <row r="25" spans="1:9" x14ac:dyDescent="0.2">
      <c r="A25" s="40" t="s">
        <v>50</v>
      </c>
      <c r="B25" s="36">
        <v>56.61</v>
      </c>
      <c r="C25" s="36">
        <v>56.61</v>
      </c>
      <c r="D25" s="36">
        <v>0</v>
      </c>
      <c r="E25" s="36">
        <v>0</v>
      </c>
      <c r="F25" s="37">
        <v>0</v>
      </c>
      <c r="G25" s="41"/>
      <c r="I25" s="35" t="s">
        <v>37</v>
      </c>
    </row>
    <row r="26" spans="1:9" ht="24" x14ac:dyDescent="0.2">
      <c r="A26" s="40" t="s">
        <v>63</v>
      </c>
      <c r="B26" s="36">
        <v>968.01</v>
      </c>
      <c r="C26" s="36">
        <v>589.88</v>
      </c>
      <c r="D26" s="36">
        <v>378.13</v>
      </c>
      <c r="E26" s="36">
        <v>0</v>
      </c>
      <c r="F26" s="37">
        <v>0</v>
      </c>
      <c r="G26" s="41"/>
      <c r="I26" s="35" t="s">
        <v>41</v>
      </c>
    </row>
    <row r="27" spans="1:9" x14ac:dyDescent="0.2">
      <c r="A27" s="40" t="s">
        <v>21</v>
      </c>
      <c r="B27" s="36">
        <v>5200</v>
      </c>
      <c r="C27" s="36">
        <v>0</v>
      </c>
      <c r="D27" s="36">
        <v>0</v>
      </c>
      <c r="E27" s="36">
        <v>0</v>
      </c>
      <c r="F27" s="37">
        <v>5200</v>
      </c>
      <c r="G27" s="41"/>
      <c r="I27" s="35" t="s">
        <v>42</v>
      </c>
    </row>
    <row r="28" spans="1:9" x14ac:dyDescent="0.2">
      <c r="A28" s="40" t="s">
        <v>64</v>
      </c>
      <c r="B28" s="36">
        <v>1472.18</v>
      </c>
      <c r="C28" s="36">
        <v>1472.18</v>
      </c>
      <c r="D28" s="36">
        <v>0</v>
      </c>
      <c r="E28" s="36">
        <v>0</v>
      </c>
      <c r="F28" s="37">
        <v>0</v>
      </c>
      <c r="G28" s="41"/>
      <c r="I28" s="35" t="s">
        <v>43</v>
      </c>
    </row>
    <row r="29" spans="1:9" x14ac:dyDescent="0.2">
      <c r="A29" s="40" t="s">
        <v>14</v>
      </c>
      <c r="B29" s="36"/>
      <c r="C29" s="36"/>
      <c r="D29" s="36"/>
      <c r="E29" s="36"/>
      <c r="F29" s="37"/>
      <c r="G29" s="41"/>
      <c r="I29" s="35" t="s">
        <v>44</v>
      </c>
    </row>
    <row r="30" spans="1:9" x14ac:dyDescent="0.2">
      <c r="A30" s="40" t="s">
        <v>24</v>
      </c>
      <c r="B30" s="36">
        <v>609865.91</v>
      </c>
      <c r="C30" s="36">
        <v>375862.69</v>
      </c>
      <c r="D30" s="36">
        <v>1829.27</v>
      </c>
      <c r="E30" s="36">
        <v>0</v>
      </c>
      <c r="F30" s="37">
        <v>232173.95</v>
      </c>
      <c r="G30" s="41"/>
      <c r="I30" s="35" t="s">
        <v>36</v>
      </c>
    </row>
    <row r="31" spans="1:9" x14ac:dyDescent="0.2">
      <c r="A31" s="40" t="s">
        <v>34</v>
      </c>
      <c r="B31" s="36"/>
      <c r="C31" s="36">
        <v>0.61599999999999999</v>
      </c>
      <c r="D31" s="36">
        <v>3.0000000000000001E-3</v>
      </c>
      <c r="E31" s="36">
        <v>0</v>
      </c>
      <c r="F31" s="37">
        <v>0.38100000000000001</v>
      </c>
      <c r="G31" s="41"/>
      <c r="I31" s="35"/>
    </row>
    <row r="32" spans="1:9" x14ac:dyDescent="0.2">
      <c r="A32" s="40" t="s">
        <v>14</v>
      </c>
      <c r="B32" s="36"/>
      <c r="C32" s="36"/>
      <c r="D32" s="36"/>
      <c r="E32" s="36"/>
      <c r="F32" s="37"/>
      <c r="G32" s="41"/>
      <c r="I32" s="35" t="s">
        <v>19</v>
      </c>
    </row>
    <row r="33" spans="1:9" x14ac:dyDescent="0.2">
      <c r="A33" s="40" t="s">
        <v>14</v>
      </c>
      <c r="B33" s="36"/>
      <c r="C33" s="36"/>
      <c r="D33" s="36"/>
      <c r="E33" s="36"/>
      <c r="F33" s="37"/>
      <c r="G33" s="41"/>
      <c r="I33" s="35" t="s">
        <v>19</v>
      </c>
    </row>
    <row r="34" spans="1:9" x14ac:dyDescent="0.2">
      <c r="A34" s="40" t="s">
        <v>65</v>
      </c>
      <c r="B34" s="52">
        <v>609865.9</v>
      </c>
      <c r="C34" s="36"/>
      <c r="D34" s="36"/>
      <c r="E34" s="36"/>
      <c r="F34" s="37"/>
      <c r="G34" s="41"/>
      <c r="I34" s="35" t="s">
        <v>19</v>
      </c>
    </row>
    <row r="35" spans="1:9" x14ac:dyDescent="0.2">
      <c r="A35" s="40" t="s">
        <v>35</v>
      </c>
      <c r="B35" s="36">
        <v>0.01</v>
      </c>
      <c r="C35" s="36"/>
      <c r="D35" s="36"/>
      <c r="E35" s="36"/>
      <c r="F35" s="37"/>
      <c r="G35" s="41"/>
      <c r="I35" s="35" t="s">
        <v>19</v>
      </c>
    </row>
    <row r="36" spans="1:9" x14ac:dyDescent="0.2">
      <c r="A36" s="40" t="s">
        <v>14</v>
      </c>
      <c r="B36" s="36"/>
      <c r="C36" s="36"/>
      <c r="D36" s="36"/>
      <c r="E36" s="36"/>
      <c r="F36" s="37"/>
      <c r="G36" s="41"/>
      <c r="I36" s="35" t="s">
        <v>19</v>
      </c>
    </row>
    <row r="37" spans="1:9" ht="13.5" thickBot="1" x14ac:dyDescent="0.25">
      <c r="A37" s="22"/>
      <c r="B37" s="23"/>
      <c r="C37" s="24"/>
      <c r="D37" s="24"/>
      <c r="E37" s="25"/>
      <c r="F37" s="26"/>
      <c r="G37" s="42"/>
      <c r="I37" s="35" t="s">
        <v>19</v>
      </c>
    </row>
    <row r="38" spans="1:9" ht="13.5" thickTop="1" x14ac:dyDescent="0.2">
      <c r="I38" s="35" t="s">
        <v>19</v>
      </c>
    </row>
    <row r="39" spans="1:9" x14ac:dyDescent="0.2">
      <c r="A39"/>
      <c r="B39"/>
      <c r="C39"/>
      <c r="D39"/>
      <c r="E39"/>
      <c r="I39" s="35" t="s">
        <v>19</v>
      </c>
    </row>
    <row r="40" spans="1:9" x14ac:dyDescent="0.2">
      <c r="A40"/>
      <c r="B40"/>
      <c r="C40"/>
      <c r="D40"/>
      <c r="E40"/>
      <c r="I40" s="35" t="s">
        <v>19</v>
      </c>
    </row>
    <row r="41" spans="1:9" x14ac:dyDescent="0.2">
      <c r="A41"/>
      <c r="B41"/>
      <c r="C41"/>
      <c r="D41"/>
      <c r="E41"/>
      <c r="I41" s="35" t="s">
        <v>19</v>
      </c>
    </row>
    <row r="42" spans="1:9" x14ac:dyDescent="0.2">
      <c r="A42"/>
      <c r="B42"/>
      <c r="C42"/>
      <c r="D42"/>
      <c r="E42"/>
      <c r="I42" s="35" t="s">
        <v>19</v>
      </c>
    </row>
    <row r="43" spans="1:9" x14ac:dyDescent="0.2">
      <c r="A43"/>
      <c r="B43" s="30"/>
      <c r="C43" s="30"/>
      <c r="D43" s="30"/>
      <c r="E43"/>
      <c r="I43" s="35" t="s">
        <v>19</v>
      </c>
    </row>
    <row r="44" spans="1:9" x14ac:dyDescent="0.2">
      <c r="A44"/>
      <c r="B44" s="30"/>
      <c r="C44" s="30"/>
      <c r="D44" s="30"/>
      <c r="E44"/>
      <c r="I44" s="35" t="s">
        <v>19</v>
      </c>
    </row>
    <row r="45" spans="1:9" x14ac:dyDescent="0.2">
      <c r="A45"/>
      <c r="B45" s="30"/>
      <c r="C45" s="30"/>
      <c r="D45" s="30"/>
      <c r="E45"/>
      <c r="I45" s="35" t="s">
        <v>19</v>
      </c>
    </row>
    <row r="46" spans="1:9" x14ac:dyDescent="0.2">
      <c r="A46"/>
      <c r="B46" s="30"/>
      <c r="C46" s="30"/>
      <c r="D46" s="30"/>
      <c r="E46"/>
      <c r="I46" s="35" t="s">
        <v>19</v>
      </c>
    </row>
    <row r="47" spans="1:9" x14ac:dyDescent="0.2">
      <c r="A47"/>
      <c r="B47"/>
      <c r="C47"/>
      <c r="D47"/>
      <c r="E47"/>
      <c r="I47" s="35" t="s">
        <v>19</v>
      </c>
    </row>
    <row r="48" spans="1:9" x14ac:dyDescent="0.2">
      <c r="I48" s="35" t="s">
        <v>19</v>
      </c>
    </row>
    <row r="49" spans="9:9" x14ac:dyDescent="0.2">
      <c r="I49" s="35" t="s">
        <v>19</v>
      </c>
    </row>
    <row r="50" spans="9:9" x14ac:dyDescent="0.2">
      <c r="I50" s="35" t="s">
        <v>19</v>
      </c>
    </row>
    <row r="51" spans="9:9" x14ac:dyDescent="0.2">
      <c r="I51" s="35" t="s">
        <v>19</v>
      </c>
    </row>
    <row r="52" spans="9:9" x14ac:dyDescent="0.2">
      <c r="I52" s="35" t="s">
        <v>19</v>
      </c>
    </row>
    <row r="53" spans="9:9" x14ac:dyDescent="0.2">
      <c r="I53" s="35" t="s">
        <v>19</v>
      </c>
    </row>
    <row r="54" spans="9:9" x14ac:dyDescent="0.2">
      <c r="I54" s="35" t="s">
        <v>19</v>
      </c>
    </row>
    <row r="55" spans="9:9" x14ac:dyDescent="0.2">
      <c r="I55" s="35" t="s">
        <v>19</v>
      </c>
    </row>
    <row r="56" spans="9:9" x14ac:dyDescent="0.2">
      <c r="I56" s="35" t="s">
        <v>19</v>
      </c>
    </row>
    <row r="57" spans="9:9" x14ac:dyDescent="0.2">
      <c r="I57" s="35" t="s">
        <v>45</v>
      </c>
    </row>
    <row r="58" spans="9:9" ht="24" x14ac:dyDescent="0.2">
      <c r="I58" s="35" t="s">
        <v>27</v>
      </c>
    </row>
    <row r="59" spans="9:9" x14ac:dyDescent="0.2">
      <c r="I59" s="35" t="s">
        <v>46</v>
      </c>
    </row>
    <row r="60" spans="9:9" x14ac:dyDescent="0.2">
      <c r="I60" s="35" t="s">
        <v>47</v>
      </c>
    </row>
    <row r="61" spans="9:9" x14ac:dyDescent="0.2">
      <c r="I61" s="35" t="s">
        <v>48</v>
      </c>
    </row>
    <row r="62" spans="9:9" x14ac:dyDescent="0.2">
      <c r="I62" s="35" t="s">
        <v>14</v>
      </c>
    </row>
    <row r="63" spans="9:9" x14ac:dyDescent="0.2">
      <c r="I63" s="35" t="s">
        <v>14</v>
      </c>
    </row>
    <row r="64" spans="9:9" x14ac:dyDescent="0.2">
      <c r="I64" s="35" t="s">
        <v>14</v>
      </c>
    </row>
    <row r="65" spans="9:9" x14ac:dyDescent="0.2">
      <c r="I65" s="35" t="s">
        <v>14</v>
      </c>
    </row>
    <row r="66" spans="9:9" x14ac:dyDescent="0.2">
      <c r="I66" s="35" t="s">
        <v>14</v>
      </c>
    </row>
    <row r="67" spans="9:9" x14ac:dyDescent="0.2">
      <c r="I67" s="35" t="s">
        <v>14</v>
      </c>
    </row>
    <row r="68" spans="9:9" x14ac:dyDescent="0.2">
      <c r="I68" s="35" t="s">
        <v>14</v>
      </c>
    </row>
    <row r="69" spans="9:9" x14ac:dyDescent="0.2">
      <c r="I69" s="35" t="s">
        <v>14</v>
      </c>
    </row>
    <row r="70" spans="9:9" ht="13.5" thickBot="1" x14ac:dyDescent="0.25">
      <c r="I70" s="22"/>
    </row>
    <row r="71" spans="9:9" ht="13.5" thickTop="1" x14ac:dyDescent="0.2"/>
    <row r="72" spans="9:9" x14ac:dyDescent="0.2">
      <c r="I72"/>
    </row>
    <row r="73" spans="9:9" x14ac:dyDescent="0.2">
      <c r="I73"/>
    </row>
    <row r="74" spans="9:9" x14ac:dyDescent="0.2">
      <c r="I74"/>
    </row>
    <row r="75" spans="9:9" x14ac:dyDescent="0.2">
      <c r="I75"/>
    </row>
    <row r="76" spans="9:9" x14ac:dyDescent="0.2">
      <c r="I76"/>
    </row>
    <row r="77" spans="9:9" x14ac:dyDescent="0.2">
      <c r="I77"/>
    </row>
    <row r="78" spans="9:9" x14ac:dyDescent="0.2">
      <c r="I78"/>
    </row>
    <row r="79" spans="9:9" x14ac:dyDescent="0.2">
      <c r="I79"/>
    </row>
    <row r="80" spans="9:9" x14ac:dyDescent="0.2">
      <c r="I80"/>
    </row>
  </sheetData>
  <printOptions gridLines="1"/>
  <pageMargins left="0.74803149606299213" right="0.74803149606299213" top="0.98425196850393704" bottom="0.98425196850393704" header="0.51181102362204722" footer="0.51181102362204722"/>
  <pageSetup scale="72" orientation="portrait" r:id="rId1"/>
  <headerFooter alignWithMargins="0">
    <oddFooter>&amp;L&amp;8&amp;Z&amp;F  _&amp;A
&amp;D   &amp;T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"/>
  <sheetViews>
    <sheetView workbookViewId="0"/>
  </sheetViews>
  <sheetFormatPr defaultRowHeight="12.75" x14ac:dyDescent="0.2"/>
  <sheetData/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EB066-B449-47F9-879B-28351051AC67}">
  <dimension ref="A1:F53"/>
  <sheetViews>
    <sheetView workbookViewId="0">
      <selection activeCell="F53" sqref="A1:F53"/>
    </sheetView>
  </sheetViews>
  <sheetFormatPr defaultRowHeight="12.75" x14ac:dyDescent="0.2"/>
  <cols>
    <col min="1" max="1" width="10.140625" style="155" bestFit="1" customWidth="1"/>
    <col min="2" max="2" width="10.28515625" style="155" bestFit="1" customWidth="1"/>
    <col min="3" max="3" width="3.28515625" style="155" bestFit="1" customWidth="1"/>
    <col min="4" max="4" width="10.28515625" style="155" bestFit="1" customWidth="1"/>
    <col min="5" max="5" width="22.5703125" style="155" bestFit="1" customWidth="1"/>
    <col min="6" max="6" width="20" style="155" bestFit="1" customWidth="1"/>
    <col min="7" max="16384" width="9.140625" style="155"/>
  </cols>
  <sheetData>
    <row r="1" spans="1:6" ht="15" x14ac:dyDescent="0.25">
      <c r="A1" s="152" t="s">
        <v>165</v>
      </c>
      <c r="B1" s="153" t="s">
        <v>197</v>
      </c>
      <c r="C1" s="153" t="s">
        <v>198</v>
      </c>
      <c r="D1" s="154" t="s">
        <v>199</v>
      </c>
      <c r="E1" s="153" t="s">
        <v>200</v>
      </c>
      <c r="F1" s="153" t="s">
        <v>201</v>
      </c>
    </row>
    <row r="2" spans="1:6" x14ac:dyDescent="0.2">
      <c r="A2" s="156">
        <v>44022</v>
      </c>
      <c r="B2" s="154">
        <v>1000</v>
      </c>
      <c r="C2" s="154"/>
      <c r="D2" s="154">
        <v>59925.17</v>
      </c>
      <c r="E2" s="155" t="s">
        <v>205</v>
      </c>
      <c r="F2" s="155" t="s">
        <v>206</v>
      </c>
    </row>
    <row r="3" spans="1:6" x14ac:dyDescent="0.2">
      <c r="A3" s="156">
        <v>44036</v>
      </c>
      <c r="B3" s="154">
        <v>1000</v>
      </c>
      <c r="C3" s="154"/>
      <c r="D3" s="154">
        <v>61093.97</v>
      </c>
      <c r="E3" s="155" t="s">
        <v>205</v>
      </c>
      <c r="F3" s="155" t="s">
        <v>206</v>
      </c>
    </row>
    <row r="4" spans="1:6" x14ac:dyDescent="0.2">
      <c r="A4" s="157">
        <v>44050</v>
      </c>
      <c r="B4" s="154">
        <v>1000</v>
      </c>
      <c r="C4" s="154"/>
      <c r="D4" s="154">
        <v>61898.11</v>
      </c>
      <c r="E4" s="155" t="s">
        <v>205</v>
      </c>
      <c r="F4" s="155" t="s">
        <v>206</v>
      </c>
    </row>
    <row r="5" spans="1:6" x14ac:dyDescent="0.2">
      <c r="A5" s="157">
        <v>44064</v>
      </c>
      <c r="B5" s="154">
        <v>1000</v>
      </c>
      <c r="C5" s="154"/>
      <c r="D5" s="154">
        <v>63066.91</v>
      </c>
      <c r="E5" s="155" t="s">
        <v>205</v>
      </c>
      <c r="F5" s="155" t="s">
        <v>206</v>
      </c>
    </row>
    <row r="6" spans="1:6" x14ac:dyDescent="0.2">
      <c r="A6" s="157">
        <v>44078</v>
      </c>
      <c r="B6" s="154">
        <v>1000</v>
      </c>
      <c r="C6" s="154"/>
      <c r="D6" s="154">
        <v>63871.05</v>
      </c>
      <c r="E6" s="155" t="s">
        <v>205</v>
      </c>
      <c r="F6" s="155" t="s">
        <v>206</v>
      </c>
    </row>
    <row r="7" spans="1:6" x14ac:dyDescent="0.2">
      <c r="A7" s="157">
        <v>44092</v>
      </c>
      <c r="B7" s="154">
        <v>1000</v>
      </c>
      <c r="C7" s="154"/>
      <c r="D7" s="154">
        <v>63675.850000000006</v>
      </c>
      <c r="E7" s="155" t="s">
        <v>205</v>
      </c>
      <c r="F7" s="155" t="s">
        <v>206</v>
      </c>
    </row>
    <row r="8" spans="1:6" x14ac:dyDescent="0.2">
      <c r="A8" s="157">
        <v>44106</v>
      </c>
      <c r="B8" s="154">
        <v>1000</v>
      </c>
      <c r="C8" s="154"/>
      <c r="D8" s="154">
        <v>64824.210000000006</v>
      </c>
      <c r="E8" s="155" t="s">
        <v>205</v>
      </c>
      <c r="F8" s="155" t="s">
        <v>206</v>
      </c>
    </row>
    <row r="9" spans="1:6" x14ac:dyDescent="0.2">
      <c r="A9" s="157">
        <v>44120</v>
      </c>
      <c r="B9" s="154">
        <v>1000</v>
      </c>
      <c r="C9" s="154"/>
      <c r="D9" s="154">
        <v>65723.790000000008</v>
      </c>
      <c r="E9" s="155" t="s">
        <v>205</v>
      </c>
      <c r="F9" s="155" t="s">
        <v>206</v>
      </c>
    </row>
    <row r="10" spans="1:6" x14ac:dyDescent="0.2">
      <c r="A10" s="157">
        <v>44134</v>
      </c>
      <c r="B10" s="154">
        <v>1000</v>
      </c>
      <c r="C10" s="154"/>
      <c r="D10" s="154">
        <v>71892.590000000011</v>
      </c>
      <c r="E10" s="155" t="s">
        <v>205</v>
      </c>
      <c r="F10" s="155" t="s">
        <v>206</v>
      </c>
    </row>
    <row r="11" spans="1:6" x14ac:dyDescent="0.2">
      <c r="A11" s="157">
        <v>44148</v>
      </c>
      <c r="B11" s="154">
        <v>1000</v>
      </c>
      <c r="C11" s="154"/>
      <c r="D11" s="154">
        <v>68487.88</v>
      </c>
      <c r="E11" s="155" t="s">
        <v>205</v>
      </c>
      <c r="F11" s="155" t="s">
        <v>206</v>
      </c>
    </row>
    <row r="12" spans="1:6" x14ac:dyDescent="0.2">
      <c r="A12" s="157">
        <v>44162</v>
      </c>
      <c r="B12" s="154">
        <v>1000</v>
      </c>
      <c r="C12" s="154"/>
      <c r="D12" s="154">
        <v>69656.680000000008</v>
      </c>
      <c r="E12" s="155" t="s">
        <v>205</v>
      </c>
      <c r="F12" s="155" t="s">
        <v>206</v>
      </c>
    </row>
    <row r="13" spans="1:6" x14ac:dyDescent="0.2">
      <c r="A13" s="157">
        <v>44176</v>
      </c>
      <c r="B13" s="154">
        <v>1000</v>
      </c>
      <c r="C13" s="154"/>
      <c r="D13" s="154">
        <v>70535.820000000007</v>
      </c>
      <c r="E13" s="155" t="s">
        <v>205</v>
      </c>
      <c r="F13" s="155" t="s">
        <v>206</v>
      </c>
    </row>
    <row r="14" spans="1:6" x14ac:dyDescent="0.2">
      <c r="A14" s="157">
        <v>44190</v>
      </c>
      <c r="B14" s="154">
        <v>1000</v>
      </c>
      <c r="C14" s="154"/>
      <c r="D14" s="154">
        <v>67954.62000000001</v>
      </c>
      <c r="E14" s="155" t="s">
        <v>205</v>
      </c>
      <c r="F14" s="155" t="s">
        <v>206</v>
      </c>
    </row>
    <row r="15" spans="1:6" x14ac:dyDescent="0.2">
      <c r="A15" s="157">
        <v>44204</v>
      </c>
      <c r="B15" s="154">
        <v>1000</v>
      </c>
      <c r="C15" s="154"/>
      <c r="D15" s="154">
        <v>68003.760000000009</v>
      </c>
      <c r="E15" s="155" t="s">
        <v>205</v>
      </c>
      <c r="F15" s="155" t="s">
        <v>206</v>
      </c>
    </row>
    <row r="16" spans="1:6" x14ac:dyDescent="0.2">
      <c r="A16" s="157">
        <v>44218</v>
      </c>
      <c r="B16" s="154">
        <v>1000</v>
      </c>
      <c r="C16" s="154"/>
      <c r="D16" s="154">
        <v>69179.650000000009</v>
      </c>
      <c r="E16" s="155" t="s">
        <v>205</v>
      </c>
      <c r="F16" s="155" t="s">
        <v>206</v>
      </c>
    </row>
    <row r="17" spans="1:6" x14ac:dyDescent="0.2">
      <c r="A17" s="157">
        <v>44232</v>
      </c>
      <c r="B17" s="154">
        <v>1000</v>
      </c>
      <c r="C17" s="154"/>
      <c r="D17" s="154">
        <v>69910.47</v>
      </c>
      <c r="E17" s="155" t="s">
        <v>205</v>
      </c>
      <c r="F17" s="155" t="s">
        <v>206</v>
      </c>
    </row>
    <row r="18" spans="1:6" x14ac:dyDescent="0.2">
      <c r="A18" s="157">
        <v>44246</v>
      </c>
      <c r="B18" s="154">
        <v>1000</v>
      </c>
      <c r="C18" s="154"/>
      <c r="D18" s="154">
        <v>71079.78</v>
      </c>
      <c r="E18" s="155" t="s">
        <v>205</v>
      </c>
      <c r="F18" s="155" t="s">
        <v>206</v>
      </c>
    </row>
    <row r="19" spans="1:6" x14ac:dyDescent="0.2">
      <c r="A19" s="157">
        <v>44260</v>
      </c>
      <c r="B19" s="154">
        <v>1000</v>
      </c>
      <c r="C19" s="154"/>
      <c r="D19" s="154">
        <v>71979.909999999989</v>
      </c>
      <c r="E19" s="155" t="s">
        <v>205</v>
      </c>
      <c r="F19" s="155" t="s">
        <v>206</v>
      </c>
    </row>
    <row r="20" spans="1:6" x14ac:dyDescent="0.2">
      <c r="A20" s="157">
        <v>44274</v>
      </c>
      <c r="B20" s="154">
        <v>1000</v>
      </c>
      <c r="C20" s="154"/>
      <c r="D20" s="154">
        <v>73149.219999999987</v>
      </c>
      <c r="E20" s="155" t="s">
        <v>205</v>
      </c>
      <c r="F20" s="155" t="s">
        <v>206</v>
      </c>
    </row>
    <row r="21" spans="1:6" x14ac:dyDescent="0.2">
      <c r="A21" s="157">
        <v>44288</v>
      </c>
      <c r="B21" s="154">
        <v>1000</v>
      </c>
      <c r="C21" s="154"/>
      <c r="D21" s="154">
        <v>74359.51999999999</v>
      </c>
      <c r="E21" s="155" t="s">
        <v>205</v>
      </c>
      <c r="F21" s="155" t="s">
        <v>206</v>
      </c>
    </row>
    <row r="22" spans="1:6" x14ac:dyDescent="0.2">
      <c r="A22" s="157">
        <v>44302</v>
      </c>
      <c r="B22" s="154">
        <v>1000</v>
      </c>
      <c r="C22" s="154"/>
      <c r="D22" s="154">
        <v>73089.089999999982</v>
      </c>
      <c r="E22" s="155" t="s">
        <v>205</v>
      </c>
      <c r="F22" s="155" t="s">
        <v>206</v>
      </c>
    </row>
    <row r="23" spans="1:6" x14ac:dyDescent="0.2">
      <c r="A23" s="160" t="s">
        <v>207</v>
      </c>
      <c r="B23" s="161">
        <f>SUM(B2:B22)</f>
        <v>21000</v>
      </c>
    </row>
    <row r="25" spans="1:6" ht="15" x14ac:dyDescent="0.25">
      <c r="A25" s="141" t="s">
        <v>165</v>
      </c>
      <c r="B25" s="142" t="s">
        <v>197</v>
      </c>
      <c r="C25" s="142" t="s">
        <v>198</v>
      </c>
      <c r="D25" s="112" t="s">
        <v>199</v>
      </c>
      <c r="E25" s="142" t="s">
        <v>200</v>
      </c>
      <c r="F25" s="142" t="s">
        <v>201</v>
      </c>
    </row>
    <row r="26" spans="1:6" x14ac:dyDescent="0.2">
      <c r="A26" s="156">
        <v>44021</v>
      </c>
      <c r="B26" s="154">
        <v>168.8</v>
      </c>
      <c r="C26" s="154"/>
      <c r="D26" s="154">
        <v>58925.17</v>
      </c>
      <c r="E26" s="155" t="s">
        <v>208</v>
      </c>
      <c r="F26" s="155" t="s">
        <v>209</v>
      </c>
    </row>
    <row r="27" spans="1:6" x14ac:dyDescent="0.2">
      <c r="A27" s="156">
        <v>44035</v>
      </c>
      <c r="B27" s="154">
        <v>168.8</v>
      </c>
      <c r="C27" s="154"/>
      <c r="D27" s="154">
        <v>60093.97</v>
      </c>
      <c r="E27" s="155" t="s">
        <v>210</v>
      </c>
      <c r="F27" s="155" t="s">
        <v>209</v>
      </c>
    </row>
    <row r="28" spans="1:6" x14ac:dyDescent="0.2">
      <c r="A28" s="109">
        <v>44049</v>
      </c>
      <c r="B28" s="112">
        <v>168.8</v>
      </c>
      <c r="C28" s="112"/>
      <c r="D28" s="112">
        <v>60898.11</v>
      </c>
      <c r="E28" t="s">
        <v>211</v>
      </c>
      <c r="F28" t="s">
        <v>209</v>
      </c>
    </row>
    <row r="29" spans="1:6" x14ac:dyDescent="0.2">
      <c r="A29" s="109">
        <v>44064</v>
      </c>
      <c r="B29" s="112">
        <v>168.8</v>
      </c>
      <c r="C29" s="112"/>
      <c r="D29" s="112">
        <v>62066.91</v>
      </c>
      <c r="E29" t="s">
        <v>212</v>
      </c>
      <c r="F29" t="s">
        <v>209</v>
      </c>
    </row>
    <row r="30" spans="1:6" x14ac:dyDescent="0.2">
      <c r="A30" s="145">
        <v>44078</v>
      </c>
      <c r="B30" s="146">
        <v>168.8</v>
      </c>
      <c r="C30" s="146"/>
      <c r="D30" s="146">
        <v>62871.05</v>
      </c>
      <c r="E30" s="147" t="s">
        <v>213</v>
      </c>
      <c r="F30" s="147" t="s">
        <v>209</v>
      </c>
    </row>
    <row r="31" spans="1:6" x14ac:dyDescent="0.2">
      <c r="A31" s="145">
        <v>44091</v>
      </c>
      <c r="B31" s="146">
        <v>168.8</v>
      </c>
      <c r="C31" s="146"/>
      <c r="D31" s="146">
        <v>62675.850000000006</v>
      </c>
      <c r="E31" s="147" t="s">
        <v>214</v>
      </c>
      <c r="F31" s="147" t="s">
        <v>209</v>
      </c>
    </row>
    <row r="32" spans="1:6" x14ac:dyDescent="0.2">
      <c r="A32" s="145">
        <v>44106</v>
      </c>
      <c r="B32" s="146">
        <v>168.8</v>
      </c>
      <c r="C32" s="146"/>
      <c r="D32" s="146">
        <v>63824.210000000006</v>
      </c>
      <c r="E32" s="147" t="s">
        <v>215</v>
      </c>
      <c r="F32" s="147" t="s">
        <v>209</v>
      </c>
    </row>
    <row r="33" spans="1:6" x14ac:dyDescent="0.2">
      <c r="A33" s="145">
        <v>44120</v>
      </c>
      <c r="B33" s="146">
        <v>168.8</v>
      </c>
      <c r="C33" s="146"/>
      <c r="D33" s="146">
        <v>64723.790000000008</v>
      </c>
      <c r="E33" s="147" t="s">
        <v>216</v>
      </c>
      <c r="F33" s="147" t="s">
        <v>209</v>
      </c>
    </row>
    <row r="34" spans="1:6" x14ac:dyDescent="0.2">
      <c r="A34" s="145">
        <v>44134</v>
      </c>
      <c r="B34" s="146">
        <v>168.8</v>
      </c>
      <c r="C34" s="146"/>
      <c r="D34" s="146">
        <v>70892.590000000011</v>
      </c>
      <c r="E34" s="147" t="s">
        <v>217</v>
      </c>
      <c r="F34" s="147" t="s">
        <v>209</v>
      </c>
    </row>
    <row r="35" spans="1:6" x14ac:dyDescent="0.2">
      <c r="A35" s="145">
        <v>44148</v>
      </c>
      <c r="B35" s="146">
        <v>168.8</v>
      </c>
      <c r="C35" s="146"/>
      <c r="D35" s="146">
        <v>67487.88</v>
      </c>
      <c r="E35" s="147" t="s">
        <v>218</v>
      </c>
      <c r="F35" s="147" t="s">
        <v>209</v>
      </c>
    </row>
    <row r="36" spans="1:6" x14ac:dyDescent="0.2">
      <c r="A36" s="145">
        <v>44161</v>
      </c>
      <c r="B36" s="146">
        <v>168.8</v>
      </c>
      <c r="C36" s="146"/>
      <c r="D36" s="146">
        <v>68656.680000000008</v>
      </c>
      <c r="E36" s="147" t="s">
        <v>219</v>
      </c>
      <c r="F36" s="147" t="s">
        <v>209</v>
      </c>
    </row>
    <row r="37" spans="1:6" x14ac:dyDescent="0.2">
      <c r="A37" s="145">
        <v>44176</v>
      </c>
      <c r="B37" s="146">
        <v>168.8</v>
      </c>
      <c r="C37" s="146"/>
      <c r="D37" s="146">
        <v>69535.820000000007</v>
      </c>
      <c r="E37" s="147" t="s">
        <v>220</v>
      </c>
      <c r="F37" s="147" t="s">
        <v>209</v>
      </c>
    </row>
    <row r="38" spans="1:6" x14ac:dyDescent="0.2">
      <c r="A38" s="145">
        <v>44189</v>
      </c>
      <c r="B38" s="146">
        <v>168.8</v>
      </c>
      <c r="C38" s="146"/>
      <c r="D38" s="146">
        <v>66954.62000000001</v>
      </c>
      <c r="E38" s="147" t="s">
        <v>221</v>
      </c>
      <c r="F38" s="147" t="s">
        <v>209</v>
      </c>
    </row>
    <row r="39" spans="1:6" x14ac:dyDescent="0.2">
      <c r="A39" s="148">
        <v>44204</v>
      </c>
      <c r="B39" s="149">
        <v>168.8</v>
      </c>
      <c r="C39" s="149"/>
      <c r="D39" s="149">
        <v>67003.760000000009</v>
      </c>
      <c r="E39" s="150" t="s">
        <v>222</v>
      </c>
      <c r="F39" s="150" t="s">
        <v>209</v>
      </c>
    </row>
    <row r="40" spans="1:6" x14ac:dyDescent="0.2">
      <c r="A40" s="148">
        <v>44218</v>
      </c>
      <c r="B40" s="149">
        <v>175.89</v>
      </c>
      <c r="C40" s="149"/>
      <c r="D40" s="149">
        <v>68179.650000000009</v>
      </c>
      <c r="E40" s="150" t="s">
        <v>223</v>
      </c>
      <c r="F40" s="150" t="s">
        <v>209</v>
      </c>
    </row>
    <row r="41" spans="1:6" x14ac:dyDescent="0.2">
      <c r="A41" s="148">
        <v>44235</v>
      </c>
      <c r="B41" s="149">
        <v>169.31</v>
      </c>
      <c r="C41" s="149"/>
      <c r="D41" s="149">
        <v>70079.78</v>
      </c>
      <c r="E41" s="150" t="s">
        <v>224</v>
      </c>
      <c r="F41" s="150" t="s">
        <v>209</v>
      </c>
    </row>
    <row r="42" spans="1:6" x14ac:dyDescent="0.2">
      <c r="A42" s="148">
        <v>44249</v>
      </c>
      <c r="B42" s="149">
        <v>169.31</v>
      </c>
      <c r="C42" s="149"/>
      <c r="D42" s="149">
        <v>71249.09</v>
      </c>
      <c r="E42" s="150" t="s">
        <v>225</v>
      </c>
      <c r="F42" s="150" t="s">
        <v>209</v>
      </c>
    </row>
    <row r="43" spans="1:6" x14ac:dyDescent="0.2">
      <c r="A43" s="148">
        <v>44263</v>
      </c>
      <c r="B43" s="149">
        <v>169.31</v>
      </c>
      <c r="C43" s="149"/>
      <c r="D43" s="149">
        <v>72149.219999999987</v>
      </c>
      <c r="E43" s="150" t="s">
        <v>226</v>
      </c>
      <c r="F43" s="150" t="s">
        <v>209</v>
      </c>
    </row>
    <row r="44" spans="1:6" x14ac:dyDescent="0.2">
      <c r="A44" s="148">
        <v>44277</v>
      </c>
      <c r="B44" s="149">
        <v>169.31</v>
      </c>
      <c r="C44" s="149"/>
      <c r="D44" s="149">
        <v>73318.529999999984</v>
      </c>
      <c r="E44" s="150" t="s">
        <v>227</v>
      </c>
      <c r="F44" s="150" t="s">
        <v>209</v>
      </c>
    </row>
    <row r="45" spans="1:6" x14ac:dyDescent="0.2">
      <c r="A45" s="109">
        <v>44292</v>
      </c>
      <c r="B45" s="112">
        <v>169.31</v>
      </c>
      <c r="C45" s="112"/>
      <c r="D45" s="112">
        <v>74205.089999999982</v>
      </c>
      <c r="E45" t="s">
        <v>228</v>
      </c>
      <c r="F45" t="s">
        <v>209</v>
      </c>
    </row>
    <row r="46" spans="1:6" x14ac:dyDescent="0.2">
      <c r="A46" s="109">
        <v>44305</v>
      </c>
      <c r="B46" s="112">
        <v>169.31</v>
      </c>
      <c r="C46" s="112"/>
      <c r="D46" s="112">
        <v>73258.39999999998</v>
      </c>
      <c r="E46" t="s">
        <v>229</v>
      </c>
      <c r="F46" t="s">
        <v>209</v>
      </c>
    </row>
    <row r="47" spans="1:6" x14ac:dyDescent="0.2">
      <c r="A47" s="109">
        <v>44316</v>
      </c>
      <c r="B47" s="112">
        <v>169.31</v>
      </c>
      <c r="C47" s="112"/>
      <c r="D47" s="112">
        <v>73427.709999999977</v>
      </c>
      <c r="E47" t="s">
        <v>230</v>
      </c>
      <c r="F47" t="s">
        <v>209</v>
      </c>
    </row>
    <row r="48" spans="1:6" x14ac:dyDescent="0.2">
      <c r="A48" s="109">
        <v>44333</v>
      </c>
      <c r="B48" s="112">
        <v>169.31</v>
      </c>
      <c r="C48" s="112"/>
      <c r="D48" s="112">
        <v>73314.269999999975</v>
      </c>
      <c r="E48" t="s">
        <v>231</v>
      </c>
      <c r="F48" t="s">
        <v>209</v>
      </c>
    </row>
    <row r="49" spans="1:6" x14ac:dyDescent="0.2">
      <c r="A49" s="109">
        <v>44347</v>
      </c>
      <c r="B49" s="112">
        <v>169.31</v>
      </c>
      <c r="C49" s="112"/>
      <c r="D49" s="112">
        <v>73374.569999999978</v>
      </c>
      <c r="E49" t="s">
        <v>232</v>
      </c>
      <c r="F49" t="s">
        <v>209</v>
      </c>
    </row>
    <row r="50" spans="1:6" x14ac:dyDescent="0.2">
      <c r="A50" s="109">
        <v>44357</v>
      </c>
      <c r="B50" s="112">
        <v>118.75</v>
      </c>
      <c r="C50" s="112"/>
      <c r="D50" s="112">
        <v>73319.579999999973</v>
      </c>
      <c r="E50" t="s">
        <v>233</v>
      </c>
      <c r="F50" t="s">
        <v>209</v>
      </c>
    </row>
    <row r="51" spans="1:6" ht="38.25" x14ac:dyDescent="0.2">
      <c r="A51" s="109">
        <v>44361</v>
      </c>
      <c r="B51" s="112">
        <v>169.31</v>
      </c>
      <c r="C51" s="112"/>
      <c r="D51" s="112">
        <v>73488.88999999997</v>
      </c>
      <c r="E51" s="143" t="s">
        <v>234</v>
      </c>
      <c r="F51" t="s">
        <v>209</v>
      </c>
    </row>
    <row r="52" spans="1:6" x14ac:dyDescent="0.2">
      <c r="A52" s="109">
        <v>44375</v>
      </c>
      <c r="B52" s="112">
        <v>169.31</v>
      </c>
      <c r="C52" s="112"/>
      <c r="D52" s="112">
        <v>73658.199999999968</v>
      </c>
      <c r="E52" t="s">
        <v>235</v>
      </c>
      <c r="F52" t="s">
        <v>209</v>
      </c>
    </row>
    <row r="53" spans="1:6" x14ac:dyDescent="0.2">
      <c r="A53" s="160" t="s">
        <v>207</v>
      </c>
      <c r="B53" s="161">
        <f>SUM(B26:B52)</f>
        <v>4520.25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C5C58-5865-4514-B058-1E080E7E9FFA}">
  <dimension ref="A1:I9"/>
  <sheetViews>
    <sheetView workbookViewId="0">
      <selection activeCell="H12" sqref="H12"/>
    </sheetView>
  </sheetViews>
  <sheetFormatPr defaultRowHeight="12.75" x14ac:dyDescent="0.2"/>
  <cols>
    <col min="1" max="1" width="10.140625" style="109" bestFit="1" customWidth="1"/>
    <col min="5" max="5" width="60" bestFit="1" customWidth="1"/>
  </cols>
  <sheetData>
    <row r="1" spans="1:9" x14ac:dyDescent="0.2">
      <c r="A1" s="109" t="s">
        <v>165</v>
      </c>
      <c r="B1" t="s">
        <v>197</v>
      </c>
      <c r="C1" t="s">
        <v>198</v>
      </c>
      <c r="D1" t="s">
        <v>199</v>
      </c>
      <c r="E1" t="s">
        <v>200</v>
      </c>
      <c r="F1" t="s">
        <v>201</v>
      </c>
    </row>
    <row r="2" spans="1:9" x14ac:dyDescent="0.2">
      <c r="A2" s="109">
        <v>44091</v>
      </c>
      <c r="C2">
        <v>1364</v>
      </c>
      <c r="D2">
        <v>62507.05</v>
      </c>
      <c r="E2" t="s">
        <v>236</v>
      </c>
      <c r="F2" t="s">
        <v>237</v>
      </c>
      <c r="G2" s="63" t="s">
        <v>240</v>
      </c>
      <c r="I2">
        <f>+C2/11</f>
        <v>124</v>
      </c>
    </row>
    <row r="3" spans="1:9" x14ac:dyDescent="0.2">
      <c r="A3" s="109">
        <v>44375</v>
      </c>
      <c r="C3">
        <v>1364</v>
      </c>
      <c r="D3">
        <v>72294.199999999968</v>
      </c>
      <c r="E3" t="s">
        <v>238</v>
      </c>
      <c r="F3" t="s">
        <v>239</v>
      </c>
      <c r="G3" s="63" t="s">
        <v>241</v>
      </c>
      <c r="I3">
        <f>+C3/11</f>
        <v>124</v>
      </c>
    </row>
    <row r="4" spans="1:9" x14ac:dyDescent="0.2">
      <c r="C4" s="38">
        <f>SUM(C2:C3)</f>
        <v>2728</v>
      </c>
    </row>
    <row r="5" spans="1:9" x14ac:dyDescent="0.2">
      <c r="C5">
        <f>+C4/1.1</f>
        <v>2480</v>
      </c>
      <c r="D5">
        <f>+C5/2</f>
        <v>1240</v>
      </c>
    </row>
    <row r="7" spans="1:9" x14ac:dyDescent="0.2">
      <c r="C7">
        <v>259</v>
      </c>
      <c r="E7" s="63" t="s">
        <v>267</v>
      </c>
    </row>
    <row r="9" spans="1:9" x14ac:dyDescent="0.2">
      <c r="A9" s="163" t="s">
        <v>268</v>
      </c>
      <c r="C9">
        <f>+C5+C7</f>
        <v>2739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E103E-EE1F-4EF5-AE81-B6FE6B19C7CE}">
  <dimension ref="A1:G14"/>
  <sheetViews>
    <sheetView workbookViewId="0">
      <selection sqref="A1:G14"/>
    </sheetView>
  </sheetViews>
  <sheetFormatPr defaultRowHeight="12.75" x14ac:dyDescent="0.2"/>
  <cols>
    <col min="1" max="1" width="10.140625" bestFit="1" customWidth="1"/>
    <col min="2" max="2" width="9.28515625" bestFit="1" customWidth="1"/>
    <col min="3" max="3" width="3.28515625" bestFit="1" customWidth="1"/>
    <col min="4" max="4" width="10.28515625" bestFit="1" customWidth="1"/>
    <col min="5" max="5" width="67.28515625" bestFit="1" customWidth="1"/>
    <col min="6" max="6" width="7" bestFit="1" customWidth="1"/>
  </cols>
  <sheetData>
    <row r="1" spans="1:7" ht="15" x14ac:dyDescent="0.25">
      <c r="A1" s="179" t="s">
        <v>165</v>
      </c>
      <c r="B1" s="180" t="s">
        <v>197</v>
      </c>
      <c r="C1" s="180" t="s">
        <v>198</v>
      </c>
      <c r="D1" s="181" t="s">
        <v>199</v>
      </c>
      <c r="E1" s="180" t="s">
        <v>200</v>
      </c>
      <c r="F1" s="180" t="s">
        <v>201</v>
      </c>
      <c r="G1" s="180" t="s">
        <v>166</v>
      </c>
    </row>
    <row r="2" spans="1:7" x14ac:dyDescent="0.2">
      <c r="A2" s="182">
        <v>44105</v>
      </c>
      <c r="B2" s="183"/>
      <c r="C2" s="183"/>
      <c r="D2" s="183">
        <v>63750.850000000006</v>
      </c>
      <c r="E2" s="184" t="s">
        <v>242</v>
      </c>
      <c r="F2" s="184" t="s">
        <v>154</v>
      </c>
      <c r="G2" s="185">
        <v>75</v>
      </c>
    </row>
    <row r="3" spans="1:7" x14ac:dyDescent="0.2">
      <c r="A3" s="182">
        <v>44132</v>
      </c>
      <c r="B3" s="183"/>
      <c r="C3" s="183"/>
      <c r="D3" s="183">
        <v>70723.790000000008</v>
      </c>
      <c r="E3" s="184" t="s">
        <v>243</v>
      </c>
      <c r="F3" s="184" t="s">
        <v>154</v>
      </c>
      <c r="G3" s="185">
        <v>5000</v>
      </c>
    </row>
    <row r="4" spans="1:7" x14ac:dyDescent="0.2">
      <c r="A4" s="182">
        <v>44137</v>
      </c>
      <c r="B4" s="183"/>
      <c r="C4" s="183"/>
      <c r="D4" s="183">
        <v>71967.590000000011</v>
      </c>
      <c r="E4" s="184" t="s">
        <v>244</v>
      </c>
      <c r="F4" s="184" t="s">
        <v>154</v>
      </c>
      <c r="G4" s="185">
        <v>75</v>
      </c>
    </row>
    <row r="5" spans="1:7" x14ac:dyDescent="0.2">
      <c r="A5" s="182">
        <v>44148</v>
      </c>
      <c r="B5" s="183">
        <v>142</v>
      </c>
      <c r="C5" s="183"/>
      <c r="D5" s="183">
        <v>67319.08</v>
      </c>
      <c r="E5" s="184" t="s">
        <v>245</v>
      </c>
      <c r="F5" s="184" t="s">
        <v>154</v>
      </c>
      <c r="G5" s="185"/>
    </row>
    <row r="6" spans="1:7" x14ac:dyDescent="0.2">
      <c r="A6" s="182">
        <v>44166</v>
      </c>
      <c r="B6" s="183"/>
      <c r="C6" s="183"/>
      <c r="D6" s="183">
        <v>69731.680000000008</v>
      </c>
      <c r="E6" s="184" t="s">
        <v>246</v>
      </c>
      <c r="F6" s="184" t="s">
        <v>154</v>
      </c>
      <c r="G6" s="185">
        <v>75</v>
      </c>
    </row>
    <row r="7" spans="1:7" x14ac:dyDescent="0.2">
      <c r="A7" s="186">
        <v>44200</v>
      </c>
      <c r="B7" s="187"/>
      <c r="C7" s="187"/>
      <c r="D7" s="187">
        <v>67075.180000000008</v>
      </c>
      <c r="E7" s="188" t="s">
        <v>247</v>
      </c>
      <c r="F7" s="188" t="s">
        <v>154</v>
      </c>
      <c r="G7" s="185">
        <v>150</v>
      </c>
    </row>
    <row r="8" spans="1:7" x14ac:dyDescent="0.2">
      <c r="A8" s="186">
        <v>44204</v>
      </c>
      <c r="B8" s="187">
        <v>29</v>
      </c>
      <c r="C8" s="187"/>
      <c r="D8" s="187">
        <v>66834.960000000006</v>
      </c>
      <c r="E8" s="188" t="s">
        <v>248</v>
      </c>
      <c r="F8" s="188" t="s">
        <v>154</v>
      </c>
      <c r="G8" s="185"/>
    </row>
    <row r="9" spans="1:7" x14ac:dyDescent="0.2">
      <c r="A9" s="186">
        <v>44228</v>
      </c>
      <c r="B9" s="187"/>
      <c r="C9" s="187"/>
      <c r="D9" s="187">
        <v>69329.650000000009</v>
      </c>
      <c r="E9" s="188" t="s">
        <v>249</v>
      </c>
      <c r="F9" s="188" t="s">
        <v>154</v>
      </c>
      <c r="G9" s="185">
        <v>150</v>
      </c>
    </row>
    <row r="10" spans="1:7" x14ac:dyDescent="0.2">
      <c r="A10" s="186">
        <v>44256</v>
      </c>
      <c r="B10" s="187"/>
      <c r="C10" s="187"/>
      <c r="D10" s="187">
        <v>71303.649999999994</v>
      </c>
      <c r="E10" s="188" t="s">
        <v>250</v>
      </c>
      <c r="F10" s="188" t="s">
        <v>154</v>
      </c>
      <c r="G10" s="185">
        <v>150</v>
      </c>
    </row>
    <row r="11" spans="1:7" x14ac:dyDescent="0.2">
      <c r="A11" s="189">
        <v>44287</v>
      </c>
      <c r="B11" s="185"/>
      <c r="C11" s="185"/>
      <c r="D11" s="185">
        <v>73359.51999999999</v>
      </c>
      <c r="E11" s="53" t="s">
        <v>251</v>
      </c>
      <c r="F11" s="53" t="s">
        <v>154</v>
      </c>
      <c r="G11" s="185">
        <v>150</v>
      </c>
    </row>
    <row r="12" spans="1:7" x14ac:dyDescent="0.2">
      <c r="A12" s="189">
        <v>44319</v>
      </c>
      <c r="B12" s="185"/>
      <c r="C12" s="185"/>
      <c r="D12" s="185">
        <v>73468.699999999983</v>
      </c>
      <c r="E12" s="53" t="s">
        <v>251</v>
      </c>
      <c r="F12" s="53" t="s">
        <v>154</v>
      </c>
      <c r="G12" s="185">
        <v>150</v>
      </c>
    </row>
    <row r="13" spans="1:7" x14ac:dyDescent="0.2">
      <c r="A13" s="189">
        <v>44348</v>
      </c>
      <c r="B13" s="185"/>
      <c r="C13" s="185"/>
      <c r="D13" s="185">
        <v>73524.569999999978</v>
      </c>
      <c r="E13" s="190" t="s">
        <v>252</v>
      </c>
      <c r="F13" s="53" t="s">
        <v>154</v>
      </c>
      <c r="G13" s="185">
        <v>150</v>
      </c>
    </row>
    <row r="14" spans="1:7" x14ac:dyDescent="0.2">
      <c r="A14" s="53"/>
      <c r="B14" s="185">
        <f>SUM(B2:B13)</f>
        <v>171</v>
      </c>
      <c r="C14" s="53"/>
      <c r="D14" s="53"/>
      <c r="E14" s="53"/>
      <c r="F14" s="53"/>
      <c r="G14" s="185">
        <f>SUM(G2:G13)</f>
        <v>6125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D87E5-FB30-4448-8127-43E35227B217}">
  <sheetPr codeName="Sheet5">
    <pageSetUpPr fitToPage="1"/>
  </sheetPr>
  <dimension ref="A1:K28"/>
  <sheetViews>
    <sheetView workbookViewId="0">
      <selection activeCell="C7" sqref="C7"/>
    </sheetView>
  </sheetViews>
  <sheetFormatPr defaultRowHeight="12.75" x14ac:dyDescent="0.2"/>
  <cols>
    <col min="1" max="1" width="10.140625" style="27" bestFit="1" customWidth="1"/>
    <col min="2" max="2" width="3.42578125" bestFit="1" customWidth="1"/>
    <col min="3" max="3" width="9.28515625" bestFit="1" customWidth="1"/>
    <col min="4" max="4" width="10.28515625" bestFit="1" customWidth="1"/>
    <col min="5" max="5" width="57.7109375" bestFit="1" customWidth="1"/>
    <col min="6" max="6" width="5.28515625" bestFit="1" customWidth="1"/>
    <col min="7" max="7" width="19.5703125" bestFit="1" customWidth="1"/>
    <col min="10" max="10" width="10.140625" customWidth="1"/>
  </cols>
  <sheetData>
    <row r="1" spans="1:7" ht="15" x14ac:dyDescent="0.25">
      <c r="A1" s="158" t="s">
        <v>165</v>
      </c>
      <c r="B1" s="159" t="s">
        <v>197</v>
      </c>
      <c r="C1" s="159" t="s">
        <v>198</v>
      </c>
      <c r="D1" s="151" t="s">
        <v>199</v>
      </c>
      <c r="E1" s="159" t="s">
        <v>200</v>
      </c>
      <c r="F1" s="159" t="s">
        <v>201</v>
      </c>
    </row>
    <row r="2" spans="1:7" x14ac:dyDescent="0.2">
      <c r="A2" s="145">
        <v>44147</v>
      </c>
      <c r="B2" s="146"/>
      <c r="C2" s="146">
        <v>4425.8500000000004</v>
      </c>
      <c r="D2" s="146">
        <v>67177.08</v>
      </c>
      <c r="E2" s="147" t="s">
        <v>253</v>
      </c>
      <c r="F2" s="147" t="s">
        <v>254</v>
      </c>
      <c r="G2" s="63" t="s">
        <v>262</v>
      </c>
    </row>
    <row r="3" spans="1:7" x14ac:dyDescent="0.2">
      <c r="A3" s="145">
        <v>44179</v>
      </c>
      <c r="B3" s="146"/>
      <c r="C3" s="146">
        <v>3750</v>
      </c>
      <c r="D3" s="146">
        <v>66785.820000000007</v>
      </c>
      <c r="E3" s="147" t="s">
        <v>255</v>
      </c>
      <c r="F3" s="147" t="s">
        <v>254</v>
      </c>
      <c r="G3" s="63" t="s">
        <v>263</v>
      </c>
    </row>
    <row r="4" spans="1:7" x14ac:dyDescent="0.2">
      <c r="A4" s="145">
        <v>44193</v>
      </c>
      <c r="B4" s="146"/>
      <c r="C4" s="146">
        <v>934</v>
      </c>
      <c r="D4" s="146">
        <v>67020.62000000001</v>
      </c>
      <c r="E4" s="147" t="s">
        <v>256</v>
      </c>
      <c r="F4" s="147" t="s">
        <v>254</v>
      </c>
      <c r="G4" s="63" t="s">
        <v>261</v>
      </c>
    </row>
    <row r="5" spans="1:7" x14ac:dyDescent="0.2">
      <c r="A5" s="109">
        <v>43935</v>
      </c>
      <c r="B5" s="112"/>
      <c r="C5" s="112">
        <v>1058</v>
      </c>
      <c r="D5" s="112">
        <v>73147.089999999982</v>
      </c>
      <c r="E5" t="s">
        <v>257</v>
      </c>
      <c r="F5" t="s">
        <v>254</v>
      </c>
      <c r="G5" s="63" t="s">
        <v>260</v>
      </c>
    </row>
    <row r="6" spans="1:7" x14ac:dyDescent="0.2">
      <c r="A6" s="109">
        <v>43935</v>
      </c>
      <c r="B6" s="112"/>
      <c r="C6" s="112">
        <v>1058</v>
      </c>
      <c r="D6" s="112">
        <v>72089.089999999982</v>
      </c>
      <c r="E6" t="s">
        <v>258</v>
      </c>
      <c r="F6" t="s">
        <v>254</v>
      </c>
      <c r="G6" s="63" t="s">
        <v>260</v>
      </c>
    </row>
    <row r="7" spans="1:7" x14ac:dyDescent="0.2">
      <c r="A7" s="109">
        <v>44375</v>
      </c>
      <c r="B7" s="112"/>
      <c r="C7" s="112">
        <v>934</v>
      </c>
      <c r="D7" s="112">
        <v>71360.199999999968</v>
      </c>
      <c r="E7" t="s">
        <v>259</v>
      </c>
      <c r="F7" t="s">
        <v>254</v>
      </c>
      <c r="G7" s="63" t="s">
        <v>261</v>
      </c>
    </row>
    <row r="28" spans="11:11" x14ac:dyDescent="0.2">
      <c r="K28" s="128"/>
    </row>
  </sheetData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5655E-0ED6-4AD9-8513-A3507DAE3AA7}">
  <dimension ref="A1:D7"/>
  <sheetViews>
    <sheetView workbookViewId="0">
      <selection activeCell="C6" sqref="C6"/>
    </sheetView>
  </sheetViews>
  <sheetFormatPr defaultRowHeight="12.75" x14ac:dyDescent="0.2"/>
  <cols>
    <col min="1" max="1" width="26.42578125" customWidth="1"/>
    <col min="2" max="2" width="21.140625" bestFit="1" customWidth="1"/>
    <col min="3" max="3" width="16.5703125" bestFit="1" customWidth="1"/>
    <col min="4" max="4" width="12.85546875" customWidth="1"/>
  </cols>
  <sheetData>
    <row r="1" spans="1:4" x14ac:dyDescent="0.2">
      <c r="B1" s="63" t="s">
        <v>275</v>
      </c>
      <c r="C1" s="63" t="s">
        <v>276</v>
      </c>
      <c r="D1" s="63" t="s">
        <v>277</v>
      </c>
    </row>
    <row r="2" spans="1:4" x14ac:dyDescent="0.2">
      <c r="A2" s="63" t="s">
        <v>269</v>
      </c>
      <c r="B2" s="110">
        <f>+'33.'!D7</f>
        <v>3995.84</v>
      </c>
      <c r="C2" s="110">
        <v>4655.96</v>
      </c>
      <c r="D2" s="112">
        <f>+B2-C2</f>
        <v>-660.11999999999989</v>
      </c>
    </row>
    <row r="3" spans="1:4" x14ac:dyDescent="0.2">
      <c r="A3" s="63" t="s">
        <v>278</v>
      </c>
      <c r="B3" s="110">
        <v>0</v>
      </c>
      <c r="C3" s="110">
        <v>25.88</v>
      </c>
      <c r="D3">
        <f>+B3-C3</f>
        <v>-25.88</v>
      </c>
    </row>
    <row r="4" spans="1:4" x14ac:dyDescent="0.2">
      <c r="A4" s="63" t="s">
        <v>279</v>
      </c>
      <c r="B4">
        <v>0</v>
      </c>
      <c r="C4">
        <v>-220.03</v>
      </c>
      <c r="D4">
        <f>+B4-C4</f>
        <v>220.03</v>
      </c>
    </row>
    <row r="5" spans="1:4" x14ac:dyDescent="0.2">
      <c r="A5" s="63" t="s">
        <v>280</v>
      </c>
      <c r="B5">
        <v>0</v>
      </c>
      <c r="C5">
        <v>962.9</v>
      </c>
      <c r="D5" s="165">
        <f>+B5-C5</f>
        <v>-962.9</v>
      </c>
    </row>
    <row r="6" spans="1:4" ht="13.5" thickBot="1" x14ac:dyDescent="0.25">
      <c r="C6" s="63" t="s">
        <v>281</v>
      </c>
      <c r="D6" s="166">
        <f>SUM(D2:D5)</f>
        <v>-1428.87</v>
      </c>
    </row>
    <row r="7" spans="1:4" ht="13.5" thickTop="1" x14ac:dyDescent="0.2"/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"/>
  <sheetViews>
    <sheetView workbookViewId="0"/>
  </sheetViews>
  <sheetFormatPr defaultRowHeight="12.75" x14ac:dyDescent="0.2"/>
  <sheetData/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20517-25CE-441E-AA5A-BC2A88AC88FC}">
  <sheetPr>
    <pageSetUpPr fitToPage="1"/>
  </sheetPr>
  <dimension ref="A1"/>
  <sheetViews>
    <sheetView workbookViewId="0"/>
  </sheetViews>
  <sheetFormatPr defaultRowHeight="12.75" x14ac:dyDescent="0.2"/>
  <sheetData/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8:A86"/>
  <sheetViews>
    <sheetView workbookViewId="0"/>
  </sheetViews>
  <sheetFormatPr defaultRowHeight="12.75" x14ac:dyDescent="0.2"/>
  <sheetData>
    <row r="18" s="38" customFormat="1" x14ac:dyDescent="0.2"/>
    <row r="19" s="38" customFormat="1" x14ac:dyDescent="0.2"/>
    <row r="20" s="38" customFormat="1" x14ac:dyDescent="0.2"/>
    <row r="75" s="43" customFormat="1" x14ac:dyDescent="0.2"/>
    <row r="76" s="44" customFormat="1" x14ac:dyDescent="0.2"/>
    <row r="77" s="44" customFormat="1" x14ac:dyDescent="0.2"/>
    <row r="78" s="44" customFormat="1" x14ac:dyDescent="0.2"/>
    <row r="79" s="44" customFormat="1" x14ac:dyDescent="0.2"/>
    <row r="80" s="44" customFormat="1" x14ac:dyDescent="0.2"/>
    <row r="81" s="44" customFormat="1" x14ac:dyDescent="0.2"/>
    <row r="82" s="44" customFormat="1" x14ac:dyDescent="0.2"/>
    <row r="83" s="44" customFormat="1" x14ac:dyDescent="0.2"/>
    <row r="84" s="44" customFormat="1" x14ac:dyDescent="0.2"/>
    <row r="85" s="44" customFormat="1" x14ac:dyDescent="0.2"/>
    <row r="86" s="49" customFormat="1" x14ac:dyDescent="0.2"/>
  </sheetData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3"/>
  <sheetViews>
    <sheetView tabSelected="1" topLeftCell="A2" workbookViewId="0">
      <selection activeCell="C16" sqref="C16"/>
    </sheetView>
  </sheetViews>
  <sheetFormatPr defaultColWidth="14.85546875" defaultRowHeight="15" x14ac:dyDescent="0.25"/>
  <cols>
    <col min="1" max="1" width="35.85546875" style="129" customWidth="1"/>
    <col min="2" max="2" width="6" style="129" customWidth="1"/>
    <col min="3" max="16384" width="14.85546875" style="129"/>
  </cols>
  <sheetData>
    <row r="1" spans="1:5" x14ac:dyDescent="0.25">
      <c r="A1" s="177" t="s">
        <v>282</v>
      </c>
      <c r="B1" s="177"/>
      <c r="C1" s="177"/>
      <c r="D1" s="177"/>
    </row>
    <row r="2" spans="1:5" x14ac:dyDescent="0.25">
      <c r="A2" s="140" t="s">
        <v>283</v>
      </c>
    </row>
    <row r="3" spans="1:5" x14ac:dyDescent="0.25">
      <c r="A3" s="177" t="s">
        <v>172</v>
      </c>
      <c r="B3" s="177"/>
      <c r="C3" s="177"/>
      <c r="D3" s="177"/>
    </row>
    <row r="4" spans="1:5" x14ac:dyDescent="0.25">
      <c r="B4" s="130" t="s">
        <v>173</v>
      </c>
      <c r="C4" s="130" t="s">
        <v>174</v>
      </c>
      <c r="D4" s="130" t="s">
        <v>175</v>
      </c>
      <c r="E4" s="129" t="s">
        <v>303</v>
      </c>
    </row>
    <row r="5" spans="1:5" x14ac:dyDescent="0.25">
      <c r="C5" s="130" t="s">
        <v>176</v>
      </c>
      <c r="D5" s="130" t="s">
        <v>176</v>
      </c>
    </row>
    <row r="6" spans="1:5" x14ac:dyDescent="0.25">
      <c r="A6" s="167" t="s">
        <v>177</v>
      </c>
      <c r="B6" s="168"/>
      <c r="C6" s="168"/>
      <c r="D6" s="168"/>
    </row>
    <row r="7" spans="1:5" x14ac:dyDescent="0.25">
      <c r="A7" s="131" t="s">
        <v>284</v>
      </c>
      <c r="C7" s="132">
        <v>71360.2</v>
      </c>
      <c r="D7" s="132">
        <v>59121.03</v>
      </c>
    </row>
    <row r="8" spans="1:5" x14ac:dyDescent="0.25">
      <c r="A8" s="131" t="s">
        <v>285</v>
      </c>
      <c r="C8" s="132">
        <v>55700</v>
      </c>
      <c r="D8" s="132">
        <v>55700</v>
      </c>
    </row>
    <row r="9" spans="1:5" x14ac:dyDescent="0.25">
      <c r="A9" s="131" t="s">
        <v>286</v>
      </c>
      <c r="C9" s="132">
        <v>20200</v>
      </c>
      <c r="D9" s="132">
        <v>20200</v>
      </c>
      <c r="E9" s="129" t="s">
        <v>302</v>
      </c>
    </row>
    <row r="10" spans="1:5" x14ac:dyDescent="0.25">
      <c r="A10" s="131" t="s">
        <v>287</v>
      </c>
      <c r="C10" s="132">
        <v>29750</v>
      </c>
      <c r="D10" s="132">
        <v>29750</v>
      </c>
      <c r="E10" s="129" t="s">
        <v>302</v>
      </c>
    </row>
    <row r="11" spans="1:5" x14ac:dyDescent="0.25">
      <c r="A11" s="131" t="s">
        <v>288</v>
      </c>
      <c r="C11" s="132">
        <v>5450</v>
      </c>
      <c r="D11" s="132">
        <v>7300</v>
      </c>
    </row>
    <row r="12" spans="1:5" x14ac:dyDescent="0.25">
      <c r="A12" s="131" t="s">
        <v>289</v>
      </c>
      <c r="C12" s="132">
        <v>3500</v>
      </c>
      <c r="D12" s="132">
        <v>3300</v>
      </c>
    </row>
    <row r="13" spans="1:5" x14ac:dyDescent="0.25">
      <c r="A13" s="131" t="s">
        <v>290</v>
      </c>
      <c r="C13" s="132">
        <v>66200</v>
      </c>
      <c r="D13" s="132">
        <v>17600</v>
      </c>
    </row>
    <row r="14" spans="1:5" x14ac:dyDescent="0.25">
      <c r="A14" s="131" t="s">
        <v>291</v>
      </c>
      <c r="C14" s="132">
        <v>11900</v>
      </c>
      <c r="D14" s="132">
        <v>11900</v>
      </c>
      <c r="E14" s="129" t="s">
        <v>314</v>
      </c>
    </row>
    <row r="15" spans="1:5" x14ac:dyDescent="0.25">
      <c r="A15" s="131" t="s">
        <v>178</v>
      </c>
      <c r="C15" s="169">
        <f>SUM(C7:C14)</f>
        <v>264060.2</v>
      </c>
      <c r="D15" s="169">
        <v>204871.03</v>
      </c>
    </row>
    <row r="16" spans="1:5" x14ac:dyDescent="0.25">
      <c r="A16" s="131" t="s">
        <v>179</v>
      </c>
      <c r="C16" s="169">
        <f>+C15</f>
        <v>264060.2</v>
      </c>
      <c r="D16" s="169">
        <v>204871.03</v>
      </c>
    </row>
    <row r="17" spans="1:4" x14ac:dyDescent="0.25">
      <c r="A17" s="133" t="s">
        <v>166</v>
      </c>
    </row>
    <row r="18" spans="1:4" x14ac:dyDescent="0.25">
      <c r="A18" s="131" t="s">
        <v>180</v>
      </c>
      <c r="B18" s="134" t="s">
        <v>181</v>
      </c>
      <c r="C18" s="132">
        <v>4914.59</v>
      </c>
      <c r="D18" s="132">
        <v>8693.2199999999993</v>
      </c>
    </row>
    <row r="19" spans="1:4" x14ac:dyDescent="0.25">
      <c r="A19" s="131" t="s">
        <v>278</v>
      </c>
      <c r="D19" s="132">
        <v>25.88</v>
      </c>
    </row>
    <row r="20" spans="1:4" x14ac:dyDescent="0.25">
      <c r="A20" s="131" t="s">
        <v>279</v>
      </c>
      <c r="D20" s="132">
        <v>-220.03</v>
      </c>
    </row>
    <row r="21" spans="1:4" x14ac:dyDescent="0.25">
      <c r="A21" s="131" t="s">
        <v>285</v>
      </c>
      <c r="C21" s="132">
        <v>6778.48</v>
      </c>
      <c r="D21" s="132">
        <v>573.48</v>
      </c>
    </row>
    <row r="22" spans="1:4" x14ac:dyDescent="0.25">
      <c r="A22" s="131" t="s">
        <v>86</v>
      </c>
      <c r="D22" s="132">
        <v>962.9</v>
      </c>
    </row>
    <row r="23" spans="1:4" x14ac:dyDescent="0.25">
      <c r="A23" s="131" t="s">
        <v>182</v>
      </c>
      <c r="C23" s="169">
        <f>SUM(C18:C22)</f>
        <v>11693.07</v>
      </c>
      <c r="D23" s="169">
        <v>10035.450000000001</v>
      </c>
    </row>
    <row r="24" spans="1:4" x14ac:dyDescent="0.25">
      <c r="A24" s="135" t="s">
        <v>183</v>
      </c>
      <c r="C24" s="170">
        <f>+C16-C23</f>
        <v>252367.13</v>
      </c>
      <c r="D24" s="170">
        <v>194835.58</v>
      </c>
    </row>
    <row r="25" spans="1:4" x14ac:dyDescent="0.25">
      <c r="A25" s="131" t="s">
        <v>184</v>
      </c>
    </row>
    <row r="26" spans="1:4" x14ac:dyDescent="0.25">
      <c r="A26" s="133" t="s">
        <v>185</v>
      </c>
    </row>
    <row r="27" spans="1:4" x14ac:dyDescent="0.25">
      <c r="A27" s="131" t="s">
        <v>186</v>
      </c>
      <c r="C27" s="132">
        <v>194835.58</v>
      </c>
      <c r="D27" s="132">
        <v>194835.58</v>
      </c>
    </row>
    <row r="28" spans="1:4" x14ac:dyDescent="0.25">
      <c r="A28" s="131" t="s">
        <v>292</v>
      </c>
      <c r="C28" s="132">
        <v>58450.3</v>
      </c>
    </row>
    <row r="29" spans="1:4" x14ac:dyDescent="0.25">
      <c r="B29" s="136" t="s">
        <v>187</v>
      </c>
      <c r="C29" s="170">
        <f>+C27+C28</f>
        <v>253285.88</v>
      </c>
      <c r="D29" s="170">
        <v>194835.58</v>
      </c>
    </row>
    <row r="33" spans="1:1" x14ac:dyDescent="0.25">
      <c r="A33" s="137" t="s">
        <v>293</v>
      </c>
    </row>
  </sheetData>
  <mergeCells count="2">
    <mergeCell ref="A1:D1"/>
    <mergeCell ref="A3:D3"/>
  </mergeCells>
  <phoneticPr fontId="1" type="noConversion"/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D557F-AB91-4867-9C34-1D5C00B13F01}">
  <sheetPr>
    <pageSetUpPr fitToPage="1"/>
  </sheetPr>
  <dimension ref="A1"/>
  <sheetViews>
    <sheetView workbookViewId="0"/>
  </sheetViews>
  <sheetFormatPr defaultRowHeight="12.75" x14ac:dyDescent="0.2"/>
  <sheetData/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"/>
  <sheetViews>
    <sheetView workbookViewId="0"/>
  </sheetViews>
  <sheetFormatPr defaultRowHeight="12.75" x14ac:dyDescent="0.2"/>
  <sheetData/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"/>
  <sheetViews>
    <sheetView workbookViewId="0"/>
  </sheetViews>
  <sheetFormatPr defaultRowHeight="12.75" x14ac:dyDescent="0.2"/>
  <sheetData/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"/>
  <sheetViews>
    <sheetView workbookViewId="0"/>
  </sheetViews>
  <sheetFormatPr defaultRowHeight="12.75" x14ac:dyDescent="0.2"/>
  <sheetData/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79EE4-DA5C-4EE6-ADCA-ECD1E4C22DD9}">
  <dimension ref="A1:R1332"/>
  <sheetViews>
    <sheetView workbookViewId="0"/>
  </sheetViews>
  <sheetFormatPr defaultRowHeight="12.75" x14ac:dyDescent="0.2"/>
  <cols>
    <col min="1" max="1" width="33.28515625" bestFit="1" customWidth="1"/>
    <col min="2" max="2" width="13.5703125" bestFit="1" customWidth="1"/>
    <col min="3" max="3" width="16.140625" bestFit="1" customWidth="1"/>
    <col min="4" max="4" width="12.28515625" bestFit="1" customWidth="1"/>
    <col min="5" max="5" width="14.85546875" bestFit="1" customWidth="1"/>
    <col min="6" max="6" width="14.28515625" bestFit="1" customWidth="1"/>
    <col min="7" max="7" width="13.5703125" customWidth="1"/>
    <col min="8" max="8" width="11.28515625" bestFit="1" customWidth="1"/>
    <col min="15" max="15" width="16.5703125" bestFit="1" customWidth="1"/>
    <col min="16" max="16" width="11.85546875" bestFit="1" customWidth="1"/>
    <col min="17" max="17" width="10.140625" bestFit="1" customWidth="1"/>
    <col min="18" max="18" width="18.5703125" bestFit="1" customWidth="1"/>
    <col min="19" max="19" width="62" bestFit="1" customWidth="1"/>
    <col min="20" max="20" width="11.5703125" bestFit="1" customWidth="1"/>
    <col min="21" max="21" width="12" bestFit="1" customWidth="1"/>
    <col min="22" max="22" width="15.42578125" bestFit="1" customWidth="1"/>
    <col min="23" max="23" width="11.42578125" bestFit="1" customWidth="1"/>
    <col min="24" max="24" width="15.42578125" bestFit="1" customWidth="1"/>
  </cols>
  <sheetData>
    <row r="1" spans="1:15" ht="15" x14ac:dyDescent="0.25">
      <c r="A1" s="66" t="s">
        <v>139</v>
      </c>
      <c r="B1" s="67"/>
      <c r="C1" s="67"/>
      <c r="D1" s="67"/>
      <c r="E1" s="67"/>
      <c r="F1" s="67"/>
      <c r="G1" s="67"/>
      <c r="H1" s="67"/>
      <c r="I1" s="67"/>
      <c r="J1" s="67"/>
      <c r="K1" s="68"/>
      <c r="O1" s="68" t="s">
        <v>69</v>
      </c>
    </row>
    <row r="2" spans="1:15" ht="15" x14ac:dyDescent="0.25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  <c r="O2" s="68" t="s">
        <v>118</v>
      </c>
    </row>
    <row r="3" spans="1:15" ht="15" x14ac:dyDescent="0.25">
      <c r="A3" s="66" t="s">
        <v>138</v>
      </c>
      <c r="B3" s="67"/>
      <c r="C3" s="67"/>
      <c r="D3" s="67"/>
      <c r="E3" s="67"/>
      <c r="F3" s="67"/>
      <c r="G3" s="67"/>
      <c r="H3" s="67"/>
      <c r="I3" s="67"/>
      <c r="J3" s="67"/>
      <c r="K3" s="68"/>
    </row>
    <row r="4" spans="1:15" x14ac:dyDescent="0.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5" x14ac:dyDescent="0.2">
      <c r="A5" s="63"/>
      <c r="B5" s="69" t="s">
        <v>119</v>
      </c>
      <c r="C5" s="70" t="s">
        <v>120</v>
      </c>
      <c r="D5" s="71" t="s">
        <v>121</v>
      </c>
      <c r="E5" s="69" t="s">
        <v>122</v>
      </c>
      <c r="F5" s="69" t="s">
        <v>123</v>
      </c>
      <c r="G5" s="69" t="s">
        <v>124</v>
      </c>
      <c r="H5" s="69"/>
      <c r="I5" s="69" t="s">
        <v>26</v>
      </c>
      <c r="J5" s="69" t="s">
        <v>125</v>
      </c>
      <c r="K5" s="72"/>
    </row>
    <row r="6" spans="1:15" ht="13.5" thickBot="1" x14ac:dyDescent="0.25">
      <c r="A6" s="63"/>
      <c r="B6" s="73"/>
      <c r="C6" s="74"/>
      <c r="D6" s="75"/>
      <c r="E6" s="73"/>
      <c r="F6" s="73"/>
      <c r="G6" s="73"/>
      <c r="H6" s="73"/>
      <c r="I6" s="73"/>
      <c r="J6" s="73"/>
      <c r="K6" s="68"/>
      <c r="L6" s="76"/>
    </row>
    <row r="7" spans="1:15" ht="26.25" thickBot="1" x14ac:dyDescent="0.25">
      <c r="A7" s="77"/>
      <c r="B7" s="78" t="s">
        <v>126</v>
      </c>
      <c r="C7" s="79" t="s">
        <v>127</v>
      </c>
      <c r="D7" s="80" t="s">
        <v>128</v>
      </c>
      <c r="E7" s="78" t="s">
        <v>129</v>
      </c>
      <c r="F7" s="78" t="s">
        <v>130</v>
      </c>
      <c r="G7" s="78" t="s">
        <v>131</v>
      </c>
      <c r="H7" s="106" t="s">
        <v>152</v>
      </c>
      <c r="I7" s="78" t="s">
        <v>132</v>
      </c>
      <c r="J7" s="78" t="s">
        <v>133</v>
      </c>
      <c r="K7" s="78" t="s">
        <v>94</v>
      </c>
      <c r="L7" s="81" t="s">
        <v>134</v>
      </c>
    </row>
    <row r="8" spans="1:15" ht="18" customHeight="1" x14ac:dyDescent="0.2">
      <c r="A8" s="103" t="s">
        <v>151</v>
      </c>
      <c r="B8" s="73"/>
      <c r="C8" s="83"/>
      <c r="D8" s="105"/>
      <c r="E8" s="73"/>
      <c r="F8" s="73"/>
      <c r="G8" s="73"/>
      <c r="H8" s="73"/>
      <c r="I8" s="73"/>
      <c r="J8" s="73"/>
      <c r="K8" s="73"/>
      <c r="L8" s="84"/>
    </row>
    <row r="9" spans="1:15" ht="18" customHeight="1" x14ac:dyDescent="0.2">
      <c r="A9" s="102" t="s">
        <v>150</v>
      </c>
      <c r="B9" s="73"/>
      <c r="C9" s="83"/>
      <c r="D9" s="73"/>
      <c r="E9" s="73"/>
      <c r="F9" s="73"/>
      <c r="G9" s="73"/>
      <c r="H9" s="73"/>
      <c r="I9" s="73"/>
      <c r="J9" s="73"/>
      <c r="K9" s="73"/>
      <c r="L9" s="84"/>
    </row>
    <row r="10" spans="1:15" ht="18" customHeight="1" x14ac:dyDescent="0.2">
      <c r="A10" s="85" t="s">
        <v>149</v>
      </c>
      <c r="B10" s="76"/>
      <c r="C10" s="76"/>
      <c r="D10" s="76"/>
      <c r="E10" s="76"/>
      <c r="F10" s="76"/>
      <c r="G10" s="76"/>
      <c r="H10" s="76">
        <f>F10-G10</f>
        <v>0</v>
      </c>
      <c r="I10" s="76"/>
      <c r="J10" s="76"/>
      <c r="K10" s="86">
        <v>0</v>
      </c>
      <c r="L10" s="88">
        <f>F10-G10+J10</f>
        <v>0</v>
      </c>
    </row>
    <row r="11" spans="1:15" ht="18" customHeight="1" x14ac:dyDescent="0.2">
      <c r="A11" s="104" t="s">
        <v>148</v>
      </c>
      <c r="B11" s="76"/>
      <c r="C11" s="76"/>
      <c r="D11" s="76"/>
      <c r="E11" s="76"/>
      <c r="F11" s="76"/>
      <c r="G11" s="76"/>
      <c r="H11" s="76"/>
      <c r="I11" s="76"/>
      <c r="J11" s="76"/>
      <c r="K11" s="86"/>
      <c r="L11" s="88"/>
    </row>
    <row r="12" spans="1:15" ht="18" customHeight="1" x14ac:dyDescent="0.2">
      <c r="A12" s="104" t="s">
        <v>147</v>
      </c>
      <c r="B12" s="76"/>
      <c r="C12" s="87"/>
      <c r="D12" s="76"/>
      <c r="E12" s="76"/>
      <c r="F12" s="76"/>
      <c r="G12" s="76"/>
      <c r="H12" s="76"/>
      <c r="I12" s="76"/>
      <c r="J12" s="76"/>
      <c r="K12" s="76"/>
      <c r="L12" s="88"/>
    </row>
    <row r="13" spans="1:15" ht="18" customHeight="1" x14ac:dyDescent="0.2">
      <c r="A13" s="82" t="s">
        <v>146</v>
      </c>
      <c r="B13" s="76"/>
      <c r="C13" s="76"/>
      <c r="D13" s="76"/>
      <c r="E13" s="76"/>
      <c r="F13" s="76"/>
      <c r="G13" s="76"/>
      <c r="H13" s="76">
        <f>F13-G13</f>
        <v>0</v>
      </c>
      <c r="I13" s="76"/>
      <c r="J13" s="76"/>
      <c r="K13" s="76"/>
      <c r="L13" s="88">
        <f>F13-G13+J13</f>
        <v>0</v>
      </c>
    </row>
    <row r="14" spans="1:15" ht="18" customHeight="1" x14ac:dyDescent="0.2">
      <c r="A14" s="102" t="s">
        <v>145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88"/>
    </row>
    <row r="15" spans="1:15" ht="18" customHeight="1" x14ac:dyDescent="0.2">
      <c r="A15" s="102" t="s">
        <v>144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88"/>
    </row>
    <row r="16" spans="1:15" ht="18" customHeight="1" x14ac:dyDescent="0.2">
      <c r="A16" s="82" t="s">
        <v>143</v>
      </c>
      <c r="B16" s="76"/>
      <c r="C16" s="76"/>
      <c r="D16" s="76"/>
      <c r="E16" s="76"/>
      <c r="F16" s="76"/>
      <c r="G16" s="76"/>
      <c r="H16" s="76">
        <f>F16-G16</f>
        <v>0</v>
      </c>
      <c r="I16" s="76"/>
      <c r="J16" s="76"/>
      <c r="K16" s="76"/>
      <c r="L16" s="88">
        <f>F16-G16+J16</f>
        <v>0</v>
      </c>
    </row>
    <row r="17" spans="1:14" ht="18" customHeight="1" x14ac:dyDescent="0.2">
      <c r="A17" s="103" t="s">
        <v>142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88"/>
      <c r="N17" s="101"/>
    </row>
    <row r="18" spans="1:14" ht="18" customHeight="1" x14ac:dyDescent="0.2">
      <c r="A18" s="102" t="s">
        <v>141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88"/>
    </row>
    <row r="19" spans="1:14" ht="18" customHeight="1" x14ac:dyDescent="0.2">
      <c r="A19" s="82" t="s">
        <v>140</v>
      </c>
      <c r="B19" s="76"/>
      <c r="C19" s="76"/>
      <c r="D19" s="76"/>
      <c r="E19" s="76"/>
      <c r="F19" s="76"/>
      <c r="G19" s="76"/>
      <c r="H19" s="76">
        <f>F19-G19</f>
        <v>0</v>
      </c>
      <c r="I19" s="76"/>
      <c r="J19" s="76"/>
      <c r="K19" s="76"/>
      <c r="L19" s="88">
        <f>F19-G19+J19</f>
        <v>0</v>
      </c>
    </row>
    <row r="20" spans="1:14" ht="18" customHeight="1" x14ac:dyDescent="0.2">
      <c r="A20" s="82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88"/>
    </row>
    <row r="21" spans="1:14" ht="13.5" thickBot="1" x14ac:dyDescent="0.25">
      <c r="A21" s="89" t="s">
        <v>135</v>
      </c>
      <c r="B21" s="90">
        <f t="shared" ref="B21:G21" si="0">SUM(B9:B20)</f>
        <v>0</v>
      </c>
      <c r="C21" s="90">
        <f t="shared" si="0"/>
        <v>0</v>
      </c>
      <c r="D21" s="90">
        <f t="shared" si="0"/>
        <v>0</v>
      </c>
      <c r="E21" s="90">
        <f t="shared" si="0"/>
        <v>0</v>
      </c>
      <c r="F21" s="90">
        <f t="shared" si="0"/>
        <v>0</v>
      </c>
      <c r="G21" s="90">
        <f t="shared" si="0"/>
        <v>0</v>
      </c>
      <c r="H21" s="90"/>
      <c r="I21" s="90">
        <f>SUM(I9:I20)</f>
        <v>0</v>
      </c>
      <c r="J21" s="90">
        <f>SUM(J9:J20)</f>
        <v>0</v>
      </c>
      <c r="K21" s="90">
        <f>SUM(K9:K20)</f>
        <v>0</v>
      </c>
      <c r="L21" s="91">
        <f>SUM(L9:L20)</f>
        <v>0</v>
      </c>
    </row>
    <row r="24" spans="1:14" x14ac:dyDescent="0.2">
      <c r="A24" s="67" t="s">
        <v>136</v>
      </c>
      <c r="B24" s="92"/>
      <c r="C24" s="92">
        <v>0</v>
      </c>
      <c r="D24" s="92">
        <v>0</v>
      </c>
      <c r="E24" s="92"/>
      <c r="F24" s="92"/>
      <c r="G24" s="92"/>
      <c r="H24" s="92"/>
      <c r="I24" s="92">
        <v>0</v>
      </c>
      <c r="J24" s="92">
        <v>0</v>
      </c>
      <c r="K24" s="92">
        <v>0</v>
      </c>
      <c r="L24" s="92"/>
    </row>
    <row r="25" spans="1:14" x14ac:dyDescent="0.2">
      <c r="A25" s="67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</row>
    <row r="26" spans="1:14" x14ac:dyDescent="0.2">
      <c r="A26" s="93" t="s">
        <v>137</v>
      </c>
      <c r="B26" s="94"/>
      <c r="C26" s="94"/>
      <c r="D26" s="94"/>
      <c r="E26" s="94"/>
      <c r="F26" s="94">
        <f>F24-F21</f>
        <v>0</v>
      </c>
      <c r="G26" s="94">
        <f>G24-G21</f>
        <v>0</v>
      </c>
      <c r="H26" s="94"/>
      <c r="I26" s="94"/>
      <c r="J26" s="94"/>
      <c r="K26" s="94">
        <v>0</v>
      </c>
      <c r="L26" s="94"/>
    </row>
    <row r="27" spans="1:14" x14ac:dyDescent="0.2">
      <c r="A27" s="93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</row>
    <row r="28" spans="1:14" ht="13.5" thickBot="1" x14ac:dyDescent="0.25">
      <c r="A28" s="63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</row>
    <row r="29" spans="1:14" ht="13.5" thickBot="1" x14ac:dyDescent="0.25">
      <c r="A29" s="95"/>
      <c r="B29" s="96">
        <f t="shared" ref="B29:G29" si="1">B21+B26</f>
        <v>0</v>
      </c>
      <c r="C29" s="96">
        <f t="shared" si="1"/>
        <v>0</v>
      </c>
      <c r="D29" s="96">
        <f t="shared" si="1"/>
        <v>0</v>
      </c>
      <c r="E29" s="96">
        <f t="shared" si="1"/>
        <v>0</v>
      </c>
      <c r="F29" s="96">
        <f t="shared" si="1"/>
        <v>0</v>
      </c>
      <c r="G29" s="96">
        <f t="shared" si="1"/>
        <v>0</v>
      </c>
      <c r="H29" s="96"/>
      <c r="I29" s="96">
        <f>I21+I26</f>
        <v>0</v>
      </c>
      <c r="J29" s="96">
        <f>J21+J26</f>
        <v>0</v>
      </c>
      <c r="K29" s="96">
        <f>K21+K26</f>
        <v>0</v>
      </c>
      <c r="L29" s="97">
        <f>F29-G29+J29+K29</f>
        <v>0</v>
      </c>
    </row>
    <row r="30" spans="1:14" x14ac:dyDescent="0.2">
      <c r="A30" s="67"/>
      <c r="B30" s="92"/>
      <c r="C30" s="92"/>
      <c r="D30" s="76"/>
      <c r="E30" s="76"/>
      <c r="F30" s="76"/>
      <c r="G30" s="76"/>
      <c r="H30" s="76"/>
      <c r="I30" s="76"/>
      <c r="J30" s="76"/>
      <c r="K30" s="76"/>
      <c r="L30" s="76"/>
    </row>
    <row r="31" spans="1:14" x14ac:dyDescent="0.2">
      <c r="A31" s="67"/>
      <c r="F31" s="76"/>
      <c r="G31" s="76">
        <f>+F26-G26</f>
        <v>0</v>
      </c>
      <c r="H31" s="76"/>
      <c r="I31" s="76"/>
      <c r="J31" s="76"/>
      <c r="K31" s="76"/>
      <c r="L31" s="76"/>
    </row>
    <row r="32" spans="1:14" x14ac:dyDescent="0.2">
      <c r="G32" s="101">
        <f>F21-G21</f>
        <v>0</v>
      </c>
      <c r="K32" s="76"/>
    </row>
    <row r="33" spans="7:11" x14ac:dyDescent="0.2">
      <c r="K33" s="76"/>
    </row>
    <row r="34" spans="7:11" x14ac:dyDescent="0.2">
      <c r="G34" s="101">
        <f>SUM(G31:G33)</f>
        <v>0</v>
      </c>
      <c r="K34" s="63"/>
    </row>
    <row r="35" spans="7:11" x14ac:dyDescent="0.2">
      <c r="K35" s="63"/>
    </row>
    <row r="36" spans="7:11" x14ac:dyDescent="0.2">
      <c r="K36" s="63"/>
    </row>
    <row r="37" spans="7:11" x14ac:dyDescent="0.2">
      <c r="K37" s="63"/>
    </row>
    <row r="38" spans="7:11" x14ac:dyDescent="0.2">
      <c r="K38" s="63"/>
    </row>
    <row r="39" spans="7:11" x14ac:dyDescent="0.2">
      <c r="K39" s="63"/>
    </row>
    <row r="40" spans="7:11" x14ac:dyDescent="0.2">
      <c r="K40" s="63"/>
    </row>
    <row r="41" spans="7:11" x14ac:dyDescent="0.2">
      <c r="K41" s="63"/>
    </row>
    <row r="42" spans="7:11" x14ac:dyDescent="0.2">
      <c r="K42" s="63"/>
    </row>
    <row r="43" spans="7:11" x14ac:dyDescent="0.2">
      <c r="K43" s="98"/>
    </row>
    <row r="44" spans="7:11" x14ac:dyDescent="0.2">
      <c r="K44" s="98"/>
    </row>
    <row r="45" spans="7:11" x14ac:dyDescent="0.2">
      <c r="K45" s="98"/>
    </row>
    <row r="46" spans="7:11" x14ac:dyDescent="0.2">
      <c r="K46" s="98"/>
    </row>
    <row r="51" spans="9:10" x14ac:dyDescent="0.2">
      <c r="I51" s="76"/>
      <c r="J51" s="76"/>
    </row>
    <row r="52" spans="9:10" x14ac:dyDescent="0.2">
      <c r="I52" s="76"/>
      <c r="J52" s="76"/>
    </row>
    <row r="53" spans="9:10" x14ac:dyDescent="0.2">
      <c r="I53" s="63"/>
      <c r="J53" s="63"/>
    </row>
    <row r="54" spans="9:10" x14ac:dyDescent="0.2">
      <c r="I54" s="63"/>
      <c r="J54" s="63"/>
    </row>
    <row r="55" spans="9:10" x14ac:dyDescent="0.2">
      <c r="I55" s="63"/>
      <c r="J55" s="63"/>
    </row>
    <row r="56" spans="9:10" x14ac:dyDescent="0.2">
      <c r="I56" s="63"/>
      <c r="J56" s="99"/>
    </row>
    <row r="57" spans="9:10" x14ac:dyDescent="0.2">
      <c r="I57" s="63"/>
      <c r="J57" s="63"/>
    </row>
    <row r="58" spans="9:10" x14ac:dyDescent="0.2">
      <c r="I58" s="63"/>
      <c r="J58" s="63"/>
    </row>
    <row r="59" spans="9:10" x14ac:dyDescent="0.2">
      <c r="I59" s="63"/>
      <c r="J59" s="63"/>
    </row>
    <row r="60" spans="9:10" x14ac:dyDescent="0.2">
      <c r="I60" s="63"/>
      <c r="J60" s="63"/>
    </row>
    <row r="61" spans="9:10" x14ac:dyDescent="0.2">
      <c r="I61" s="63"/>
      <c r="J61" s="63"/>
    </row>
    <row r="62" spans="9:10" x14ac:dyDescent="0.2">
      <c r="I62" s="63"/>
      <c r="J62" s="63"/>
    </row>
    <row r="63" spans="9:10" x14ac:dyDescent="0.2">
      <c r="I63" s="98"/>
      <c r="J63" s="98"/>
    </row>
    <row r="64" spans="9:10" x14ac:dyDescent="0.2">
      <c r="I64" s="98"/>
      <c r="J64" s="98"/>
    </row>
    <row r="65" spans="9:10" x14ac:dyDescent="0.2">
      <c r="I65" s="98"/>
      <c r="J65" s="98"/>
    </row>
    <row r="66" spans="9:10" x14ac:dyDescent="0.2">
      <c r="I66" s="98"/>
      <c r="J66" s="98"/>
    </row>
    <row r="1070" spans="18:18" x14ac:dyDescent="0.2">
      <c r="R1070" s="100"/>
    </row>
    <row r="1071" spans="18:18" x14ac:dyDescent="0.2">
      <c r="R1071" s="100"/>
    </row>
    <row r="1072" spans="18:18" x14ac:dyDescent="0.2">
      <c r="R1072" s="100"/>
    </row>
    <row r="1073" spans="18:18" x14ac:dyDescent="0.2">
      <c r="R1073" s="100"/>
    </row>
    <row r="1074" spans="18:18" x14ac:dyDescent="0.2">
      <c r="R1074" s="100"/>
    </row>
    <row r="1075" spans="18:18" x14ac:dyDescent="0.2">
      <c r="R1075" s="100"/>
    </row>
    <row r="1076" spans="18:18" x14ac:dyDescent="0.2">
      <c r="R1076" s="100"/>
    </row>
    <row r="1077" spans="18:18" x14ac:dyDescent="0.2">
      <c r="R1077" s="100"/>
    </row>
    <row r="1078" spans="18:18" x14ac:dyDescent="0.2">
      <c r="R1078" s="100"/>
    </row>
    <row r="1079" spans="18:18" x14ac:dyDescent="0.2">
      <c r="R1079" s="100"/>
    </row>
    <row r="1080" spans="18:18" x14ac:dyDescent="0.2">
      <c r="R1080" s="100"/>
    </row>
    <row r="1081" spans="18:18" x14ac:dyDescent="0.2">
      <c r="R1081" s="100"/>
    </row>
    <row r="1082" spans="18:18" x14ac:dyDescent="0.2">
      <c r="R1082" s="100"/>
    </row>
    <row r="1083" spans="18:18" x14ac:dyDescent="0.2">
      <c r="R1083" s="100"/>
    </row>
    <row r="1084" spans="18:18" x14ac:dyDescent="0.2">
      <c r="R1084" s="100"/>
    </row>
    <row r="1085" spans="18:18" x14ac:dyDescent="0.2">
      <c r="R1085" s="100"/>
    </row>
    <row r="1086" spans="18:18" x14ac:dyDescent="0.2">
      <c r="R1086" s="100"/>
    </row>
    <row r="1087" spans="18:18" x14ac:dyDescent="0.2">
      <c r="R1087" s="100"/>
    </row>
    <row r="1088" spans="18:18" x14ac:dyDescent="0.2">
      <c r="R1088" s="100"/>
    </row>
    <row r="1089" spans="18:18" x14ac:dyDescent="0.2">
      <c r="R1089" s="100"/>
    </row>
    <row r="1090" spans="18:18" x14ac:dyDescent="0.2">
      <c r="R1090" s="100"/>
    </row>
    <row r="1091" spans="18:18" x14ac:dyDescent="0.2">
      <c r="R1091" s="100"/>
    </row>
    <row r="1092" spans="18:18" x14ac:dyDescent="0.2">
      <c r="R1092" s="100"/>
    </row>
    <row r="1093" spans="18:18" x14ac:dyDescent="0.2">
      <c r="R1093" s="100"/>
    </row>
    <row r="1094" spans="18:18" x14ac:dyDescent="0.2">
      <c r="R1094" s="100"/>
    </row>
    <row r="1095" spans="18:18" x14ac:dyDescent="0.2">
      <c r="R1095" s="100"/>
    </row>
    <row r="1096" spans="18:18" x14ac:dyDescent="0.2">
      <c r="R1096" s="100"/>
    </row>
    <row r="1097" spans="18:18" x14ac:dyDescent="0.2">
      <c r="R1097" s="100"/>
    </row>
    <row r="1098" spans="18:18" x14ac:dyDescent="0.2">
      <c r="R1098" s="100"/>
    </row>
    <row r="1099" spans="18:18" x14ac:dyDescent="0.2">
      <c r="R1099" s="100"/>
    </row>
    <row r="1100" spans="18:18" x14ac:dyDescent="0.2">
      <c r="R1100" s="100"/>
    </row>
    <row r="1101" spans="18:18" x14ac:dyDescent="0.2">
      <c r="R1101" s="100"/>
    </row>
    <row r="1102" spans="18:18" x14ac:dyDescent="0.2">
      <c r="R1102" s="100"/>
    </row>
    <row r="1103" spans="18:18" x14ac:dyDescent="0.2">
      <c r="R1103" s="100"/>
    </row>
    <row r="1104" spans="18:18" x14ac:dyDescent="0.2">
      <c r="R1104" s="100"/>
    </row>
    <row r="1105" spans="18:18" x14ac:dyDescent="0.2">
      <c r="R1105" s="100"/>
    </row>
    <row r="1106" spans="18:18" x14ac:dyDescent="0.2">
      <c r="R1106" s="100"/>
    </row>
    <row r="1107" spans="18:18" x14ac:dyDescent="0.2">
      <c r="R1107" s="100"/>
    </row>
    <row r="1108" spans="18:18" x14ac:dyDescent="0.2">
      <c r="R1108" s="100"/>
    </row>
    <row r="1109" spans="18:18" x14ac:dyDescent="0.2">
      <c r="R1109" s="100"/>
    </row>
    <row r="1110" spans="18:18" x14ac:dyDescent="0.2">
      <c r="R1110" s="100"/>
    </row>
    <row r="1111" spans="18:18" x14ac:dyDescent="0.2">
      <c r="R1111" s="100"/>
    </row>
    <row r="1112" spans="18:18" x14ac:dyDescent="0.2">
      <c r="R1112" s="100"/>
    </row>
    <row r="1113" spans="18:18" x14ac:dyDescent="0.2">
      <c r="R1113" s="100"/>
    </row>
    <row r="1114" spans="18:18" x14ac:dyDescent="0.2">
      <c r="R1114" s="100"/>
    </row>
    <row r="1115" spans="18:18" x14ac:dyDescent="0.2">
      <c r="R1115" s="100"/>
    </row>
    <row r="1116" spans="18:18" x14ac:dyDescent="0.2">
      <c r="R1116" s="100"/>
    </row>
    <row r="1117" spans="18:18" x14ac:dyDescent="0.2">
      <c r="R1117" s="100"/>
    </row>
    <row r="1118" spans="18:18" x14ac:dyDescent="0.2">
      <c r="R1118" s="100"/>
    </row>
    <row r="1119" spans="18:18" x14ac:dyDescent="0.2">
      <c r="R1119" s="100"/>
    </row>
    <row r="1120" spans="18:18" x14ac:dyDescent="0.2">
      <c r="R1120" s="100"/>
    </row>
    <row r="1121" spans="18:18" x14ac:dyDescent="0.2">
      <c r="R1121" s="100"/>
    </row>
    <row r="1122" spans="18:18" x14ac:dyDescent="0.2">
      <c r="R1122" s="100"/>
    </row>
    <row r="1123" spans="18:18" x14ac:dyDescent="0.2">
      <c r="R1123" s="100"/>
    </row>
    <row r="1124" spans="18:18" x14ac:dyDescent="0.2">
      <c r="R1124" s="100"/>
    </row>
    <row r="1125" spans="18:18" x14ac:dyDescent="0.2">
      <c r="R1125" s="100"/>
    </row>
    <row r="1126" spans="18:18" x14ac:dyDescent="0.2">
      <c r="R1126" s="100"/>
    </row>
    <row r="1127" spans="18:18" x14ac:dyDescent="0.2">
      <c r="R1127" s="100"/>
    </row>
    <row r="1128" spans="18:18" x14ac:dyDescent="0.2">
      <c r="R1128" s="100"/>
    </row>
    <row r="1129" spans="18:18" x14ac:dyDescent="0.2">
      <c r="R1129" s="100"/>
    </row>
    <row r="1130" spans="18:18" x14ac:dyDescent="0.2">
      <c r="R1130" s="100"/>
    </row>
    <row r="1131" spans="18:18" x14ac:dyDescent="0.2">
      <c r="R1131" s="100"/>
    </row>
    <row r="1132" spans="18:18" x14ac:dyDescent="0.2">
      <c r="R1132" s="100"/>
    </row>
    <row r="1133" spans="18:18" x14ac:dyDescent="0.2">
      <c r="R1133" s="100"/>
    </row>
    <row r="1134" spans="18:18" x14ac:dyDescent="0.2">
      <c r="R1134" s="100"/>
    </row>
    <row r="1135" spans="18:18" x14ac:dyDescent="0.2">
      <c r="R1135" s="100"/>
    </row>
    <row r="1136" spans="18:18" x14ac:dyDescent="0.2">
      <c r="R1136" s="100"/>
    </row>
    <row r="1137" spans="18:18" x14ac:dyDescent="0.2">
      <c r="R1137" s="100"/>
    </row>
    <row r="1138" spans="18:18" x14ac:dyDescent="0.2">
      <c r="R1138" s="100"/>
    </row>
    <row r="1139" spans="18:18" x14ac:dyDescent="0.2">
      <c r="R1139" s="100"/>
    </row>
    <row r="1140" spans="18:18" x14ac:dyDescent="0.2">
      <c r="R1140" s="100"/>
    </row>
    <row r="1141" spans="18:18" x14ac:dyDescent="0.2">
      <c r="R1141" s="100"/>
    </row>
    <row r="1142" spans="18:18" x14ac:dyDescent="0.2">
      <c r="R1142" s="100"/>
    </row>
    <row r="1143" spans="18:18" x14ac:dyDescent="0.2">
      <c r="R1143" s="100"/>
    </row>
    <row r="1144" spans="18:18" x14ac:dyDescent="0.2">
      <c r="R1144" s="100"/>
    </row>
    <row r="1145" spans="18:18" x14ac:dyDescent="0.2">
      <c r="R1145" s="100"/>
    </row>
    <row r="1146" spans="18:18" x14ac:dyDescent="0.2">
      <c r="R1146" s="100"/>
    </row>
    <row r="1147" spans="18:18" x14ac:dyDescent="0.2">
      <c r="R1147" s="100"/>
    </row>
    <row r="1148" spans="18:18" x14ac:dyDescent="0.2">
      <c r="R1148" s="100"/>
    </row>
    <row r="1149" spans="18:18" x14ac:dyDescent="0.2">
      <c r="R1149" s="100"/>
    </row>
    <row r="1150" spans="18:18" x14ac:dyDescent="0.2">
      <c r="R1150" s="100"/>
    </row>
    <row r="1151" spans="18:18" x14ac:dyDescent="0.2">
      <c r="R1151" s="100"/>
    </row>
    <row r="1152" spans="18:18" x14ac:dyDescent="0.2">
      <c r="R1152" s="100"/>
    </row>
    <row r="1153" spans="18:18" x14ac:dyDescent="0.2">
      <c r="R1153" s="100"/>
    </row>
    <row r="1154" spans="18:18" x14ac:dyDescent="0.2">
      <c r="R1154" s="100"/>
    </row>
    <row r="1155" spans="18:18" x14ac:dyDescent="0.2">
      <c r="R1155" s="100"/>
    </row>
    <row r="1156" spans="18:18" x14ac:dyDescent="0.2">
      <c r="R1156" s="100"/>
    </row>
    <row r="1157" spans="18:18" x14ac:dyDescent="0.2">
      <c r="R1157" s="100"/>
    </row>
    <row r="1158" spans="18:18" x14ac:dyDescent="0.2">
      <c r="R1158" s="100"/>
    </row>
    <row r="1159" spans="18:18" x14ac:dyDescent="0.2">
      <c r="R1159" s="100"/>
    </row>
    <row r="1160" spans="18:18" x14ac:dyDescent="0.2">
      <c r="R1160" s="100"/>
    </row>
    <row r="1161" spans="18:18" x14ac:dyDescent="0.2">
      <c r="R1161" s="100"/>
    </row>
    <row r="1162" spans="18:18" x14ac:dyDescent="0.2">
      <c r="R1162" s="100"/>
    </row>
    <row r="1163" spans="18:18" x14ac:dyDescent="0.2">
      <c r="R1163" s="100"/>
    </row>
    <row r="1164" spans="18:18" x14ac:dyDescent="0.2">
      <c r="R1164" s="100"/>
    </row>
    <row r="1165" spans="18:18" x14ac:dyDescent="0.2">
      <c r="R1165" s="100"/>
    </row>
    <row r="1166" spans="18:18" x14ac:dyDescent="0.2">
      <c r="R1166" s="100"/>
    </row>
    <row r="1167" spans="18:18" x14ac:dyDescent="0.2">
      <c r="R1167" s="100"/>
    </row>
    <row r="1168" spans="18:18" x14ac:dyDescent="0.2">
      <c r="R1168" s="100"/>
    </row>
    <row r="1169" spans="18:18" x14ac:dyDescent="0.2">
      <c r="R1169" s="100"/>
    </row>
    <row r="1170" spans="18:18" x14ac:dyDescent="0.2">
      <c r="R1170" s="100"/>
    </row>
    <row r="1171" spans="18:18" x14ac:dyDescent="0.2">
      <c r="R1171" s="100"/>
    </row>
    <row r="1172" spans="18:18" x14ac:dyDescent="0.2">
      <c r="R1172" s="100"/>
    </row>
    <row r="1173" spans="18:18" x14ac:dyDescent="0.2">
      <c r="R1173" s="100"/>
    </row>
    <row r="1174" spans="18:18" x14ac:dyDescent="0.2">
      <c r="R1174" s="100"/>
    </row>
    <row r="1175" spans="18:18" x14ac:dyDescent="0.2">
      <c r="R1175" s="100"/>
    </row>
    <row r="1176" spans="18:18" x14ac:dyDescent="0.2">
      <c r="R1176" s="100"/>
    </row>
    <row r="1177" spans="18:18" x14ac:dyDescent="0.2">
      <c r="R1177" s="100"/>
    </row>
    <row r="1178" spans="18:18" x14ac:dyDescent="0.2">
      <c r="R1178" s="100"/>
    </row>
    <row r="1179" spans="18:18" x14ac:dyDescent="0.2">
      <c r="R1179" s="100"/>
    </row>
    <row r="1180" spans="18:18" x14ac:dyDescent="0.2">
      <c r="R1180" s="100"/>
    </row>
    <row r="1181" spans="18:18" x14ac:dyDescent="0.2">
      <c r="R1181" s="100"/>
    </row>
    <row r="1182" spans="18:18" x14ac:dyDescent="0.2">
      <c r="R1182" s="100"/>
    </row>
    <row r="1183" spans="18:18" x14ac:dyDescent="0.2">
      <c r="R1183" s="100"/>
    </row>
    <row r="1184" spans="18:18" x14ac:dyDescent="0.2">
      <c r="R1184" s="100"/>
    </row>
    <row r="1185" spans="18:18" x14ac:dyDescent="0.2">
      <c r="R1185" s="100"/>
    </row>
    <row r="1186" spans="18:18" x14ac:dyDescent="0.2">
      <c r="R1186" s="100"/>
    </row>
    <row r="1187" spans="18:18" x14ac:dyDescent="0.2">
      <c r="R1187" s="100"/>
    </row>
    <row r="1188" spans="18:18" x14ac:dyDescent="0.2">
      <c r="R1188" s="100"/>
    </row>
    <row r="1189" spans="18:18" x14ac:dyDescent="0.2">
      <c r="R1189" s="100"/>
    </row>
    <row r="1190" spans="18:18" x14ac:dyDescent="0.2">
      <c r="R1190" s="100"/>
    </row>
    <row r="1191" spans="18:18" x14ac:dyDescent="0.2">
      <c r="R1191" s="100"/>
    </row>
    <row r="1192" spans="18:18" x14ac:dyDescent="0.2">
      <c r="R1192" s="100"/>
    </row>
    <row r="1193" spans="18:18" x14ac:dyDescent="0.2">
      <c r="R1193" s="100"/>
    </row>
    <row r="1194" spans="18:18" x14ac:dyDescent="0.2">
      <c r="R1194" s="100"/>
    </row>
    <row r="1195" spans="18:18" x14ac:dyDescent="0.2">
      <c r="R1195" s="100"/>
    </row>
    <row r="1196" spans="18:18" x14ac:dyDescent="0.2">
      <c r="R1196" s="100"/>
    </row>
    <row r="1197" spans="18:18" x14ac:dyDescent="0.2">
      <c r="R1197" s="100"/>
    </row>
    <row r="1198" spans="18:18" x14ac:dyDescent="0.2">
      <c r="R1198" s="100"/>
    </row>
    <row r="1199" spans="18:18" x14ac:dyDescent="0.2">
      <c r="R1199" s="100"/>
    </row>
    <row r="1200" spans="18:18" x14ac:dyDescent="0.2">
      <c r="R1200" s="100"/>
    </row>
    <row r="1201" spans="18:18" x14ac:dyDescent="0.2">
      <c r="R1201" s="100"/>
    </row>
    <row r="1202" spans="18:18" x14ac:dyDescent="0.2">
      <c r="R1202" s="100"/>
    </row>
    <row r="1203" spans="18:18" x14ac:dyDescent="0.2">
      <c r="R1203" s="100"/>
    </row>
    <row r="1204" spans="18:18" x14ac:dyDescent="0.2">
      <c r="R1204" s="100"/>
    </row>
    <row r="1205" spans="18:18" x14ac:dyDescent="0.2">
      <c r="R1205" s="100"/>
    </row>
    <row r="1206" spans="18:18" x14ac:dyDescent="0.2">
      <c r="R1206" s="100"/>
    </row>
    <row r="1207" spans="18:18" x14ac:dyDescent="0.2">
      <c r="R1207" s="100"/>
    </row>
    <row r="1208" spans="18:18" x14ac:dyDescent="0.2">
      <c r="R1208" s="100"/>
    </row>
    <row r="1209" spans="18:18" x14ac:dyDescent="0.2">
      <c r="R1209" s="100"/>
    </row>
    <row r="1210" spans="18:18" x14ac:dyDescent="0.2">
      <c r="R1210" s="100"/>
    </row>
    <row r="1211" spans="18:18" x14ac:dyDescent="0.2">
      <c r="R1211" s="100"/>
    </row>
    <row r="1212" spans="18:18" x14ac:dyDescent="0.2">
      <c r="R1212" s="100"/>
    </row>
    <row r="1213" spans="18:18" x14ac:dyDescent="0.2">
      <c r="R1213" s="100"/>
    </row>
    <row r="1214" spans="18:18" x14ac:dyDescent="0.2">
      <c r="R1214" s="100"/>
    </row>
    <row r="1215" spans="18:18" x14ac:dyDescent="0.2">
      <c r="R1215" s="100"/>
    </row>
    <row r="1216" spans="18:18" x14ac:dyDescent="0.2">
      <c r="R1216" s="100"/>
    </row>
    <row r="1217" spans="18:18" x14ac:dyDescent="0.2">
      <c r="R1217" s="100"/>
    </row>
    <row r="1218" spans="18:18" x14ac:dyDescent="0.2">
      <c r="R1218" s="100"/>
    </row>
    <row r="1219" spans="18:18" x14ac:dyDescent="0.2">
      <c r="R1219" s="100"/>
    </row>
    <row r="1220" spans="18:18" x14ac:dyDescent="0.2">
      <c r="R1220" s="100"/>
    </row>
    <row r="1221" spans="18:18" x14ac:dyDescent="0.2">
      <c r="R1221" s="100"/>
    </row>
    <row r="1222" spans="18:18" x14ac:dyDescent="0.2">
      <c r="R1222" s="100"/>
    </row>
    <row r="1223" spans="18:18" x14ac:dyDescent="0.2">
      <c r="R1223" s="100"/>
    </row>
    <row r="1224" spans="18:18" x14ac:dyDescent="0.2">
      <c r="R1224" s="100"/>
    </row>
    <row r="1225" spans="18:18" x14ac:dyDescent="0.2">
      <c r="R1225" s="100"/>
    </row>
    <row r="1226" spans="18:18" x14ac:dyDescent="0.2">
      <c r="R1226" s="100"/>
    </row>
    <row r="1227" spans="18:18" x14ac:dyDescent="0.2">
      <c r="R1227" s="100"/>
    </row>
    <row r="1228" spans="18:18" x14ac:dyDescent="0.2">
      <c r="R1228" s="100"/>
    </row>
    <row r="1229" spans="18:18" x14ac:dyDescent="0.2">
      <c r="R1229" s="100"/>
    </row>
    <row r="1230" spans="18:18" x14ac:dyDescent="0.2">
      <c r="R1230" s="100"/>
    </row>
    <row r="1231" spans="18:18" x14ac:dyDescent="0.2">
      <c r="R1231" s="100"/>
    </row>
    <row r="1232" spans="18:18" x14ac:dyDescent="0.2">
      <c r="R1232" s="100"/>
    </row>
    <row r="1233" spans="18:18" x14ac:dyDescent="0.2">
      <c r="R1233" s="100"/>
    </row>
    <row r="1234" spans="18:18" x14ac:dyDescent="0.2">
      <c r="R1234" s="100"/>
    </row>
    <row r="1235" spans="18:18" x14ac:dyDescent="0.2">
      <c r="R1235" s="100"/>
    </row>
    <row r="1236" spans="18:18" x14ac:dyDescent="0.2">
      <c r="R1236" s="100"/>
    </row>
    <row r="1237" spans="18:18" x14ac:dyDescent="0.2">
      <c r="R1237" s="100"/>
    </row>
    <row r="1238" spans="18:18" x14ac:dyDescent="0.2">
      <c r="R1238" s="100"/>
    </row>
    <row r="1239" spans="18:18" x14ac:dyDescent="0.2">
      <c r="R1239" s="100"/>
    </row>
    <row r="1240" spans="18:18" x14ac:dyDescent="0.2">
      <c r="R1240" s="100"/>
    </row>
    <row r="1241" spans="18:18" x14ac:dyDescent="0.2">
      <c r="R1241" s="100"/>
    </row>
    <row r="1242" spans="18:18" x14ac:dyDescent="0.2">
      <c r="R1242" s="100"/>
    </row>
    <row r="1243" spans="18:18" x14ac:dyDescent="0.2">
      <c r="R1243" s="100"/>
    </row>
    <row r="1244" spans="18:18" x14ac:dyDescent="0.2">
      <c r="R1244" s="100"/>
    </row>
    <row r="1245" spans="18:18" x14ac:dyDescent="0.2">
      <c r="R1245" s="100"/>
    </row>
    <row r="1246" spans="18:18" x14ac:dyDescent="0.2">
      <c r="R1246" s="100"/>
    </row>
    <row r="1247" spans="18:18" x14ac:dyDescent="0.2">
      <c r="R1247" s="100"/>
    </row>
    <row r="1248" spans="18:18" x14ac:dyDescent="0.2">
      <c r="R1248" s="100"/>
    </row>
    <row r="1249" spans="18:18" x14ac:dyDescent="0.2">
      <c r="R1249" s="100"/>
    </row>
    <row r="1250" spans="18:18" x14ac:dyDescent="0.2">
      <c r="R1250" s="100"/>
    </row>
    <row r="1251" spans="18:18" x14ac:dyDescent="0.2">
      <c r="R1251" s="100"/>
    </row>
    <row r="1252" spans="18:18" x14ac:dyDescent="0.2">
      <c r="R1252" s="100"/>
    </row>
    <row r="1253" spans="18:18" x14ac:dyDescent="0.2">
      <c r="R1253" s="100"/>
    </row>
    <row r="1254" spans="18:18" x14ac:dyDescent="0.2">
      <c r="R1254" s="100"/>
    </row>
    <row r="1255" spans="18:18" x14ac:dyDescent="0.2">
      <c r="R1255" s="100"/>
    </row>
    <row r="1256" spans="18:18" x14ac:dyDescent="0.2">
      <c r="R1256" s="100"/>
    </row>
    <row r="1257" spans="18:18" x14ac:dyDescent="0.2">
      <c r="R1257" s="100"/>
    </row>
    <row r="1258" spans="18:18" x14ac:dyDescent="0.2">
      <c r="R1258" s="100"/>
    </row>
    <row r="1259" spans="18:18" x14ac:dyDescent="0.2">
      <c r="R1259" s="100"/>
    </row>
    <row r="1260" spans="18:18" x14ac:dyDescent="0.2">
      <c r="R1260" s="100"/>
    </row>
    <row r="1261" spans="18:18" x14ac:dyDescent="0.2">
      <c r="R1261" s="100"/>
    </row>
    <row r="1262" spans="18:18" x14ac:dyDescent="0.2">
      <c r="R1262" s="100"/>
    </row>
    <row r="1263" spans="18:18" x14ac:dyDescent="0.2">
      <c r="R1263" s="100"/>
    </row>
    <row r="1264" spans="18:18" x14ac:dyDescent="0.2">
      <c r="R1264" s="100"/>
    </row>
    <row r="1265" spans="18:18" x14ac:dyDescent="0.2">
      <c r="R1265" s="100"/>
    </row>
    <row r="1266" spans="18:18" x14ac:dyDescent="0.2">
      <c r="R1266" s="100"/>
    </row>
    <row r="1267" spans="18:18" x14ac:dyDescent="0.2">
      <c r="R1267" s="100"/>
    </row>
    <row r="1268" spans="18:18" x14ac:dyDescent="0.2">
      <c r="R1268" s="100"/>
    </row>
    <row r="1269" spans="18:18" x14ac:dyDescent="0.2">
      <c r="R1269" s="100"/>
    </row>
    <row r="1270" spans="18:18" x14ac:dyDescent="0.2">
      <c r="R1270" s="100"/>
    </row>
    <row r="1271" spans="18:18" x14ac:dyDescent="0.2">
      <c r="R1271" s="100"/>
    </row>
    <row r="1272" spans="18:18" x14ac:dyDescent="0.2">
      <c r="R1272" s="100"/>
    </row>
    <row r="1273" spans="18:18" x14ac:dyDescent="0.2">
      <c r="R1273" s="100"/>
    </row>
    <row r="1274" spans="18:18" x14ac:dyDescent="0.2">
      <c r="R1274" s="100"/>
    </row>
    <row r="1275" spans="18:18" x14ac:dyDescent="0.2">
      <c r="R1275" s="100"/>
    </row>
    <row r="1276" spans="18:18" x14ac:dyDescent="0.2">
      <c r="R1276" s="100"/>
    </row>
    <row r="1277" spans="18:18" x14ac:dyDescent="0.2">
      <c r="R1277" s="100"/>
    </row>
    <row r="1278" spans="18:18" x14ac:dyDescent="0.2">
      <c r="R1278" s="100"/>
    </row>
    <row r="1279" spans="18:18" x14ac:dyDescent="0.2">
      <c r="R1279" s="100"/>
    </row>
    <row r="1280" spans="18:18" x14ac:dyDescent="0.2">
      <c r="R1280" s="100"/>
    </row>
    <row r="1281" spans="18:18" x14ac:dyDescent="0.2">
      <c r="R1281" s="100"/>
    </row>
    <row r="1282" spans="18:18" x14ac:dyDescent="0.2">
      <c r="R1282" s="100"/>
    </row>
    <row r="1283" spans="18:18" x14ac:dyDescent="0.2">
      <c r="R1283" s="100"/>
    </row>
    <row r="1284" spans="18:18" x14ac:dyDescent="0.2">
      <c r="R1284" s="100"/>
    </row>
    <row r="1285" spans="18:18" x14ac:dyDescent="0.2">
      <c r="R1285" s="100"/>
    </row>
    <row r="1286" spans="18:18" x14ac:dyDescent="0.2">
      <c r="R1286" s="100"/>
    </row>
    <row r="1287" spans="18:18" x14ac:dyDescent="0.2">
      <c r="R1287" s="100"/>
    </row>
    <row r="1288" spans="18:18" x14ac:dyDescent="0.2">
      <c r="R1288" s="100"/>
    </row>
    <row r="1289" spans="18:18" x14ac:dyDescent="0.2">
      <c r="R1289" s="100"/>
    </row>
    <row r="1290" spans="18:18" x14ac:dyDescent="0.2">
      <c r="R1290" s="100"/>
    </row>
    <row r="1291" spans="18:18" x14ac:dyDescent="0.2">
      <c r="R1291" s="100"/>
    </row>
    <row r="1292" spans="18:18" x14ac:dyDescent="0.2">
      <c r="R1292" s="100"/>
    </row>
    <row r="1293" spans="18:18" x14ac:dyDescent="0.2">
      <c r="R1293" s="100"/>
    </row>
    <row r="1294" spans="18:18" x14ac:dyDescent="0.2">
      <c r="R1294" s="100"/>
    </row>
    <row r="1295" spans="18:18" x14ac:dyDescent="0.2">
      <c r="R1295" s="100"/>
    </row>
    <row r="1296" spans="18:18" x14ac:dyDescent="0.2">
      <c r="R1296" s="100"/>
    </row>
    <row r="1297" spans="18:18" x14ac:dyDescent="0.2">
      <c r="R1297" s="100"/>
    </row>
    <row r="1298" spans="18:18" x14ac:dyDescent="0.2">
      <c r="R1298" s="100"/>
    </row>
    <row r="1299" spans="18:18" x14ac:dyDescent="0.2">
      <c r="R1299" s="100"/>
    </row>
    <row r="1300" spans="18:18" x14ac:dyDescent="0.2">
      <c r="R1300" s="100"/>
    </row>
    <row r="1301" spans="18:18" x14ac:dyDescent="0.2">
      <c r="R1301" s="100"/>
    </row>
    <row r="1302" spans="18:18" x14ac:dyDescent="0.2">
      <c r="R1302" s="100"/>
    </row>
    <row r="1303" spans="18:18" x14ac:dyDescent="0.2">
      <c r="R1303" s="100"/>
    </row>
    <row r="1304" spans="18:18" x14ac:dyDescent="0.2">
      <c r="R1304" s="100"/>
    </row>
    <row r="1305" spans="18:18" x14ac:dyDescent="0.2">
      <c r="R1305" s="100"/>
    </row>
    <row r="1306" spans="18:18" x14ac:dyDescent="0.2">
      <c r="R1306" s="100"/>
    </row>
    <row r="1307" spans="18:18" x14ac:dyDescent="0.2">
      <c r="R1307" s="100"/>
    </row>
    <row r="1308" spans="18:18" x14ac:dyDescent="0.2">
      <c r="R1308" s="100"/>
    </row>
    <row r="1309" spans="18:18" x14ac:dyDescent="0.2">
      <c r="R1309" s="100"/>
    </row>
    <row r="1310" spans="18:18" x14ac:dyDescent="0.2">
      <c r="R1310" s="100"/>
    </row>
    <row r="1311" spans="18:18" x14ac:dyDescent="0.2">
      <c r="R1311" s="100"/>
    </row>
    <row r="1312" spans="18:18" x14ac:dyDescent="0.2">
      <c r="R1312" s="100"/>
    </row>
    <row r="1313" spans="18:18" x14ac:dyDescent="0.2">
      <c r="R1313" s="100"/>
    </row>
    <row r="1314" spans="18:18" x14ac:dyDescent="0.2">
      <c r="R1314" s="100"/>
    </row>
    <row r="1315" spans="18:18" x14ac:dyDescent="0.2">
      <c r="R1315" s="100"/>
    </row>
    <row r="1316" spans="18:18" x14ac:dyDescent="0.2">
      <c r="R1316" s="100"/>
    </row>
    <row r="1317" spans="18:18" x14ac:dyDescent="0.2">
      <c r="R1317" s="100"/>
    </row>
    <row r="1318" spans="18:18" x14ac:dyDescent="0.2">
      <c r="R1318" s="100"/>
    </row>
    <row r="1319" spans="18:18" x14ac:dyDescent="0.2">
      <c r="R1319" s="100"/>
    </row>
    <row r="1320" spans="18:18" x14ac:dyDescent="0.2">
      <c r="R1320" s="100"/>
    </row>
    <row r="1321" spans="18:18" x14ac:dyDescent="0.2">
      <c r="R1321" s="100"/>
    </row>
    <row r="1322" spans="18:18" x14ac:dyDescent="0.2">
      <c r="R1322" s="100"/>
    </row>
    <row r="1323" spans="18:18" x14ac:dyDescent="0.2">
      <c r="R1323" s="100"/>
    </row>
    <row r="1324" spans="18:18" x14ac:dyDescent="0.2">
      <c r="R1324" s="100"/>
    </row>
    <row r="1325" spans="18:18" x14ac:dyDescent="0.2">
      <c r="R1325" s="100"/>
    </row>
    <row r="1326" spans="18:18" x14ac:dyDescent="0.2">
      <c r="R1326" s="100"/>
    </row>
    <row r="1327" spans="18:18" x14ac:dyDescent="0.2">
      <c r="R1327" s="100"/>
    </row>
    <row r="1328" spans="18:18" x14ac:dyDescent="0.2">
      <c r="R1328" s="100"/>
    </row>
    <row r="1329" spans="18:18" x14ac:dyDescent="0.2">
      <c r="R1329" s="100"/>
    </row>
    <row r="1330" spans="18:18" x14ac:dyDescent="0.2">
      <c r="R1330" s="100"/>
    </row>
    <row r="1331" spans="18:18" x14ac:dyDescent="0.2">
      <c r="R1331" s="100"/>
    </row>
    <row r="1332" spans="18:18" x14ac:dyDescent="0.2">
      <c r="R1332" s="100"/>
    </row>
  </sheetData>
  <hyperlinks>
    <hyperlink ref="O2" location="'5. Balance Sheet'!A1" display="BALANCE SHEET" xr:uid="{C58DA26D-43D5-4594-BAF1-46F5344C0A43}"/>
    <hyperlink ref="O1" location="INDEX!A1" display="INDEX" xr:uid="{353A1BFF-CA2D-47CA-A61A-DF32E97B11C9}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&amp;L&amp;8&amp;Z&amp;F  &amp;F  _&amp;A
&amp;D  &amp;T</oddFooter>
  </headerFooter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"/>
  <sheetViews>
    <sheetView workbookViewId="0"/>
  </sheetViews>
  <sheetFormatPr defaultRowHeight="12.75" x14ac:dyDescent="0.2"/>
  <sheetData/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"/>
  <sheetViews>
    <sheetView workbookViewId="0"/>
  </sheetViews>
  <sheetFormatPr defaultRowHeight="12.75" x14ac:dyDescent="0.2"/>
  <sheetData/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"/>
  <sheetViews>
    <sheetView workbookViewId="0"/>
  </sheetViews>
  <sheetFormatPr defaultRowHeight="12.75" x14ac:dyDescent="0.2"/>
  <sheetData/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"/>
  <sheetViews>
    <sheetView workbookViewId="0"/>
  </sheetViews>
  <sheetFormatPr defaultRowHeight="12.75" x14ac:dyDescent="0.2"/>
  <sheetData/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>
    <pageSetUpPr fitToPage="1"/>
  </sheetPr>
  <dimension ref="A2:G7"/>
  <sheetViews>
    <sheetView workbookViewId="0">
      <selection activeCell="D7" sqref="D7"/>
    </sheetView>
  </sheetViews>
  <sheetFormatPr defaultRowHeight="12.75" x14ac:dyDescent="0.2"/>
  <cols>
    <col min="1" max="1" width="12.5703125" bestFit="1" customWidth="1"/>
    <col min="2" max="2" width="32.7109375" customWidth="1"/>
    <col min="3" max="4" width="13" customWidth="1"/>
    <col min="5" max="5" width="19.85546875" bestFit="1" customWidth="1"/>
    <col min="6" max="6" width="8.85546875" customWidth="1"/>
  </cols>
  <sheetData>
    <row r="2" spans="1:7" x14ac:dyDescent="0.2">
      <c r="E2" s="63" t="s">
        <v>273</v>
      </c>
    </row>
    <row r="3" spans="1:7" x14ac:dyDescent="0.2">
      <c r="B3" t="s">
        <v>168</v>
      </c>
      <c r="D3" s="138">
        <v>4526</v>
      </c>
    </row>
    <row r="4" spans="1:7" x14ac:dyDescent="0.2">
      <c r="B4" s="63" t="s">
        <v>271</v>
      </c>
      <c r="D4" s="162">
        <f>-1058*4</f>
        <v>-4232</v>
      </c>
    </row>
    <row r="5" spans="1:7" x14ac:dyDescent="0.2">
      <c r="B5" s="63" t="s">
        <v>272</v>
      </c>
      <c r="D5" s="162">
        <v>259</v>
      </c>
    </row>
    <row r="6" spans="1:7" x14ac:dyDescent="0.2">
      <c r="B6" s="63" t="s">
        <v>270</v>
      </c>
      <c r="D6" s="162">
        <f>ROUND(-'42.Distribution'!G24,2)</f>
        <v>3442.84</v>
      </c>
    </row>
    <row r="7" spans="1:7" x14ac:dyDescent="0.2">
      <c r="A7" s="124"/>
      <c r="B7" t="s">
        <v>188</v>
      </c>
      <c r="D7" s="164">
        <f>SUM(D3:D6)</f>
        <v>3995.84</v>
      </c>
      <c r="E7">
        <v>4655.96</v>
      </c>
      <c r="F7" s="30">
        <f>+D7-E7</f>
        <v>-660.11999999999989</v>
      </c>
      <c r="G7" s="63" t="s">
        <v>274</v>
      </c>
    </row>
  </sheetData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8"/>
  <sheetViews>
    <sheetView workbookViewId="0">
      <selection activeCell="C25" sqref="C25"/>
    </sheetView>
  </sheetViews>
  <sheetFormatPr defaultRowHeight="15" x14ac:dyDescent="0.25"/>
  <cols>
    <col min="1" max="1" width="47.28515625" style="129" customWidth="1"/>
    <col min="2" max="2" width="5.5703125" style="129" bestFit="1" customWidth="1"/>
    <col min="3" max="4" width="10.140625" style="129" bestFit="1" customWidth="1"/>
    <col min="5" max="16384" width="9.140625" style="129"/>
  </cols>
  <sheetData>
    <row r="1" spans="1:4" x14ac:dyDescent="0.25">
      <c r="A1" s="177" t="s">
        <v>282</v>
      </c>
      <c r="B1" s="177"/>
      <c r="C1" s="177"/>
      <c r="D1" s="177"/>
    </row>
    <row r="2" spans="1:4" x14ac:dyDescent="0.25">
      <c r="A2" s="140" t="s">
        <v>283</v>
      </c>
    </row>
    <row r="3" spans="1:4" x14ac:dyDescent="0.25">
      <c r="A3" s="177" t="s">
        <v>189</v>
      </c>
      <c r="B3" s="177"/>
      <c r="C3" s="177"/>
      <c r="D3" s="177"/>
    </row>
    <row r="4" spans="1:4" x14ac:dyDescent="0.25">
      <c r="A4" s="177" t="s">
        <v>190</v>
      </c>
      <c r="B4" s="177"/>
      <c r="C4" s="177"/>
      <c r="D4" s="177"/>
    </row>
    <row r="5" spans="1:4" x14ac:dyDescent="0.25">
      <c r="B5" s="130" t="s">
        <v>173</v>
      </c>
      <c r="C5" s="130" t="s">
        <v>174</v>
      </c>
      <c r="D5" s="130" t="s">
        <v>175</v>
      </c>
    </row>
    <row r="6" spans="1:4" x14ac:dyDescent="0.25">
      <c r="C6" s="130" t="s">
        <v>176</v>
      </c>
      <c r="D6" s="130" t="s">
        <v>176</v>
      </c>
    </row>
    <row r="7" spans="1:4" x14ac:dyDescent="0.25">
      <c r="A7" s="167" t="s">
        <v>191</v>
      </c>
      <c r="B7" s="168"/>
      <c r="C7" s="168"/>
      <c r="D7" s="168"/>
    </row>
    <row r="8" spans="1:4" x14ac:dyDescent="0.25">
      <c r="A8" s="131" t="s">
        <v>294</v>
      </c>
      <c r="C8" s="132">
        <v>21000</v>
      </c>
      <c r="D8" s="132">
        <v>27000</v>
      </c>
    </row>
    <row r="9" spans="1:4" x14ac:dyDescent="0.25">
      <c r="A9" s="131" t="s">
        <v>295</v>
      </c>
      <c r="C9" s="132">
        <v>4520.25</v>
      </c>
      <c r="D9" s="132">
        <v>4631.08</v>
      </c>
    </row>
    <row r="10" spans="1:4" x14ac:dyDescent="0.25">
      <c r="A10" s="131" t="s">
        <v>296</v>
      </c>
      <c r="C10" s="132">
        <v>510.12</v>
      </c>
    </row>
    <row r="11" spans="1:4" x14ac:dyDescent="0.25">
      <c r="A11" s="131" t="s">
        <v>311</v>
      </c>
      <c r="C11" s="132">
        <v>46950</v>
      </c>
    </row>
    <row r="12" spans="1:4" x14ac:dyDescent="0.25">
      <c r="A12" s="131" t="s">
        <v>297</v>
      </c>
      <c r="C12" s="132">
        <v>171</v>
      </c>
    </row>
    <row r="13" spans="1:4" x14ac:dyDescent="0.25">
      <c r="A13" s="131" t="s">
        <v>298</v>
      </c>
      <c r="D13" s="132">
        <v>55.09</v>
      </c>
    </row>
    <row r="14" spans="1:4" x14ac:dyDescent="0.25">
      <c r="A14" s="131" t="s">
        <v>192</v>
      </c>
      <c r="C14" s="169">
        <f>SUM(C8:C13)</f>
        <v>73151.37</v>
      </c>
      <c r="D14" s="169">
        <v>31686.17</v>
      </c>
    </row>
    <row r="16" spans="1:4" x14ac:dyDescent="0.25">
      <c r="A16" s="133" t="s">
        <v>155</v>
      </c>
    </row>
    <row r="17" spans="1:4" x14ac:dyDescent="0.25">
      <c r="A17" s="131" t="s">
        <v>167</v>
      </c>
      <c r="C17" s="132">
        <v>2480</v>
      </c>
      <c r="D17" s="132">
        <v>1072.5</v>
      </c>
    </row>
    <row r="18" spans="1:4" x14ac:dyDescent="0.25">
      <c r="A18" s="131" t="s">
        <v>299</v>
      </c>
      <c r="C18" s="132">
        <v>259</v>
      </c>
      <c r="D18" s="132">
        <v>259</v>
      </c>
    </row>
    <row r="19" spans="1:4" x14ac:dyDescent="0.25">
      <c r="A19" s="131" t="s">
        <v>300</v>
      </c>
      <c r="C19" s="132">
        <v>4689.2299999999996</v>
      </c>
      <c r="D19" s="132">
        <v>3905.57</v>
      </c>
    </row>
    <row r="20" spans="1:4" x14ac:dyDescent="0.25">
      <c r="A20" s="131" t="s">
        <v>193</v>
      </c>
      <c r="C20" s="169">
        <v>7428.23</v>
      </c>
      <c r="D20" s="169">
        <v>5237.07</v>
      </c>
    </row>
    <row r="22" spans="1:4" x14ac:dyDescent="0.25">
      <c r="A22" s="135" t="s">
        <v>194</v>
      </c>
    </row>
    <row r="23" spans="1:4" x14ac:dyDescent="0.25">
      <c r="C23" s="139">
        <f>+C14-C20</f>
        <v>65723.14</v>
      </c>
      <c r="D23" s="139">
        <v>26449.1</v>
      </c>
    </row>
    <row r="24" spans="1:4" x14ac:dyDescent="0.25">
      <c r="A24" s="131" t="s">
        <v>195</v>
      </c>
      <c r="B24" s="134" t="s">
        <v>181</v>
      </c>
      <c r="C24" s="132">
        <v>3442.84</v>
      </c>
      <c r="D24" s="132">
        <v>4267.37</v>
      </c>
    </row>
    <row r="25" spans="1:4" x14ac:dyDescent="0.25">
      <c r="A25" s="135" t="s">
        <v>196</v>
      </c>
      <c r="B25" s="136" t="s">
        <v>187</v>
      </c>
      <c r="C25" s="170">
        <f>+C23-C24</f>
        <v>62280.3</v>
      </c>
      <c r="D25" s="170">
        <v>22181.73</v>
      </c>
    </row>
    <row r="28" spans="1:4" x14ac:dyDescent="0.25">
      <c r="A28" s="137" t="s">
        <v>293</v>
      </c>
    </row>
  </sheetData>
  <mergeCells count="3">
    <mergeCell ref="A1:D1"/>
    <mergeCell ref="A3:D3"/>
    <mergeCell ref="A4:D4"/>
  </mergeCells>
  <phoneticPr fontId="1" type="noConversion"/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08FD2-45ED-4F71-852F-D8F064EE94E5}">
  <sheetPr>
    <tabColor theme="8" tint="0.39997558519241921"/>
    <pageSetUpPr fitToPage="1"/>
  </sheetPr>
  <dimension ref="B1:H28"/>
  <sheetViews>
    <sheetView workbookViewId="0">
      <selection activeCell="C15" sqref="C15:C16"/>
    </sheetView>
  </sheetViews>
  <sheetFormatPr defaultRowHeight="12.75" x14ac:dyDescent="0.2"/>
  <cols>
    <col min="2" max="2" width="40.42578125" bestFit="1" customWidth="1"/>
    <col min="3" max="3" width="11" customWidth="1"/>
    <col min="4" max="4" width="5.85546875" customWidth="1"/>
    <col min="5" max="5" width="12.85546875" bestFit="1" customWidth="1"/>
    <col min="6" max="6" width="12" bestFit="1" customWidth="1"/>
    <col min="7" max="7" width="11.28515625" bestFit="1" customWidth="1"/>
  </cols>
  <sheetData>
    <row r="1" spans="2:7" ht="15" x14ac:dyDescent="0.25">
      <c r="C1" s="105" t="s">
        <v>163</v>
      </c>
      <c r="E1" s="178" t="s">
        <v>153</v>
      </c>
      <c r="F1" s="178"/>
      <c r="G1" s="178"/>
    </row>
    <row r="2" spans="2:7" x14ac:dyDescent="0.2">
      <c r="E2" s="105" t="s">
        <v>264</v>
      </c>
      <c r="F2" s="105" t="s">
        <v>265</v>
      </c>
      <c r="G2" s="105" t="s">
        <v>135</v>
      </c>
    </row>
    <row r="3" spans="2:7" x14ac:dyDescent="0.2">
      <c r="B3" s="63" t="s">
        <v>170</v>
      </c>
      <c r="C3" s="63"/>
      <c r="E3" s="110">
        <v>111780.2</v>
      </c>
      <c r="F3" s="110">
        <v>83055.38</v>
      </c>
      <c r="G3" s="115">
        <f>SUM(E3:F3)</f>
        <v>194835.58000000002</v>
      </c>
    </row>
    <row r="4" spans="2:7" x14ac:dyDescent="0.2">
      <c r="B4" s="63"/>
      <c r="C4" s="63"/>
      <c r="E4" s="110"/>
      <c r="F4" s="110"/>
      <c r="G4" s="115"/>
    </row>
    <row r="5" spans="2:7" x14ac:dyDescent="0.2">
      <c r="B5" s="63" t="s">
        <v>156</v>
      </c>
      <c r="C5" s="63"/>
      <c r="E5" s="126">
        <f>ROUND((E3/$G$3),4)</f>
        <v>0.57369999999999999</v>
      </c>
      <c r="F5" s="126">
        <f>ROUND((F3/$G$3),4)</f>
        <v>0.42630000000000001</v>
      </c>
      <c r="G5" s="127">
        <f>SUM(E5:F5)</f>
        <v>1</v>
      </c>
    </row>
    <row r="6" spans="2:7" x14ac:dyDescent="0.2">
      <c r="G6" s="115">
        <f>SUM(E6:F6)</f>
        <v>0</v>
      </c>
    </row>
    <row r="7" spans="2:7" x14ac:dyDescent="0.2">
      <c r="B7" s="63" t="s">
        <v>266</v>
      </c>
      <c r="C7" s="113">
        <v>0</v>
      </c>
      <c r="E7" s="110">
        <f>+'Employer Contribution'!B23</f>
        <v>21000</v>
      </c>
      <c r="F7" s="110">
        <f>+'Employer Contribution'!B53</f>
        <v>4520.25</v>
      </c>
      <c r="G7" s="115">
        <f>SUM(E7:F7)</f>
        <v>25520.25</v>
      </c>
    </row>
    <row r="8" spans="2:7" x14ac:dyDescent="0.2">
      <c r="B8" s="63"/>
      <c r="C8" s="113"/>
      <c r="E8" s="110"/>
      <c r="F8" s="110"/>
      <c r="G8" s="115"/>
    </row>
    <row r="9" spans="2:7" x14ac:dyDescent="0.2">
      <c r="B9" s="63" t="s">
        <v>301</v>
      </c>
      <c r="C9" s="113"/>
      <c r="E9" s="110">
        <v>-3750</v>
      </c>
      <c r="F9" s="110"/>
      <c r="G9" s="115"/>
    </row>
    <row r="10" spans="2:7" x14ac:dyDescent="0.2">
      <c r="B10" s="63"/>
      <c r="C10" s="113"/>
      <c r="E10" s="110"/>
      <c r="F10" s="110"/>
      <c r="G10" s="115"/>
    </row>
    <row r="11" spans="2:7" x14ac:dyDescent="0.2">
      <c r="B11" s="38" t="s">
        <v>171</v>
      </c>
      <c r="C11" s="117">
        <f>SUM(C7:C10)</f>
        <v>0</v>
      </c>
      <c r="E11" s="117">
        <f>E3+E7+E9</f>
        <v>129030.20000000001</v>
      </c>
      <c r="F11" s="117">
        <f>F3+F7</f>
        <v>87575.63</v>
      </c>
      <c r="G11" s="118">
        <f>SUM(E11:F11)</f>
        <v>216605.83000000002</v>
      </c>
    </row>
    <row r="13" spans="2:7" x14ac:dyDescent="0.2">
      <c r="B13" s="63" t="s">
        <v>300</v>
      </c>
      <c r="C13" s="110"/>
      <c r="D13" s="110"/>
      <c r="E13" s="110">
        <v>-1185.99</v>
      </c>
      <c r="F13" s="110">
        <v>-3503.24</v>
      </c>
      <c r="G13" s="112">
        <f>SUM(E13:F13)</f>
        <v>-4689.2299999999996</v>
      </c>
    </row>
    <row r="15" spans="2:7" x14ac:dyDescent="0.2">
      <c r="B15" s="63" t="s">
        <v>154</v>
      </c>
      <c r="C15" s="110">
        <f>+'Investment Income'!B14</f>
        <v>171</v>
      </c>
      <c r="F15" s="110"/>
      <c r="G15" s="110"/>
    </row>
    <row r="16" spans="2:7" x14ac:dyDescent="0.2">
      <c r="B16" s="63" t="s">
        <v>155</v>
      </c>
      <c r="C16" s="110">
        <f>+Expenses!C9</f>
        <v>2739</v>
      </c>
      <c r="F16" s="110"/>
      <c r="G16" s="110"/>
    </row>
    <row r="17" spans="2:8" x14ac:dyDescent="0.2">
      <c r="B17" s="63" t="s">
        <v>157</v>
      </c>
      <c r="C17" s="111">
        <f>C15-C16</f>
        <v>-2568</v>
      </c>
      <c r="F17" s="110"/>
      <c r="G17" s="110"/>
    </row>
    <row r="18" spans="2:8" x14ac:dyDescent="0.2">
      <c r="B18" s="175" t="s">
        <v>296</v>
      </c>
      <c r="C18" s="172">
        <v>430.12</v>
      </c>
      <c r="F18" s="110"/>
      <c r="G18" s="110"/>
    </row>
    <row r="19" spans="2:8" x14ac:dyDescent="0.2">
      <c r="B19" s="176" t="s">
        <v>312</v>
      </c>
      <c r="C19" s="173">
        <v>46950</v>
      </c>
      <c r="F19" s="110"/>
      <c r="G19" s="110"/>
    </row>
    <row r="20" spans="2:8" x14ac:dyDescent="0.2">
      <c r="B20" s="119" t="s">
        <v>313</v>
      </c>
      <c r="C20" s="174">
        <f>SUM(C17:C19)</f>
        <v>44812.12</v>
      </c>
      <c r="F20" s="110"/>
      <c r="G20" s="110"/>
    </row>
    <row r="21" spans="2:8" x14ac:dyDescent="0.2">
      <c r="B21" s="63"/>
      <c r="C21" s="63"/>
      <c r="E21" s="110"/>
      <c r="F21" s="110"/>
      <c r="G21" s="110"/>
    </row>
    <row r="22" spans="2:8" x14ac:dyDescent="0.2">
      <c r="B22" s="63" t="s">
        <v>158</v>
      </c>
      <c r="C22" s="110">
        <f>SUM(E22:F22)</f>
        <v>-3828.0374999999999</v>
      </c>
      <c r="E22" s="110">
        <f>-E7*15%</f>
        <v>-3150</v>
      </c>
      <c r="F22" s="110">
        <f>-F7*15%</f>
        <v>-678.03750000000002</v>
      </c>
      <c r="G22" s="112">
        <f>SUM(E22:F22)</f>
        <v>-3828.0374999999999</v>
      </c>
    </row>
    <row r="23" spans="2:8" x14ac:dyDescent="0.2">
      <c r="B23" s="63" t="s">
        <v>159</v>
      </c>
      <c r="C23" s="110">
        <f>ROUND(-C17*0.15,2)</f>
        <v>385.2</v>
      </c>
      <c r="E23" s="110">
        <f>ROUND($C$23*E5,2)</f>
        <v>220.99</v>
      </c>
      <c r="F23" s="110">
        <f>ROUND($C$23*F5,2)</f>
        <v>164.21</v>
      </c>
      <c r="G23" s="112">
        <f>SUM(E23:F23)</f>
        <v>385.20000000000005</v>
      </c>
    </row>
    <row r="24" spans="2:8" x14ac:dyDescent="0.2">
      <c r="B24" s="120" t="s">
        <v>162</v>
      </c>
      <c r="C24" s="116">
        <f>SUM(C22:C23)</f>
        <v>-3442.8375000000001</v>
      </c>
      <c r="E24" s="116">
        <f t="shared" ref="E24:G24" si="0">SUM(E22:E23)</f>
        <v>-2929.01</v>
      </c>
      <c r="F24" s="116">
        <f>SUM(F22:F23)</f>
        <v>-513.82749999999999</v>
      </c>
      <c r="G24" s="116">
        <f t="shared" si="0"/>
        <v>-3442.8374999999996</v>
      </c>
    </row>
    <row r="26" spans="2:8" x14ac:dyDescent="0.2">
      <c r="B26" s="122" t="s">
        <v>161</v>
      </c>
      <c r="C26" s="122"/>
      <c r="E26" s="123">
        <f>($C$20*E5)</f>
        <v>25708.713244000002</v>
      </c>
      <c r="F26" s="123">
        <f>($C$20*F5)</f>
        <v>19103.406756</v>
      </c>
      <c r="G26" s="123">
        <f>($C$20*G5)</f>
        <v>44812.12</v>
      </c>
    </row>
    <row r="28" spans="2:8" x14ac:dyDescent="0.2">
      <c r="B28" s="121" t="s">
        <v>160</v>
      </c>
      <c r="C28" s="114">
        <f>+C20+C24</f>
        <v>41369.282500000001</v>
      </c>
      <c r="E28" s="114">
        <f>E11+E26+E13+E24</f>
        <v>150623.91324400002</v>
      </c>
      <c r="F28" s="114">
        <f>F11+F26+F13+F24</f>
        <v>102661.969256</v>
      </c>
      <c r="G28" s="114">
        <f>G11+G26+G13+G24</f>
        <v>253285.88250000001</v>
      </c>
      <c r="H28" s="63" t="s">
        <v>169</v>
      </c>
    </row>
  </sheetData>
  <mergeCells count="1">
    <mergeCell ref="E1:G1"/>
  </mergeCells>
  <printOptions gridLines="1"/>
  <pageMargins left="0.74803149606299213" right="0.74803149606299213" top="0.98425196850393704" bottom="0.98425196850393704" header="0.51181102362204722" footer="0.51181102362204722"/>
  <pageSetup scale="66" orientation="portrait" r:id="rId1"/>
  <headerFooter alignWithMargins="0">
    <oddFooter>&amp;L&amp;8&amp;Z&amp;F  _&amp;A
&amp;D   &amp;T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"/>
  <sheetViews>
    <sheetView workbookViewId="0"/>
  </sheetViews>
  <sheetFormatPr defaultRowHeight="12.75" x14ac:dyDescent="0.2"/>
  <sheetData/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"/>
  <sheetViews>
    <sheetView workbookViewId="0"/>
  </sheetViews>
  <sheetFormatPr defaultRowHeight="12.75" x14ac:dyDescent="0.2"/>
  <sheetData/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"/>
  <sheetViews>
    <sheetView workbookViewId="0"/>
  </sheetViews>
  <sheetFormatPr defaultRowHeight="12.75" x14ac:dyDescent="0.2"/>
  <sheetData/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"/>
  <sheetViews>
    <sheetView workbookViewId="0"/>
  </sheetViews>
  <sheetFormatPr defaultRowHeight="12.75" x14ac:dyDescent="0.2"/>
  <sheetData/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"/>
  <sheetViews>
    <sheetView workbookViewId="0"/>
  </sheetViews>
  <sheetFormatPr defaultRowHeight="12.75" x14ac:dyDescent="0.2"/>
  <sheetData/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"/>
  <sheetViews>
    <sheetView workbookViewId="0"/>
  </sheetViews>
  <sheetFormatPr defaultRowHeight="12.75" x14ac:dyDescent="0.2"/>
  <sheetData/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4"/>
  <sheetViews>
    <sheetView workbookViewId="0"/>
  </sheetViews>
  <sheetFormatPr defaultRowHeight="12.75" x14ac:dyDescent="0.2"/>
  <sheetData>
    <row r="24" ht="12" customHeight="1" x14ac:dyDescent="0.2"/>
  </sheetData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"/>
  <sheetViews>
    <sheetView workbookViewId="0"/>
  </sheetViews>
  <sheetFormatPr defaultRowHeight="12.75" x14ac:dyDescent="0.2"/>
  <sheetData/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&amp;L&amp;8&amp;Z&amp;F  _&amp;A
&amp;D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1</vt:i4>
      </vt:variant>
    </vt:vector>
  </HeadingPairs>
  <TitlesOfParts>
    <vt:vector size="44" baseType="lpstr">
      <vt:lpstr>Index</vt:lpstr>
      <vt:lpstr>Notes</vt:lpstr>
      <vt:lpstr>5.Balance Sheet</vt:lpstr>
      <vt:lpstr>5.P&amp;L</vt:lpstr>
      <vt:lpstr>7.1</vt:lpstr>
      <vt:lpstr>7.2</vt:lpstr>
      <vt:lpstr>7.3</vt:lpstr>
      <vt:lpstr>7.4</vt:lpstr>
      <vt:lpstr>7.5</vt:lpstr>
      <vt:lpstr>7.6</vt:lpstr>
      <vt:lpstr>7.7</vt:lpstr>
      <vt:lpstr>7.8</vt:lpstr>
      <vt:lpstr>10.Queries</vt:lpstr>
      <vt:lpstr>20.</vt:lpstr>
      <vt:lpstr>Investment</vt:lpstr>
      <vt:lpstr>Insurance</vt:lpstr>
      <vt:lpstr>23.</vt:lpstr>
      <vt:lpstr>27.</vt:lpstr>
      <vt:lpstr>29.</vt:lpstr>
      <vt:lpstr>30.</vt:lpstr>
      <vt:lpstr>30.1</vt:lpstr>
      <vt:lpstr>Employer Contribution</vt:lpstr>
      <vt:lpstr>Expenses</vt:lpstr>
      <vt:lpstr>Investment Income</vt:lpstr>
      <vt:lpstr>ATO</vt:lpstr>
      <vt:lpstr>Clean Up</vt:lpstr>
      <vt:lpstr>36.</vt:lpstr>
      <vt:lpstr>37.</vt:lpstr>
      <vt:lpstr>38.</vt:lpstr>
      <vt:lpstr>40.</vt:lpstr>
      <vt:lpstr>50.Franking cdt</vt:lpstr>
      <vt:lpstr>50.1</vt:lpstr>
      <vt:lpstr>50.2</vt:lpstr>
      <vt:lpstr>52.</vt:lpstr>
      <vt:lpstr>52.1</vt:lpstr>
      <vt:lpstr>64.</vt:lpstr>
      <vt:lpstr>69.</vt:lpstr>
      <vt:lpstr>69.1</vt:lpstr>
      <vt:lpstr>33.</vt:lpstr>
      <vt:lpstr>42.Distribution</vt:lpstr>
      <vt:lpstr>80.GJ</vt:lpstr>
      <vt:lpstr>80.1 gj</vt:lpstr>
      <vt:lpstr>80.2</vt:lpstr>
      <vt:lpstr>Index!Print_Area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 Mogo</dc:creator>
  <cp:lastModifiedBy>Heidee</cp:lastModifiedBy>
  <cp:lastPrinted>2019-05-29T23:01:01Z</cp:lastPrinted>
  <dcterms:created xsi:type="dcterms:W3CDTF">2006-05-26T00:36:42Z</dcterms:created>
  <dcterms:modified xsi:type="dcterms:W3CDTF">2022-06-17T02:07:24Z</dcterms:modified>
</cp:coreProperties>
</file>