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niya\Dropbox (BlueSky Accounting)\GENERAL\Client List A-Z\M\McLean\The McLean Superannuation Fund\2020\Work Papers\"/>
    </mc:Choice>
  </mc:AlternateContent>
  <bookViews>
    <workbookView xWindow="0" yWindow="0" windowWidth="11670" windowHeight="5910"/>
  </bookViews>
  <sheets>
    <sheet name="Permanent File" sheetId="5" r:id="rId1"/>
    <sheet name="Audit" sheetId="6" r:id="rId2"/>
    <sheet name="Balance Sheet " sheetId="1" r:id="rId3"/>
    <sheet name="Operating Statement" sheetId="3" r:id="rId4"/>
    <sheet name="Investment Summary" sheetId="4" r:id="rId5"/>
    <sheet name="Tax Reconciliation" sheetId="2" r:id="rId6"/>
    <sheet name="Deferred Tax Reconciliation" sheetId="7" r:id="rId7"/>
  </sheets>
  <calcPr calcId="152511"/>
</workbook>
</file>

<file path=xl/calcChain.xml><?xml version="1.0" encoding="utf-8"?>
<calcChain xmlns="http://schemas.openxmlformats.org/spreadsheetml/2006/main">
  <c r="C44" i="2" l="1"/>
  <c r="C43" i="2"/>
  <c r="C38" i="2"/>
  <c r="P26" i="3"/>
  <c r="J21" i="3" l="1"/>
  <c r="J36" i="3"/>
  <c r="J35" i="3"/>
  <c r="J10" i="3"/>
  <c r="G10" i="3"/>
  <c r="J13" i="1"/>
  <c r="J22" i="1"/>
  <c r="G22" i="1"/>
  <c r="G13" i="1"/>
  <c r="D15" i="7"/>
  <c r="F9" i="7"/>
  <c r="D9" i="7" s="1"/>
  <c r="D10" i="7" s="1"/>
  <c r="D14" i="7" s="1"/>
  <c r="F7" i="7"/>
  <c r="D7" i="7" s="1"/>
  <c r="K10" i="4"/>
  <c r="K7" i="4"/>
  <c r="A1" i="7"/>
  <c r="A1" i="6" l="1"/>
  <c r="A1" i="5" l="1"/>
  <c r="K11" i="4" l="1"/>
  <c r="K12" i="4" s="1"/>
  <c r="J11" i="4"/>
  <c r="J12" i="4" s="1"/>
  <c r="K8" i="4"/>
  <c r="J8" i="4"/>
  <c r="J13" i="4" s="1"/>
  <c r="J14" i="4" s="1"/>
  <c r="A1" i="4"/>
  <c r="K13" i="4" l="1"/>
  <c r="K14" i="4"/>
  <c r="K16" i="4" s="1"/>
  <c r="A1" i="2" l="1"/>
  <c r="H7" i="2"/>
  <c r="H9" i="2"/>
  <c r="H6" i="2"/>
  <c r="C8" i="2"/>
  <c r="C7" i="2"/>
  <c r="C6" i="2"/>
  <c r="G35" i="3"/>
  <c r="G36" i="3" s="1"/>
  <c r="G15" i="3"/>
  <c r="J15" i="3"/>
  <c r="J20" i="3"/>
  <c r="G20" i="3"/>
  <c r="G21" i="3" s="1"/>
  <c r="A1" i="3"/>
  <c r="G11" i="3"/>
  <c r="J11" i="3"/>
  <c r="G40" i="3"/>
  <c r="J40" i="3"/>
  <c r="H8" i="2"/>
  <c r="J32" i="1"/>
  <c r="G32" i="1"/>
  <c r="J10" i="1"/>
  <c r="G10" i="1"/>
  <c r="J42" i="3" l="1"/>
  <c r="H17" i="2"/>
  <c r="C17" i="2"/>
  <c r="G42" i="3" l="1"/>
  <c r="C19" i="2"/>
  <c r="C21" i="2" s="1"/>
  <c r="C23" i="2" l="1"/>
  <c r="C32" i="2" s="1"/>
  <c r="C34" i="2" s="1"/>
  <c r="J14" i="1"/>
  <c r="J26" i="1" s="1"/>
  <c r="J34" i="1" s="1"/>
  <c r="G14" i="1"/>
  <c r="G26" i="1" s="1"/>
  <c r="G34" i="1" s="1"/>
  <c r="C33" i="2" l="1"/>
</calcChain>
</file>

<file path=xl/sharedStrings.xml><?xml version="1.0" encoding="utf-8"?>
<sst xmlns="http://schemas.openxmlformats.org/spreadsheetml/2006/main" count="200" uniqueCount="178">
  <si>
    <t>McLean Superannuation Fund</t>
  </si>
  <si>
    <t>Statement of Financial Position</t>
  </si>
  <si>
    <t>Assets</t>
  </si>
  <si>
    <t>Investments</t>
  </si>
  <si>
    <t>Direct Property</t>
  </si>
  <si>
    <t>Other Assets</t>
  </si>
  <si>
    <t>Total Investments</t>
  </si>
  <si>
    <t>Bank</t>
  </si>
  <si>
    <t>Total Other Assets</t>
  </si>
  <si>
    <t>Liabilities</t>
  </si>
  <si>
    <t>Borrowings</t>
  </si>
  <si>
    <t>Other Taxes Payable</t>
  </si>
  <si>
    <t>Total Liabilities</t>
  </si>
  <si>
    <t>Net Assets</t>
  </si>
  <si>
    <t>Total Net Assets</t>
  </si>
  <si>
    <t>Total Assets</t>
  </si>
  <si>
    <t>Member Entitlements</t>
  </si>
  <si>
    <t>Total Member Entitlements</t>
  </si>
  <si>
    <t>Christian McLean</t>
  </si>
  <si>
    <t>Kim McLean</t>
  </si>
  <si>
    <t>Income Tax Reconciliation</t>
  </si>
  <si>
    <t>Income</t>
  </si>
  <si>
    <t>Expenses</t>
  </si>
  <si>
    <t>Concessional Contributions</t>
  </si>
  <si>
    <t>Interest Paid - Australia</t>
  </si>
  <si>
    <t>Interest</t>
  </si>
  <si>
    <t>Administrative Expenses</t>
  </si>
  <si>
    <t>Audit Expense</t>
  </si>
  <si>
    <t>Investment Expenses</t>
  </si>
  <si>
    <t>TOTAL</t>
  </si>
  <si>
    <t>Taxable Income/(Loss)</t>
  </si>
  <si>
    <t>Tax @ 15%</t>
  </si>
  <si>
    <t>Provision for Income Tax</t>
  </si>
  <si>
    <t>Add Adjustments:</t>
  </si>
  <si>
    <t>Nil</t>
  </si>
  <si>
    <t>Less Adjustments:</t>
  </si>
  <si>
    <t>check</t>
  </si>
  <si>
    <t>Net Profit/(Loss) Total</t>
  </si>
  <si>
    <t>Total Expenses</t>
  </si>
  <si>
    <t>Total Income Tax Expense</t>
  </si>
  <si>
    <t>Income Tax Expense</t>
  </si>
  <si>
    <t>Income Tax</t>
  </si>
  <si>
    <t>Total Other Expenses</t>
  </si>
  <si>
    <t>Regulatory Fee</t>
  </si>
  <si>
    <t>Interest Paid</t>
  </si>
  <si>
    <t>Bank Fees</t>
  </si>
  <si>
    <t>Audit Fees</t>
  </si>
  <si>
    <t>Accounting Fees</t>
  </si>
  <si>
    <t>Other Expenses</t>
  </si>
  <si>
    <t>Total Income</t>
  </si>
  <si>
    <t>Total Investment Income</t>
  </si>
  <si>
    <t>Investment Income</t>
  </si>
  <si>
    <t>Total Member Receipts</t>
  </si>
  <si>
    <t>Total Contributions</t>
  </si>
  <si>
    <t>Member</t>
  </si>
  <si>
    <t>Employer</t>
  </si>
  <si>
    <t>Contributions</t>
  </si>
  <si>
    <t>Ref/Notes</t>
  </si>
  <si>
    <t>Member Receipts</t>
  </si>
  <si>
    <t>Operating Statement</t>
  </si>
  <si>
    <t>Rent</t>
  </si>
  <si>
    <t>Borrowing Expenses</t>
  </si>
  <si>
    <t>Penalty Interest Paid</t>
  </si>
  <si>
    <t>Property Expenses</t>
  </si>
  <si>
    <t>Supervisory Levy</t>
  </si>
  <si>
    <t>Rounding</t>
  </si>
  <si>
    <t>Income Tax Refundable</t>
  </si>
  <si>
    <t>Unrealised Accounting Gain/(Loss)</t>
  </si>
  <si>
    <t>Maket Value</t>
  </si>
  <si>
    <t>Accounting Cost</t>
  </si>
  <si>
    <t>Market Price</t>
  </si>
  <si>
    <t>Avg Cost Price</t>
  </si>
  <si>
    <t>Units</t>
  </si>
  <si>
    <t>Investment</t>
  </si>
  <si>
    <t>Investment Summary</t>
  </si>
  <si>
    <t>NAB Bank Account #3813</t>
  </si>
  <si>
    <t>Property Direct Market</t>
  </si>
  <si>
    <t>NAB Loan Account #4413</t>
  </si>
  <si>
    <t>Shop 3, 248 Union Road</t>
  </si>
  <si>
    <t>Property Documentation</t>
  </si>
  <si>
    <t>Bare Trust Deed</t>
  </si>
  <si>
    <t>Other</t>
  </si>
  <si>
    <t>Investment Strategy</t>
  </si>
  <si>
    <t>Death Benefit Nomination</t>
  </si>
  <si>
    <t>Membership Application</t>
  </si>
  <si>
    <t>Director Consents</t>
  </si>
  <si>
    <t>ATO Trustee Declarations</t>
  </si>
  <si>
    <t>Trust Deed</t>
  </si>
  <si>
    <t>Permanent File Documents</t>
  </si>
  <si>
    <t>Audit Checklist</t>
  </si>
  <si>
    <t>Auditor Workpapers</t>
  </si>
  <si>
    <t>ATO Reports</t>
  </si>
  <si>
    <t>SMSF AR Validation</t>
  </si>
  <si>
    <t>Exceptions Report</t>
  </si>
  <si>
    <t>Prior Year Audit Report</t>
  </si>
  <si>
    <t>Prior Year Financial Statements</t>
  </si>
  <si>
    <t>Audit Information</t>
  </si>
  <si>
    <t>..\..\Permanent File\PF1.00 Deed of Establishment 31 Oct 2012.pdf</t>
  </si>
  <si>
    <t>..\..\Permanent File\PF1.01 Deed of Appointment and Retirement 2016.pdf</t>
  </si>
  <si>
    <t>..\..\Permanent File\PF3.00 Consent to Act as Trustee.pdf</t>
  </si>
  <si>
    <t>..\..\Permanent File\PF4.00 Applications for Membership.pdf</t>
  </si>
  <si>
    <t>..\..\Permanent File\PF7.00 Bare Trust Deed.pdf</t>
  </si>
  <si>
    <t>..\..\Permanent File\PF7.01 NAB - Loan Agreement.pdf</t>
  </si>
  <si>
    <t>..\..\Permanent File\PF8.00 248 Union Rd - Contract of Sale.pdf</t>
  </si>
  <si>
    <t>Section 65 - Lending to Members</t>
  </si>
  <si>
    <t>Sections 67, 67A &amp; 67B - Borrowings &amp; Limited Recourse Borrowings Arrangements</t>
  </si>
  <si>
    <t>Regulation 4.09 &amp; 4.09A - Investment Strategy</t>
  </si>
  <si>
    <t>Regulation 8.02(B) - Assets valued at Market Value</t>
  </si>
  <si>
    <t>Matters Noted</t>
  </si>
  <si>
    <t>- Fund has a Limited Recourse Borrowing Arrangement in relation to the property at 3/248 Union Road</t>
  </si>
  <si>
    <t>Not Applicable - None in place</t>
  </si>
  <si>
    <t>Permanent File Documents\PF9.01 Emerald Street Investments Pty Ltd - ASIC Renewal &amp; Invoice.pdf</t>
  </si>
  <si>
    <t>Permanent File Documents\PF5.00 2019 Investment Strategy.pdf</t>
  </si>
  <si>
    <t>- Property revalued for the year ended 30 June 2020.</t>
  </si>
  <si>
    <t>- Incorrect withdrawal of $500 made from SMSF bank on 8 January 2020. Trustees have been advised and to be refunded with interest.</t>
  </si>
  <si>
    <t>- 1 November 2019, account went into overdraft due to direct debit loan repayment. Overdraft constitutes a borrowing. LRBA repayments not an exemption under s 67 and Fund has contravened the Act in this instance. Account  returned to credit on 4 November 2019.</t>
  </si>
  <si>
    <t>Deferred Tax Reconciliation</t>
  </si>
  <si>
    <t>for the year-ended 30 June 2020</t>
  </si>
  <si>
    <t>Actuarial Percentage</t>
  </si>
  <si>
    <t>Cost Base</t>
  </si>
  <si>
    <t>Market Value</t>
  </si>
  <si>
    <t>Tax Effect %</t>
  </si>
  <si>
    <t>Deferred Tax Liability</t>
  </si>
  <si>
    <t>Deferred Tax Liability/(Asset)</t>
  </si>
  <si>
    <t>minor rounding variance, NFA</t>
  </si>
  <si>
    <t>Government Co-Contributions</t>
  </si>
  <si>
    <t>Investment Gains</t>
  </si>
  <si>
    <t>Increase in Market Value</t>
  </si>
  <si>
    <t>Total Investment Gains</t>
  </si>
  <si>
    <t>refer Investment Summary tab</t>
  </si>
  <si>
    <t>2.00 NAB Account 3813.pdf</t>
  </si>
  <si>
    <t>3.00 NAB Account 4413.pdf</t>
  </si>
  <si>
    <t>4.00 Ppty Cost Base Reconciliation.xlsx</t>
  </si>
  <si>
    <t>5.00 248 Union Road - Valuation 20200717.pdf</t>
  </si>
  <si>
    <t>6.00 Other Assets GL.pdf</t>
  </si>
  <si>
    <t>refer Deferred Tax Rec tab</t>
  </si>
  <si>
    <t>refer Tax Rec tab</t>
  </si>
  <si>
    <t>AI03.02 ATO PAYG Instalments Report.pdf</t>
  </si>
  <si>
    <t>12.00 Unrealised Capital Gains Report.pdf</t>
  </si>
  <si>
    <t>For the Year Ended 30 June 2020</t>
  </si>
  <si>
    <t>11.00 2020 Member Statement.pdf</t>
  </si>
  <si>
    <t>11.01 2020 Member Summary Report.pdf</t>
  </si>
  <si>
    <t>7.00 2020 Contribution Cap Report.pdf</t>
  </si>
  <si>
    <t>7.01 Superannuation Contributions - Christian McLean.xlsx</t>
  </si>
  <si>
    <t>7.02 Superannuation Contribution - Kim McLean.xlsx</t>
  </si>
  <si>
    <t>7.03 ATO LISA Notice - Kim McLean.pdf</t>
  </si>
  <si>
    <t>12.01 2020 Investment Revaluation Report.pdf</t>
  </si>
  <si>
    <t>8.00 2020 Rental Summary.pdf</t>
  </si>
  <si>
    <t>9.00 Accounting Fees.pdf</t>
  </si>
  <si>
    <t>9.01 Bank Fees GL.pdf</t>
  </si>
  <si>
    <t>6.01 Borrowing Costs.xlsx</t>
  </si>
  <si>
    <t>9.02 Bank Interest Paid GL.pdf</t>
  </si>
  <si>
    <t>9.03 Property Expense GL.pdf</t>
  </si>
  <si>
    <t>10.00 Regulatory Fees GL.pdf</t>
  </si>
  <si>
    <t>Corporate Trustee &amp; Bare Trustee ASIC fees</t>
  </si>
  <si>
    <t>AI03.00 ATO Income Tax Account.pdf</t>
  </si>
  <si>
    <t>2019 lodged after year-end.</t>
  </si>
  <si>
    <t>2020 PAYG Instalments Paid</t>
  </si>
  <si>
    <t>13.00 2020 Statement of Taxable Income Report.pdf</t>
  </si>
  <si>
    <t>2020 Income Tax Payable</t>
  </si>
  <si>
    <t>Income Tax Payable</t>
  </si>
  <si>
    <t>Change in Deferred Tax Liability</t>
  </si>
  <si>
    <t>NIL</t>
  </si>
  <si>
    <t>2020 Income Tax Expense</t>
  </si>
  <si>
    <t>variance pertains to 2019 Income Tax Payable which will be cleared out in 2021</t>
  </si>
  <si>
    <t>13.01 2020 Tax Accounting Reconciliation.pdf</t>
  </si>
  <si>
    <t>13.02 2020 Deferred Tax Reconciliation Statement.pdf</t>
  </si>
  <si>
    <t>AI01.00 Exceptions Report.pdf</t>
  </si>
  <si>
    <t>Permanent File Documents\PF9.00 McLean SF Pty Ltd - ASIC Renewal &amp; Invoice.pdf</t>
  </si>
  <si>
    <t>AI03.01 ATO Integrated Client Account.pdf</t>
  </si>
  <si>
    <t>For the Period 1 July 2019 to 30 June 2020</t>
  </si>
  <si>
    <t>As At 30 June 2020</t>
  </si>
  <si>
    <t>- Investments within ranges of the current strategy</t>
  </si>
  <si>
    <t>Nil Audits completed during the year</t>
  </si>
  <si>
    <t>AI02.00 Validation Report.pdf</t>
  </si>
  <si>
    <t>AI04.00 2020 General Ledger Audit Trail Report.pdf</t>
  </si>
  <si>
    <t>AI04.01 2020 Trial Balance.pdf</t>
  </si>
  <si>
    <t>AI05.00 2020 SMSF Audit Checklist.pdf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</si>
</sst>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14" fontId="0" fillId="0" borderId="0" xfId="0" applyNumberFormat="1"/>
    <xf numFmtId="0" fontId="16" fillId="0" borderId="0" xfId="0" applyFont="1" applyAlignment="1">
      <alignment horizontal="center"/>
    </xf>
    <xf numFmtId="0" fontId="16" fillId="0" borderId="0" xfId="0" applyFont="1"/>
    <xf numFmtId="43" fontId="0" fillId="0" borderId="0" xfId="1" applyFont="1"/>
    <xf numFmtId="43" fontId="0" fillId="0" borderId="0" xfId="0" applyNumberFormat="1"/>
    <xf numFmtId="0" fontId="16" fillId="0" borderId="0" xfId="0" applyFont="1" applyAlignment="1">
      <alignment horizontal="left"/>
    </xf>
    <xf numFmtId="43" fontId="0" fillId="0" borderId="10" xfId="1" applyFont="1" applyBorder="1"/>
    <xf numFmtId="43" fontId="16" fillId="0" borderId="0" xfId="1" applyFont="1"/>
    <xf numFmtId="43" fontId="16" fillId="0" borderId="11" xfId="1" applyFont="1" applyBorder="1"/>
    <xf numFmtId="43" fontId="16" fillId="0" borderId="12" xfId="0" applyNumberFormat="1" applyFont="1" applyBorder="1"/>
    <xf numFmtId="0" fontId="19" fillId="0" borderId="0" xfId="0" applyFont="1"/>
    <xf numFmtId="164" fontId="0" fillId="0" borderId="0" xfId="0" applyNumberFormat="1"/>
    <xf numFmtId="0" fontId="0" fillId="0" borderId="0" xfId="0" applyFont="1"/>
    <xf numFmtId="0" fontId="20" fillId="0" borderId="0" xfId="0" applyFont="1"/>
    <xf numFmtId="164" fontId="0" fillId="0" borderId="10" xfId="0" applyNumberFormat="1" applyBorder="1"/>
    <xf numFmtId="164" fontId="16" fillId="0" borderId="0" xfId="0" applyNumberFormat="1" applyFont="1"/>
    <xf numFmtId="0" fontId="21" fillId="0" borderId="0" xfId="0" applyFont="1"/>
    <xf numFmtId="0" fontId="22" fillId="0" borderId="0" xfId="43"/>
    <xf numFmtId="0" fontId="14" fillId="0" borderId="0" xfId="0" applyFont="1"/>
    <xf numFmtId="43" fontId="23" fillId="0" borderId="0" xfId="0" applyNumberFormat="1" applyFont="1"/>
    <xf numFmtId="0" fontId="23" fillId="0" borderId="0" xfId="0" applyFont="1"/>
    <xf numFmtId="43" fontId="16" fillId="0" borderId="12" xfId="1" applyFont="1" applyBorder="1" applyAlignment="1">
      <alignment horizontal="left"/>
    </xf>
    <xf numFmtId="43" fontId="0" fillId="0" borderId="0" xfId="1" applyFont="1" applyAlignment="1">
      <alignment horizontal="left"/>
    </xf>
    <xf numFmtId="43" fontId="16" fillId="0" borderId="11" xfId="1" applyFont="1" applyBorder="1" applyAlignment="1">
      <alignment horizontal="left"/>
    </xf>
    <xf numFmtId="43" fontId="22" fillId="0" borderId="0" xfId="43" applyNumberFormat="1" applyAlignment="1">
      <alignment horizontal="left"/>
    </xf>
    <xf numFmtId="43" fontId="16" fillId="0" borderId="0" xfId="1" applyFont="1" applyBorder="1" applyAlignment="1">
      <alignment horizontal="left"/>
    </xf>
    <xf numFmtId="43" fontId="0" fillId="0" borderId="10" xfId="1" applyFont="1" applyBorder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Border="1" applyAlignment="1">
      <alignment horizontal="left"/>
    </xf>
    <xf numFmtId="0" fontId="0" fillId="0" borderId="0" xfId="0" applyBorder="1"/>
    <xf numFmtId="43" fontId="16" fillId="0" borderId="13" xfId="1" applyFont="1" applyBorder="1" applyAlignment="1">
      <alignment horizontal="left"/>
    </xf>
    <xf numFmtId="164" fontId="0" fillId="33" borderId="10" xfId="0" applyNumberFormat="1" applyFill="1" applyBorder="1"/>
    <xf numFmtId="43" fontId="0" fillId="0" borderId="0" xfId="1" applyFont="1" applyBorder="1"/>
    <xf numFmtId="43" fontId="16" fillId="0" borderId="12" xfId="1" applyFont="1" applyBorder="1"/>
    <xf numFmtId="43" fontId="0" fillId="0" borderId="11" xfId="0" applyNumberFormat="1" applyBorder="1"/>
    <xf numFmtId="43" fontId="0" fillId="0" borderId="13" xfId="0" applyNumberFormat="1" applyBorder="1"/>
    <xf numFmtId="43" fontId="16" fillId="0" borderId="13" xfId="0" applyNumberFormat="1" applyFont="1" applyBorder="1"/>
    <xf numFmtId="0" fontId="0" fillId="0" borderId="0" xfId="0" quotePrefix="1"/>
    <xf numFmtId="0" fontId="20" fillId="0" borderId="0" xfId="0" quotePrefix="1" applyFont="1"/>
    <xf numFmtId="43" fontId="22" fillId="0" borderId="0" xfId="43" applyNumberFormat="1"/>
    <xf numFmtId="0" fontId="18" fillId="0" borderId="0" xfId="0" applyFont="1"/>
    <xf numFmtId="0" fontId="18" fillId="0" borderId="0" xfId="0" applyFont="1" applyAlignment="1"/>
    <xf numFmtId="0" fontId="0" fillId="0" borderId="0" xfId="0" applyAlignment="1">
      <alignment horizontal="left"/>
    </xf>
    <xf numFmtId="44" fontId="0" fillId="0" borderId="0" xfId="44" applyFont="1"/>
    <xf numFmtId="9" fontId="0" fillId="33" borderId="0" xfId="45" applyFont="1" applyFill="1"/>
    <xf numFmtId="44" fontId="0" fillId="33" borderId="0" xfId="44" applyFont="1" applyFill="1"/>
    <xf numFmtId="44" fontId="0" fillId="0" borderId="11" xfId="0" applyNumberFormat="1" applyBorder="1"/>
    <xf numFmtId="44" fontId="0" fillId="0" borderId="12" xfId="0" applyNumberFormat="1" applyBorder="1"/>
    <xf numFmtId="43" fontId="23" fillId="0" borderId="0" xfId="1" applyFont="1"/>
    <xf numFmtId="43" fontId="22" fillId="0" borderId="10" xfId="43" applyNumberFormat="1" applyBorder="1"/>
    <xf numFmtId="44" fontId="14" fillId="0" borderId="0" xfId="44" applyFont="1"/>
    <xf numFmtId="0" fontId="20" fillId="0" borderId="0" xfId="43" applyFont="1"/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1" fillId="0" borderId="0" xfId="0" applyFont="1" applyAlignment="1">
      <alignment horizontal="left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urrency" xfId="44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5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9525</xdr:rowOff>
    </xdr:from>
    <xdr:to>
      <xdr:col>12</xdr:col>
      <xdr:colOff>0</xdr:colOff>
      <xdr:row>9</xdr:row>
      <xdr:rowOff>9525</xdr:rowOff>
    </xdr:to>
    <xdr:cxnSp macro="">
      <xdr:nvCxnSpPr>
        <xdr:cNvPr id="3" name="Straight Arrow Connector 2"/>
        <xdr:cNvCxnSpPr/>
      </xdr:nvCxnSpPr>
      <xdr:spPr>
        <a:xfrm>
          <a:off x="7448550" y="1428750"/>
          <a:ext cx="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32</xdr:row>
      <xdr:rowOff>9525</xdr:rowOff>
    </xdr:from>
    <xdr:to>
      <xdr:col>4</xdr:col>
      <xdr:colOff>9525</xdr:colOff>
      <xdr:row>43</xdr:row>
      <xdr:rowOff>0</xdr:rowOff>
    </xdr:to>
    <xdr:cxnSp macro="">
      <xdr:nvCxnSpPr>
        <xdr:cNvPr id="5" name="Straight Arrow Connector 4"/>
        <xdr:cNvCxnSpPr/>
      </xdr:nvCxnSpPr>
      <xdr:spPr>
        <a:xfrm>
          <a:off x="3762375" y="5067300"/>
          <a:ext cx="0" cy="2105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7</xdr:row>
      <xdr:rowOff>9525</xdr:rowOff>
    </xdr:from>
    <xdr:to>
      <xdr:col>7</xdr:col>
      <xdr:colOff>114300</xdr:colOff>
      <xdr:row>9</xdr:row>
      <xdr:rowOff>190500</xdr:rowOff>
    </xdr:to>
    <xdr:cxnSp macro="">
      <xdr:nvCxnSpPr>
        <xdr:cNvPr id="3" name="Straight Arrow Connector 2"/>
        <xdr:cNvCxnSpPr/>
      </xdr:nvCxnSpPr>
      <xdr:spPr>
        <a:xfrm>
          <a:off x="5200650" y="1343025"/>
          <a:ext cx="0" cy="561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Permanent%20File%20Documents\PF9.01%20Emerald%20Street%20Investments%20Pty%20Ltd%20-%20ASIC%20Renewal%20&amp;%20Invoice.pdf" TargetMode="External"/><Relationship Id="rId3" Type="http://schemas.openxmlformats.org/officeDocument/2006/relationships/hyperlink" Target="..\..\Permanent%20File\PF3.00%20Consent%20to%20Act%20as%20Trustee.pdf" TargetMode="External"/><Relationship Id="rId7" Type="http://schemas.openxmlformats.org/officeDocument/2006/relationships/hyperlink" Target="..\..\Permanent%20File\PF8.00%20248%20Union%20Rd%20-%20Contract%20of%20Sale.pdf" TargetMode="External"/><Relationship Id="rId2" Type="http://schemas.openxmlformats.org/officeDocument/2006/relationships/hyperlink" Target="..\..\Permanent%20File\PF1.01%20Deed%20of%20Appointment%20and%20Retirement%202016.pdf" TargetMode="External"/><Relationship Id="rId1" Type="http://schemas.openxmlformats.org/officeDocument/2006/relationships/hyperlink" Target="..\..\Permanent%20File\PF1.00%20Deed%20of%20Establishment%2031%20Oct%202012.pdf" TargetMode="External"/><Relationship Id="rId6" Type="http://schemas.openxmlformats.org/officeDocument/2006/relationships/hyperlink" Target="..\..\Permanent%20File\PF7.01%20NAB%20-%20Loan%20Agreement.pdf" TargetMode="External"/><Relationship Id="rId5" Type="http://schemas.openxmlformats.org/officeDocument/2006/relationships/hyperlink" Target="..\..\Permanent%20File\PF7.00%20Bare%20Trust%20Deed.pdf" TargetMode="External"/><Relationship Id="rId10" Type="http://schemas.openxmlformats.org/officeDocument/2006/relationships/hyperlink" Target="Permanent%20File%20Documents\PF9.00%20McLean%20SF%20Pty%20Ltd%20-%20ASIC%20Renewal%20&amp;%20Invoice.pdf" TargetMode="External"/><Relationship Id="rId4" Type="http://schemas.openxmlformats.org/officeDocument/2006/relationships/hyperlink" Target="..\..\Permanent%20File\PF4.00%20Applications%20for%20Membership.pdf" TargetMode="External"/><Relationship Id="rId9" Type="http://schemas.openxmlformats.org/officeDocument/2006/relationships/hyperlink" Target="Permanent%20File%20Documents\PF5.00%202019%20Investment%20Strategy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AI05.00%202020%20SMSF%20Audit%20Checklist.pdf" TargetMode="External"/><Relationship Id="rId3" Type="http://schemas.openxmlformats.org/officeDocument/2006/relationships/hyperlink" Target="AI03.01%20ATO%20Integrated%20Client%20Account.pdf" TargetMode="External"/><Relationship Id="rId7" Type="http://schemas.openxmlformats.org/officeDocument/2006/relationships/hyperlink" Target="AI04.01%202020%20Trial%20Balance.pdf" TargetMode="External"/><Relationship Id="rId2" Type="http://schemas.openxmlformats.org/officeDocument/2006/relationships/hyperlink" Target="AI03.00%20ATO%20Income%20Tax%20Account.pdf" TargetMode="External"/><Relationship Id="rId1" Type="http://schemas.openxmlformats.org/officeDocument/2006/relationships/hyperlink" Target="AI01.00%20Exceptions%20Report.pdf" TargetMode="External"/><Relationship Id="rId6" Type="http://schemas.openxmlformats.org/officeDocument/2006/relationships/hyperlink" Target="AI04.00%202020%20General%20Ledger%20Audit%20Trail%20Report.pdf" TargetMode="External"/><Relationship Id="rId5" Type="http://schemas.openxmlformats.org/officeDocument/2006/relationships/hyperlink" Target="AI02.00%20Validation%20Report.pdf" TargetMode="External"/><Relationship Id="rId4" Type="http://schemas.openxmlformats.org/officeDocument/2006/relationships/hyperlink" Target="AI03.02%20ATO%20PAYG%20Instalments%20Report.pdf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11.00%202020%20Member%20Statement.pdf" TargetMode="External"/><Relationship Id="rId2" Type="http://schemas.openxmlformats.org/officeDocument/2006/relationships/hyperlink" Target="AI03.02%20ATO%20PAYG%20Instalments%20Report.pdf" TargetMode="External"/><Relationship Id="rId1" Type="http://schemas.openxmlformats.org/officeDocument/2006/relationships/hyperlink" Target="6.00%20Other%20Assets%20GL.pdf" TargetMode="External"/><Relationship Id="rId4" Type="http://schemas.openxmlformats.org/officeDocument/2006/relationships/hyperlink" Target="11.01%202020%20Member%20Summary%20Report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9.01%20Bank%20Fees%20GL.pdf" TargetMode="External"/><Relationship Id="rId13" Type="http://schemas.openxmlformats.org/officeDocument/2006/relationships/hyperlink" Target="10.00%20Regulatory%20Fees%20GL.pdf" TargetMode="External"/><Relationship Id="rId3" Type="http://schemas.openxmlformats.org/officeDocument/2006/relationships/hyperlink" Target="7.02%20Superannuation%20Contribution%20-%20Kim%20McLean.xlsx" TargetMode="External"/><Relationship Id="rId7" Type="http://schemas.openxmlformats.org/officeDocument/2006/relationships/hyperlink" Target="9.00%20Accounting%20Fees.pdf" TargetMode="External"/><Relationship Id="rId12" Type="http://schemas.openxmlformats.org/officeDocument/2006/relationships/hyperlink" Target="8.00%202020%20Rental%20Summary.pdf" TargetMode="External"/><Relationship Id="rId2" Type="http://schemas.openxmlformats.org/officeDocument/2006/relationships/hyperlink" Target="7.01%20Superannuation%20Contributions%20-%20Christian%20McLean.xlsx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7.00%202020%20Contribution%20Cap%20Report.pdf" TargetMode="External"/><Relationship Id="rId6" Type="http://schemas.openxmlformats.org/officeDocument/2006/relationships/hyperlink" Target="8.00%202020%20Rental%20Summary.pdf" TargetMode="External"/><Relationship Id="rId11" Type="http://schemas.openxmlformats.org/officeDocument/2006/relationships/hyperlink" Target="9.03%20Property%20Expense%20GL.pdf" TargetMode="External"/><Relationship Id="rId5" Type="http://schemas.openxmlformats.org/officeDocument/2006/relationships/hyperlink" Target="12.01%202020%20Investment%20Revaluation%20Report.pdf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9.02%20Bank%20Interest%20Paid%20GL.pdf" TargetMode="External"/><Relationship Id="rId4" Type="http://schemas.openxmlformats.org/officeDocument/2006/relationships/hyperlink" Target="7.03%20ATO%20LISA%20Notice%20-%20Kim%20McLean.pdf" TargetMode="External"/><Relationship Id="rId9" Type="http://schemas.openxmlformats.org/officeDocument/2006/relationships/hyperlink" Target="6.01%20Borrowing%20Costs.xlsx" TargetMode="External"/><Relationship Id="rId14" Type="http://schemas.openxmlformats.org/officeDocument/2006/relationships/hyperlink" Target="AI03.00%20ATO%20Income%20Tax%20Account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4.00%20Ppty%20Cost%20Base%20Reconciliation.xlsx" TargetMode="External"/><Relationship Id="rId2" Type="http://schemas.openxmlformats.org/officeDocument/2006/relationships/hyperlink" Target="3.00%20NAB%20Account%204413.pdf" TargetMode="External"/><Relationship Id="rId1" Type="http://schemas.openxmlformats.org/officeDocument/2006/relationships/hyperlink" Target="2.00%20NAB%20Account%203813.pdf" TargetMode="External"/><Relationship Id="rId4" Type="http://schemas.openxmlformats.org/officeDocument/2006/relationships/hyperlink" Target="5.00%20248%20Union%20Road%20-%20Valuation%2020200717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13.01%202020%20Tax%20Accounting%20Reconciliation.pdf" TargetMode="External"/><Relationship Id="rId2" Type="http://schemas.openxmlformats.org/officeDocument/2006/relationships/hyperlink" Target="AI03.02%20ATO%20PAYG%20Instalments%20Report.pdf" TargetMode="External"/><Relationship Id="rId1" Type="http://schemas.openxmlformats.org/officeDocument/2006/relationships/hyperlink" Target="13.00%202020%20Statement%20of%20Taxable%20Income%20Report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13.02%202020%20Deferred%20Tax%20Reconciliation%20Statement.pdf" TargetMode="External"/><Relationship Id="rId1" Type="http://schemas.openxmlformats.org/officeDocument/2006/relationships/hyperlink" Target="12.00%20Unrealised%20Capital%20Gains%20Repo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13"/>
  <sheetViews>
    <sheetView tabSelected="1" workbookViewId="0">
      <selection sqref="A1:C1"/>
    </sheetView>
  </sheetViews>
  <sheetFormatPr defaultRowHeight="15" x14ac:dyDescent="0.25"/>
  <cols>
    <col min="1" max="1" width="27" customWidth="1"/>
  </cols>
  <sheetData>
    <row r="1" spans="1:9" ht="17.25" x14ac:dyDescent="0.3">
      <c r="A1" s="53" t="str">
        <f>'Balance Sheet '!A1:J1</f>
        <v>McLean Superannuation Fund</v>
      </c>
      <c r="B1" s="53"/>
      <c r="C1" s="53"/>
    </row>
    <row r="2" spans="1:9" ht="17.25" x14ac:dyDescent="0.3">
      <c r="A2" s="53" t="s">
        <v>88</v>
      </c>
      <c r="B2" s="53"/>
      <c r="C2" s="53"/>
    </row>
    <row r="4" spans="1:9" x14ac:dyDescent="0.25">
      <c r="A4" s="3" t="s">
        <v>87</v>
      </c>
      <c r="B4" s="18" t="s">
        <v>97</v>
      </c>
      <c r="G4" s="18"/>
      <c r="I4" s="18" t="s">
        <v>98</v>
      </c>
    </row>
    <row r="5" spans="1:9" x14ac:dyDescent="0.25">
      <c r="A5" s="3" t="s">
        <v>86</v>
      </c>
      <c r="B5" s="18"/>
      <c r="H5" s="18"/>
    </row>
    <row r="6" spans="1:9" x14ac:dyDescent="0.25">
      <c r="A6" s="3" t="s">
        <v>85</v>
      </c>
      <c r="B6" s="18" t="s">
        <v>99</v>
      </c>
    </row>
    <row r="7" spans="1:9" x14ac:dyDescent="0.25">
      <c r="A7" s="3" t="s">
        <v>84</v>
      </c>
      <c r="B7" s="18" t="s">
        <v>100</v>
      </c>
      <c r="H7" s="18"/>
    </row>
    <row r="8" spans="1:9" x14ac:dyDescent="0.25">
      <c r="A8" s="3" t="s">
        <v>83</v>
      </c>
      <c r="B8" s="19" t="s">
        <v>110</v>
      </c>
    </row>
    <row r="9" spans="1:9" x14ac:dyDescent="0.25">
      <c r="A9" s="3" t="s">
        <v>82</v>
      </c>
      <c r="B9" s="18" t="s">
        <v>112</v>
      </c>
    </row>
    <row r="10" spans="1:9" x14ac:dyDescent="0.25">
      <c r="A10" s="3" t="s">
        <v>81</v>
      </c>
      <c r="B10" s="18" t="s">
        <v>168</v>
      </c>
      <c r="H10" s="18"/>
      <c r="I10" s="18" t="s">
        <v>111</v>
      </c>
    </row>
    <row r="11" spans="1:9" x14ac:dyDescent="0.25">
      <c r="A11" s="3"/>
    </row>
    <row r="12" spans="1:9" x14ac:dyDescent="0.25">
      <c r="A12" s="3" t="s">
        <v>80</v>
      </c>
      <c r="B12" s="18" t="s">
        <v>101</v>
      </c>
      <c r="G12" s="18" t="s">
        <v>102</v>
      </c>
    </row>
    <row r="13" spans="1:9" x14ac:dyDescent="0.25">
      <c r="A13" s="3" t="s">
        <v>79</v>
      </c>
      <c r="B13" s="18" t="s">
        <v>103</v>
      </c>
    </row>
  </sheetData>
  <mergeCells count="2">
    <mergeCell ref="A1:C1"/>
    <mergeCell ref="A2:C2"/>
  </mergeCells>
  <hyperlinks>
    <hyperlink ref="B4" r:id="rId1"/>
    <hyperlink ref="I4" r:id="rId2"/>
    <hyperlink ref="B6" r:id="rId3"/>
    <hyperlink ref="B7" r:id="rId4"/>
    <hyperlink ref="B12" r:id="rId5"/>
    <hyperlink ref="G12" r:id="rId6"/>
    <hyperlink ref="B13" r:id="rId7"/>
    <hyperlink ref="I10" r:id="rId8"/>
    <hyperlink ref="B9" r:id="rId9"/>
    <hyperlink ref="B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26"/>
  <sheetViews>
    <sheetView workbookViewId="0">
      <selection activeCell="O26" sqref="O26"/>
    </sheetView>
  </sheetViews>
  <sheetFormatPr defaultRowHeight="15" x14ac:dyDescent="0.25"/>
  <cols>
    <col min="1" max="1" width="2.85546875" customWidth="1"/>
    <col min="7" max="7" width="5.5703125" customWidth="1"/>
    <col min="9" max="9" width="18.42578125" customWidth="1"/>
    <col min="10" max="10" width="10.140625" customWidth="1"/>
  </cols>
  <sheetData>
    <row r="1" spans="1:12" ht="17.25" x14ac:dyDescent="0.3">
      <c r="A1" s="42" t="str">
        <f>'Balance Sheet '!A1:J1</f>
        <v>McLean Superannuation Fund</v>
      </c>
    </row>
    <row r="2" spans="1:12" ht="17.25" x14ac:dyDescent="0.3">
      <c r="A2" s="41" t="s">
        <v>96</v>
      </c>
    </row>
    <row r="3" spans="1:12" ht="17.25" x14ac:dyDescent="0.3">
      <c r="A3" s="41" t="s">
        <v>139</v>
      </c>
    </row>
    <row r="5" spans="1:12" hidden="1" x14ac:dyDescent="0.25">
      <c r="A5" s="3" t="s">
        <v>95</v>
      </c>
      <c r="E5" s="18"/>
    </row>
    <row r="6" spans="1:12" hidden="1" x14ac:dyDescent="0.25">
      <c r="A6" s="3" t="s">
        <v>94</v>
      </c>
      <c r="E6" s="19"/>
    </row>
    <row r="7" spans="1:12" x14ac:dyDescent="0.25">
      <c r="A7" s="3" t="s">
        <v>93</v>
      </c>
      <c r="D7" s="18" t="s">
        <v>167</v>
      </c>
      <c r="E7" s="18"/>
    </row>
    <row r="8" spans="1:12" x14ac:dyDescent="0.25">
      <c r="A8" s="3" t="s">
        <v>92</v>
      </c>
      <c r="D8" s="18" t="s">
        <v>174</v>
      </c>
      <c r="E8" s="18"/>
    </row>
    <row r="9" spans="1:12" x14ac:dyDescent="0.25">
      <c r="A9" s="3" t="s">
        <v>91</v>
      </c>
      <c r="D9" s="18" t="s">
        <v>155</v>
      </c>
      <c r="E9" s="18"/>
      <c r="H9" s="18" t="s">
        <v>169</v>
      </c>
      <c r="I9" s="18"/>
      <c r="K9" s="18" t="s">
        <v>137</v>
      </c>
      <c r="L9" s="18"/>
    </row>
    <row r="10" spans="1:12" x14ac:dyDescent="0.25">
      <c r="A10" s="3" t="s">
        <v>90</v>
      </c>
      <c r="D10" s="18" t="s">
        <v>175</v>
      </c>
      <c r="E10" s="18"/>
      <c r="I10" s="18" t="s">
        <v>176</v>
      </c>
      <c r="L10" s="18"/>
    </row>
    <row r="11" spans="1:12" x14ac:dyDescent="0.25">
      <c r="A11" s="3" t="s">
        <v>89</v>
      </c>
      <c r="D11" s="18" t="s">
        <v>177</v>
      </c>
      <c r="E11" s="18"/>
      <c r="L11" s="18"/>
    </row>
    <row r="13" spans="1:12" x14ac:dyDescent="0.25">
      <c r="A13" s="3" t="s">
        <v>108</v>
      </c>
    </row>
    <row r="15" spans="1:12" x14ac:dyDescent="0.25">
      <c r="A15">
        <v>1</v>
      </c>
      <c r="B15" s="3" t="s">
        <v>104</v>
      </c>
    </row>
    <row r="16" spans="1:12" x14ac:dyDescent="0.25">
      <c r="B16" s="38" t="s">
        <v>114</v>
      </c>
    </row>
    <row r="18" spans="1:2" x14ac:dyDescent="0.25">
      <c r="A18">
        <v>2</v>
      </c>
      <c r="B18" s="3" t="s">
        <v>105</v>
      </c>
    </row>
    <row r="19" spans="1:2" x14ac:dyDescent="0.25">
      <c r="B19" s="38" t="s">
        <v>115</v>
      </c>
    </row>
    <row r="20" spans="1:2" x14ac:dyDescent="0.25">
      <c r="B20" s="38" t="s">
        <v>109</v>
      </c>
    </row>
    <row r="22" spans="1:2" x14ac:dyDescent="0.25">
      <c r="A22">
        <v>3</v>
      </c>
      <c r="B22" s="3" t="s">
        <v>106</v>
      </c>
    </row>
    <row r="23" spans="1:2" x14ac:dyDescent="0.25">
      <c r="B23" s="38" t="s">
        <v>172</v>
      </c>
    </row>
    <row r="25" spans="1:2" x14ac:dyDescent="0.25">
      <c r="A25">
        <v>4</v>
      </c>
      <c r="B25" s="3" t="s">
        <v>107</v>
      </c>
    </row>
    <row r="26" spans="1:2" x14ac:dyDescent="0.25">
      <c r="B26" s="38" t="s">
        <v>113</v>
      </c>
    </row>
  </sheetData>
  <hyperlinks>
    <hyperlink ref="D7" r:id="rId1"/>
    <hyperlink ref="D9" r:id="rId2"/>
    <hyperlink ref="H9" r:id="rId3"/>
    <hyperlink ref="K9" r:id="rId4"/>
    <hyperlink ref="D8" r:id="rId5"/>
    <hyperlink ref="D10" r:id="rId6"/>
    <hyperlink ref="I10" r:id="rId7"/>
    <hyperlink ref="D11" r:id="rId8"/>
  </hyperlinks>
  <pageMargins left="0.7" right="0.7" top="0.75" bottom="0.75" header="0.3" footer="0.3"/>
  <pageSetup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42"/>
  <sheetViews>
    <sheetView workbookViewId="0">
      <selection activeCell="T16" sqref="T16"/>
    </sheetView>
  </sheetViews>
  <sheetFormatPr defaultRowHeight="15" x14ac:dyDescent="0.25"/>
  <cols>
    <col min="1" max="1" width="2.85546875" customWidth="1"/>
    <col min="7" max="7" width="11.5703125" bestFit="1" customWidth="1"/>
    <col min="8" max="9" width="9.140625" customWidth="1"/>
    <col min="10" max="10" width="11.5703125" bestFit="1" customWidth="1"/>
  </cols>
  <sheetData>
    <row r="1" spans="1:16" ht="17.2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6" ht="17.25" x14ac:dyDescent="0.3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6" ht="17.25" x14ac:dyDescent="0.3">
      <c r="A3" s="55" t="s">
        <v>139</v>
      </c>
      <c r="B3" s="55"/>
      <c r="C3" s="55"/>
      <c r="D3" s="55"/>
      <c r="E3" s="55"/>
      <c r="F3" s="55"/>
      <c r="G3" s="55"/>
      <c r="H3" s="55"/>
      <c r="I3" s="55"/>
      <c r="J3" s="55"/>
    </row>
    <row r="5" spans="1:16" x14ac:dyDescent="0.25">
      <c r="G5" s="2">
        <v>2020</v>
      </c>
      <c r="J5" s="2">
        <v>2019</v>
      </c>
      <c r="M5" s="3" t="s">
        <v>57</v>
      </c>
    </row>
    <row r="6" spans="1:16" x14ac:dyDescent="0.25">
      <c r="A6" s="3" t="s">
        <v>2</v>
      </c>
    </row>
    <row r="7" spans="1:16" x14ac:dyDescent="0.25">
      <c r="A7" s="3" t="s">
        <v>3</v>
      </c>
    </row>
    <row r="8" spans="1:16" x14ac:dyDescent="0.25">
      <c r="B8" t="s">
        <v>4</v>
      </c>
      <c r="G8" s="40">
        <v>673500</v>
      </c>
      <c r="H8" s="4"/>
      <c r="I8" s="4"/>
      <c r="J8" s="4">
        <v>500000</v>
      </c>
      <c r="M8" s="14" t="s">
        <v>129</v>
      </c>
    </row>
    <row r="9" spans="1:16" x14ac:dyDescent="0.25">
      <c r="B9" t="s">
        <v>5</v>
      </c>
      <c r="G9" s="7">
        <v>1864.4</v>
      </c>
      <c r="H9" s="4"/>
      <c r="I9" s="4"/>
      <c r="J9" s="7">
        <v>2456.1999999999998</v>
      </c>
      <c r="M9" s="18" t="s">
        <v>134</v>
      </c>
      <c r="P9" s="18"/>
    </row>
    <row r="10" spans="1:16" x14ac:dyDescent="0.25">
      <c r="A10" s="3" t="s">
        <v>6</v>
      </c>
      <c r="G10" s="8">
        <f>SUM(G8:G9)</f>
        <v>675364.4</v>
      </c>
      <c r="H10" s="8"/>
      <c r="I10" s="8"/>
      <c r="J10" s="8">
        <f t="shared" ref="J10" si="0">SUM(J8:J9)</f>
        <v>502456.2</v>
      </c>
    </row>
    <row r="11" spans="1:16" x14ac:dyDescent="0.25">
      <c r="A11" s="3" t="s">
        <v>5</v>
      </c>
      <c r="B11" s="3"/>
      <c r="G11" s="4"/>
      <c r="H11" s="4"/>
      <c r="I11" s="4"/>
      <c r="J11" s="4"/>
    </row>
    <row r="12" spans="1:16" x14ac:dyDescent="0.25">
      <c r="B12" t="s">
        <v>7</v>
      </c>
      <c r="G12" s="50">
        <v>11043.03</v>
      </c>
      <c r="H12" s="33"/>
      <c r="I12" s="33"/>
      <c r="J12" s="7">
        <v>718.04</v>
      </c>
      <c r="M12" s="14" t="s">
        <v>129</v>
      </c>
    </row>
    <row r="13" spans="1:16" x14ac:dyDescent="0.25">
      <c r="A13" s="3" t="s">
        <v>8</v>
      </c>
      <c r="G13" s="8">
        <f>SUM(G12)</f>
        <v>11043.03</v>
      </c>
      <c r="H13" s="8"/>
      <c r="I13" s="8"/>
      <c r="J13" s="8">
        <f>SUM(J12)</f>
        <v>718.04</v>
      </c>
    </row>
    <row r="14" spans="1:16" ht="15.75" thickBot="1" x14ac:dyDescent="0.3">
      <c r="A14" s="3" t="s">
        <v>15</v>
      </c>
      <c r="G14" s="9">
        <f>G10+G13</f>
        <v>686407.43</v>
      </c>
      <c r="H14" s="4"/>
      <c r="I14" s="4"/>
      <c r="J14" s="9">
        <f>J10+J13</f>
        <v>503174.24</v>
      </c>
    </row>
    <row r="15" spans="1:16" x14ac:dyDescent="0.25">
      <c r="G15" s="4"/>
      <c r="H15" s="4"/>
      <c r="I15" s="4"/>
      <c r="J15" s="4"/>
    </row>
    <row r="16" spans="1:16" x14ac:dyDescent="0.25">
      <c r="G16" s="4"/>
      <c r="H16" s="4"/>
      <c r="I16" s="4"/>
      <c r="J16" s="4"/>
    </row>
    <row r="17" spans="1:17" x14ac:dyDescent="0.25">
      <c r="A17" s="3" t="s">
        <v>9</v>
      </c>
      <c r="G17" s="40"/>
      <c r="H17" s="40"/>
      <c r="I17" s="40"/>
      <c r="J17" s="40"/>
    </row>
    <row r="18" spans="1:17" x14ac:dyDescent="0.25">
      <c r="B18" t="s">
        <v>10</v>
      </c>
      <c r="G18" s="40">
        <v>259995</v>
      </c>
      <c r="H18" s="40"/>
      <c r="I18" s="40"/>
      <c r="J18" s="40">
        <v>284160</v>
      </c>
      <c r="M18" s="14" t="s">
        <v>129</v>
      </c>
    </row>
    <row r="19" spans="1:17" x14ac:dyDescent="0.25">
      <c r="B19" t="s">
        <v>66</v>
      </c>
      <c r="G19" s="40">
        <v>1135.45</v>
      </c>
      <c r="H19" s="40"/>
      <c r="I19" s="40"/>
      <c r="J19" s="33">
        <v>-39.799999999999997</v>
      </c>
      <c r="M19" s="14" t="s">
        <v>136</v>
      </c>
    </row>
    <row r="20" spans="1:17" x14ac:dyDescent="0.25">
      <c r="B20" t="s">
        <v>122</v>
      </c>
      <c r="G20" s="40">
        <v>15304.35</v>
      </c>
      <c r="H20" s="4"/>
      <c r="I20" s="4"/>
      <c r="J20" s="4">
        <v>0</v>
      </c>
      <c r="M20" s="14" t="s">
        <v>135</v>
      </c>
    </row>
    <row r="21" spans="1:17" x14ac:dyDescent="0.25">
      <c r="B21" t="s">
        <v>11</v>
      </c>
      <c r="G21" s="7">
        <v>4152</v>
      </c>
      <c r="H21" s="4"/>
      <c r="I21" s="4"/>
      <c r="J21" s="7">
        <v>1924</v>
      </c>
      <c r="M21" s="18" t="s">
        <v>137</v>
      </c>
    </row>
    <row r="22" spans="1:17" ht="15.75" thickBot="1" x14ac:dyDescent="0.3">
      <c r="A22" s="3" t="s">
        <v>12</v>
      </c>
      <c r="G22" s="9">
        <f>SUM(G18:G21)</f>
        <v>280586.8</v>
      </c>
      <c r="H22" s="4"/>
      <c r="I22" s="4"/>
      <c r="J22" s="9">
        <f>SUM(J18:J21)</f>
        <v>286044.2</v>
      </c>
    </row>
    <row r="23" spans="1:17" x14ac:dyDescent="0.25">
      <c r="G23" s="4"/>
      <c r="H23" s="4"/>
      <c r="I23" s="4"/>
      <c r="J23" s="4"/>
    </row>
    <row r="25" spans="1:17" x14ac:dyDescent="0.25">
      <c r="A25" s="3" t="s">
        <v>13</v>
      </c>
    </row>
    <row r="26" spans="1:17" ht="15.75" thickBot="1" x14ac:dyDescent="0.3">
      <c r="A26" s="3" t="s">
        <v>14</v>
      </c>
      <c r="G26" s="10">
        <f>G14-G22</f>
        <v>405820.63000000006</v>
      </c>
      <c r="H26" s="5"/>
      <c r="I26" s="5"/>
      <c r="J26" s="10">
        <f>J14-J22</f>
        <v>217130.03999999998</v>
      </c>
    </row>
    <row r="27" spans="1:17" ht="15.75" thickTop="1" x14ac:dyDescent="0.25"/>
    <row r="29" spans="1:17" ht="19.5" customHeight="1" x14ac:dyDescent="0.25">
      <c r="A29" s="6" t="s">
        <v>16</v>
      </c>
      <c r="B29" s="6"/>
      <c r="C29" s="6"/>
      <c r="D29" s="6"/>
      <c r="E29" s="6"/>
    </row>
    <row r="30" spans="1:17" x14ac:dyDescent="0.25">
      <c r="B30" s="54" t="s">
        <v>18</v>
      </c>
      <c r="C30" s="54"/>
      <c r="D30" s="54"/>
      <c r="E30" s="54"/>
      <c r="G30" s="4">
        <v>253427.85</v>
      </c>
      <c r="H30" s="4"/>
      <c r="I30" s="4"/>
      <c r="J30" s="4">
        <v>137245.12</v>
      </c>
      <c r="M30" s="18" t="s">
        <v>140</v>
      </c>
      <c r="Q30" s="18" t="s">
        <v>141</v>
      </c>
    </row>
    <row r="31" spans="1:17" x14ac:dyDescent="0.25">
      <c r="B31" s="54" t="s">
        <v>19</v>
      </c>
      <c r="C31" s="54"/>
      <c r="D31" s="54"/>
      <c r="E31" s="54"/>
      <c r="G31" s="4">
        <v>152392.78</v>
      </c>
      <c r="H31" s="4"/>
      <c r="I31" s="4"/>
      <c r="J31" s="4">
        <v>79884.92</v>
      </c>
    </row>
    <row r="32" spans="1:17" ht="15.75" thickBot="1" x14ac:dyDescent="0.3">
      <c r="A32" s="3" t="s">
        <v>17</v>
      </c>
      <c r="B32" s="3"/>
      <c r="C32" s="3"/>
      <c r="D32" s="3"/>
      <c r="E32" s="3"/>
      <c r="G32" s="10">
        <f>SUM(G30:G31)</f>
        <v>405820.63</v>
      </c>
      <c r="J32" s="10">
        <f t="shared" ref="J32" si="1">SUM(J30:J31)</f>
        <v>217130.03999999998</v>
      </c>
    </row>
    <row r="33" spans="6:12" ht="15.75" thickTop="1" x14ac:dyDescent="0.25"/>
    <row r="34" spans="6:12" x14ac:dyDescent="0.25">
      <c r="G34" s="20">
        <f>G32-G26</f>
        <v>0</v>
      </c>
      <c r="H34" s="20"/>
      <c r="I34" s="20"/>
      <c r="J34" s="20">
        <f t="shared" ref="J34" si="2">J32-J26</f>
        <v>0</v>
      </c>
      <c r="K34" s="21"/>
      <c r="L34" s="21" t="s">
        <v>36</v>
      </c>
    </row>
    <row r="38" spans="6:12" x14ac:dyDescent="0.25">
      <c r="F38" s="1"/>
    </row>
    <row r="39" spans="6:12" x14ac:dyDescent="0.25">
      <c r="F39" s="1"/>
    </row>
    <row r="42" spans="6:12" ht="19.5" customHeight="1" x14ac:dyDescent="0.25"/>
  </sheetData>
  <mergeCells count="5">
    <mergeCell ref="B30:E30"/>
    <mergeCell ref="B31:E31"/>
    <mergeCell ref="A1:J1"/>
    <mergeCell ref="A2:J2"/>
    <mergeCell ref="A3:J3"/>
  </mergeCells>
  <hyperlinks>
    <hyperlink ref="G20" location="'Deferred Tax Reconciliation'!A1" display="'Deferred Tax Reconciliation'!A1"/>
    <hyperlink ref="G8" location="'Investment Summary'!A1" display="'Investment Summary'!A1"/>
    <hyperlink ref="M9" r:id="rId1"/>
    <hyperlink ref="G12" location="'Investment Summary'!A1" display="'Investment Summary'!A1"/>
    <hyperlink ref="G18" location="'Investment Summary'!A1" display="'Investment Summary'!A1"/>
    <hyperlink ref="M21" r:id="rId2"/>
    <hyperlink ref="M30" r:id="rId3"/>
    <hyperlink ref="Q30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W43"/>
  <sheetViews>
    <sheetView workbookViewId="0">
      <selection activeCell="S24" sqref="S24"/>
    </sheetView>
  </sheetViews>
  <sheetFormatPr defaultRowHeight="15" x14ac:dyDescent="0.25"/>
  <cols>
    <col min="1" max="1" width="2.85546875" customWidth="1"/>
    <col min="7" max="7" width="13.28515625" customWidth="1"/>
    <col min="10" max="10" width="13.28515625" customWidth="1"/>
    <col min="16" max="16" width="10.5703125" bestFit="1" customWidth="1"/>
  </cols>
  <sheetData>
    <row r="1" spans="1:23" ht="17.25" x14ac:dyDescent="0.3">
      <c r="A1" s="55" t="str">
        <f>'Balance Sheet '!A1:J1</f>
        <v>McLean Superannuation Fund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23" ht="17.25" x14ac:dyDescent="0.3">
      <c r="A2" s="55" t="s">
        <v>59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23" ht="17.25" x14ac:dyDescent="0.3">
      <c r="A3" s="55" t="s">
        <v>170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5" spans="1:23" x14ac:dyDescent="0.25">
      <c r="A5" s="56" t="s">
        <v>58</v>
      </c>
      <c r="B5" s="56"/>
      <c r="C5" s="56"/>
      <c r="D5" s="56"/>
      <c r="E5" s="56"/>
      <c r="G5" s="2">
        <v>2020</v>
      </c>
      <c r="H5" s="2"/>
      <c r="I5" s="2"/>
      <c r="J5" s="2">
        <v>2019</v>
      </c>
      <c r="M5" s="3" t="s">
        <v>57</v>
      </c>
    </row>
    <row r="6" spans="1:23" x14ac:dyDescent="0.25">
      <c r="A6" s="58" t="s">
        <v>56</v>
      </c>
      <c r="B6" s="58"/>
      <c r="C6" s="58"/>
      <c r="D6" s="58"/>
      <c r="E6" s="58"/>
    </row>
    <row r="7" spans="1:23" x14ac:dyDescent="0.25">
      <c r="B7" s="54" t="s">
        <v>55</v>
      </c>
      <c r="C7" s="54"/>
      <c r="D7" s="54"/>
      <c r="E7" s="54"/>
      <c r="G7" s="23">
        <v>21575</v>
      </c>
      <c r="J7" s="23">
        <v>21010</v>
      </c>
      <c r="M7" s="18" t="s">
        <v>142</v>
      </c>
      <c r="P7" s="19"/>
      <c r="Q7" s="18" t="s">
        <v>143</v>
      </c>
      <c r="W7" s="18" t="s">
        <v>144</v>
      </c>
    </row>
    <row r="8" spans="1:23" x14ac:dyDescent="0.25">
      <c r="B8" s="54" t="s">
        <v>54</v>
      </c>
      <c r="C8" s="54"/>
      <c r="D8" s="54"/>
      <c r="E8" s="54"/>
      <c r="G8" s="29">
        <v>65</v>
      </c>
      <c r="H8" s="30"/>
      <c r="I8" s="30"/>
      <c r="J8" s="29">
        <v>207.05</v>
      </c>
    </row>
    <row r="9" spans="1:23" x14ac:dyDescent="0.25">
      <c r="B9" s="43" t="s">
        <v>125</v>
      </c>
      <c r="C9" s="43"/>
      <c r="D9" s="43"/>
      <c r="E9" s="43"/>
      <c r="G9" s="27">
        <v>243.1</v>
      </c>
      <c r="J9" s="27">
        <v>0</v>
      </c>
      <c r="M9" s="18" t="s">
        <v>145</v>
      </c>
    </row>
    <row r="10" spans="1:23" x14ac:dyDescent="0.25">
      <c r="A10" s="56" t="s">
        <v>53</v>
      </c>
      <c r="B10" s="56"/>
      <c r="C10" s="56"/>
      <c r="D10" s="56"/>
      <c r="E10" s="56"/>
      <c r="G10" s="23">
        <f>SUM(G7:G9)</f>
        <v>21883.1</v>
      </c>
      <c r="J10" s="23">
        <f>SUM(J7:J9)</f>
        <v>21217.05</v>
      </c>
      <c r="M10" s="18"/>
    </row>
    <row r="11" spans="1:23" ht="15.75" thickBot="1" x14ac:dyDescent="0.3">
      <c r="A11" s="56" t="s">
        <v>52</v>
      </c>
      <c r="B11" s="56"/>
      <c r="C11" s="56"/>
      <c r="D11" s="56"/>
      <c r="E11" s="56"/>
      <c r="G11" s="24">
        <f>G10</f>
        <v>21883.1</v>
      </c>
      <c r="J11" s="24">
        <f>J10</f>
        <v>21217.05</v>
      </c>
    </row>
    <row r="12" spans="1:23" x14ac:dyDescent="0.25">
      <c r="G12" s="23"/>
      <c r="J12" s="23"/>
    </row>
    <row r="13" spans="1:23" x14ac:dyDescent="0.25">
      <c r="A13" s="6" t="s">
        <v>126</v>
      </c>
      <c r="B13" s="6"/>
      <c r="C13" s="6"/>
      <c r="D13" s="6"/>
      <c r="E13" s="6"/>
      <c r="G13" s="26"/>
      <c r="J13" s="26"/>
      <c r="M13" s="19"/>
    </row>
    <row r="14" spans="1:23" x14ac:dyDescent="0.25">
      <c r="A14" t="s">
        <v>127</v>
      </c>
      <c r="G14" s="4">
        <v>173500</v>
      </c>
      <c r="J14" s="4">
        <v>-20457</v>
      </c>
      <c r="M14" s="18" t="s">
        <v>146</v>
      </c>
    </row>
    <row r="15" spans="1:23" ht="15.75" thickBot="1" x14ac:dyDescent="0.3">
      <c r="A15" s="3" t="s">
        <v>128</v>
      </c>
      <c r="G15" s="24">
        <f>SUM(G14)</f>
        <v>173500</v>
      </c>
      <c r="H15" s="30"/>
      <c r="I15" s="30"/>
      <c r="J15" s="24">
        <f>SUM(J14)</f>
        <v>-20457</v>
      </c>
    </row>
    <row r="16" spans="1:23" x14ac:dyDescent="0.25">
      <c r="G16" s="26"/>
      <c r="H16" s="30"/>
      <c r="I16" s="30"/>
      <c r="J16" s="26"/>
    </row>
    <row r="17" spans="1:17" x14ac:dyDescent="0.25">
      <c r="A17" s="56" t="s">
        <v>51</v>
      </c>
      <c r="B17" s="56"/>
      <c r="C17" s="56"/>
      <c r="D17" s="56"/>
      <c r="E17" s="56"/>
      <c r="G17" s="23"/>
      <c r="J17" s="23"/>
    </row>
    <row r="18" spans="1:17" x14ac:dyDescent="0.25">
      <c r="A18" s="54" t="s">
        <v>25</v>
      </c>
      <c r="B18" s="54"/>
      <c r="C18" s="54"/>
      <c r="D18" s="54"/>
      <c r="E18" s="54"/>
      <c r="G18" s="29">
        <v>0</v>
      </c>
      <c r="J18" s="29">
        <v>42.95</v>
      </c>
      <c r="M18" s="18"/>
    </row>
    <row r="19" spans="1:17" x14ac:dyDescent="0.25">
      <c r="A19" s="28" t="s">
        <v>60</v>
      </c>
      <c r="B19" s="28"/>
      <c r="C19" s="28"/>
      <c r="D19" s="28"/>
      <c r="E19" s="28"/>
      <c r="G19" s="27">
        <v>34617.07</v>
      </c>
      <c r="J19" s="27">
        <v>34423.57</v>
      </c>
      <c r="M19" s="18" t="s">
        <v>147</v>
      </c>
    </row>
    <row r="20" spans="1:17" x14ac:dyDescent="0.25">
      <c r="A20" s="56" t="s">
        <v>50</v>
      </c>
      <c r="B20" s="56"/>
      <c r="C20" s="56"/>
      <c r="D20" s="56"/>
      <c r="E20" s="56"/>
      <c r="G20" s="23">
        <f>SUM(G18:G19)</f>
        <v>34617.07</v>
      </c>
      <c r="J20" s="23">
        <f>SUM(J18:J19)</f>
        <v>34466.519999999997</v>
      </c>
    </row>
    <row r="21" spans="1:17" ht="15.75" thickBot="1" x14ac:dyDescent="0.3">
      <c r="A21" s="56" t="s">
        <v>49</v>
      </c>
      <c r="B21" s="56"/>
      <c r="C21" s="56"/>
      <c r="D21" s="56"/>
      <c r="E21" s="56"/>
      <c r="G21" s="24">
        <f>SUM(G11+G15+G20)</f>
        <v>230000.17</v>
      </c>
      <c r="J21" s="24">
        <f>SUM(J11+J15+J20)</f>
        <v>35226.569999999992</v>
      </c>
    </row>
    <row r="22" spans="1:17" x14ac:dyDescent="0.25">
      <c r="G22" s="23"/>
      <c r="J22" s="23"/>
    </row>
    <row r="23" spans="1:17" x14ac:dyDescent="0.25">
      <c r="G23" s="23"/>
      <c r="J23" s="23"/>
    </row>
    <row r="24" spans="1:17" x14ac:dyDescent="0.25">
      <c r="A24" s="56" t="s">
        <v>22</v>
      </c>
      <c r="B24" s="56"/>
      <c r="C24" s="56"/>
      <c r="D24" s="56"/>
      <c r="E24" s="56"/>
      <c r="G24" s="23"/>
      <c r="J24" s="23"/>
    </row>
    <row r="25" spans="1:17" x14ac:dyDescent="0.25">
      <c r="A25" s="56" t="s">
        <v>48</v>
      </c>
      <c r="B25" s="56"/>
      <c r="C25" s="56"/>
      <c r="D25" s="56"/>
      <c r="E25" s="56"/>
      <c r="G25" s="23"/>
      <c r="J25" s="23"/>
    </row>
    <row r="26" spans="1:17" x14ac:dyDescent="0.25">
      <c r="A26" s="57" t="s">
        <v>47</v>
      </c>
      <c r="B26" s="57"/>
      <c r="C26" s="57"/>
      <c r="D26" s="57"/>
      <c r="E26" s="57"/>
      <c r="G26" s="23">
        <v>2035</v>
      </c>
      <c r="J26" s="23">
        <v>2695</v>
      </c>
      <c r="M26" s="18" t="s">
        <v>148</v>
      </c>
      <c r="P26" s="51">
        <f>1925+110</f>
        <v>2035</v>
      </c>
    </row>
    <row r="27" spans="1:17" x14ac:dyDescent="0.25">
      <c r="A27" s="57" t="s">
        <v>46</v>
      </c>
      <c r="B27" s="57"/>
      <c r="C27" s="57"/>
      <c r="D27" s="57"/>
      <c r="E27" s="57"/>
      <c r="G27" s="23">
        <v>0</v>
      </c>
      <c r="J27" s="23">
        <v>1760</v>
      </c>
      <c r="M27" s="52" t="s">
        <v>173</v>
      </c>
    </row>
    <row r="28" spans="1:17" x14ac:dyDescent="0.25">
      <c r="A28" s="57" t="s">
        <v>45</v>
      </c>
      <c r="B28" s="57"/>
      <c r="C28" s="57"/>
      <c r="D28" s="57"/>
      <c r="E28" s="57"/>
      <c r="G28" s="23">
        <v>960</v>
      </c>
      <c r="J28" s="23">
        <v>960</v>
      </c>
      <c r="M28" s="18" t="s">
        <v>149</v>
      </c>
    </row>
    <row r="29" spans="1:17" x14ac:dyDescent="0.25">
      <c r="A29" s="57" t="s">
        <v>61</v>
      </c>
      <c r="B29" s="57"/>
      <c r="C29" s="57"/>
      <c r="D29" s="57"/>
      <c r="E29" s="57"/>
      <c r="G29" s="23">
        <v>1091.8</v>
      </c>
      <c r="J29" s="23">
        <v>1091.8</v>
      </c>
      <c r="M29" s="18" t="s">
        <v>150</v>
      </c>
    </row>
    <row r="30" spans="1:17" x14ac:dyDescent="0.25">
      <c r="A30" s="57" t="s">
        <v>44</v>
      </c>
      <c r="B30" s="57"/>
      <c r="C30" s="57"/>
      <c r="D30" s="57"/>
      <c r="E30" s="57"/>
      <c r="G30" s="23">
        <v>14330.46</v>
      </c>
      <c r="J30" s="23">
        <v>18524.599999999999</v>
      </c>
      <c r="M30" s="18" t="s">
        <v>151</v>
      </c>
    </row>
    <row r="31" spans="1:17" x14ac:dyDescent="0.25">
      <c r="A31" s="57" t="s">
        <v>62</v>
      </c>
      <c r="B31" s="57"/>
      <c r="C31" s="57"/>
      <c r="D31" s="57"/>
      <c r="E31" s="57"/>
      <c r="G31" s="23">
        <v>0</v>
      </c>
      <c r="J31" s="23">
        <v>0.6</v>
      </c>
      <c r="M31" s="18"/>
      <c r="Q31" s="14"/>
    </row>
    <row r="32" spans="1:17" x14ac:dyDescent="0.25">
      <c r="A32" s="57" t="s">
        <v>63</v>
      </c>
      <c r="B32" s="57"/>
      <c r="C32" s="57"/>
      <c r="D32" s="57"/>
      <c r="E32" s="57"/>
      <c r="G32" s="23">
        <v>1939.72</v>
      </c>
      <c r="J32" s="23">
        <v>1926.33</v>
      </c>
      <c r="M32" s="18" t="s">
        <v>152</v>
      </c>
      <c r="P32" s="18" t="s">
        <v>147</v>
      </c>
    </row>
    <row r="33" spans="1:17" x14ac:dyDescent="0.25">
      <c r="A33" s="57" t="s">
        <v>43</v>
      </c>
      <c r="B33" s="57"/>
      <c r="C33" s="57"/>
      <c r="D33" s="57"/>
      <c r="E33" s="57"/>
      <c r="G33" s="23">
        <v>321</v>
      </c>
      <c r="J33" s="23">
        <v>317</v>
      </c>
      <c r="M33" s="18" t="s">
        <v>153</v>
      </c>
      <c r="P33" s="14" t="s">
        <v>154</v>
      </c>
    </row>
    <row r="34" spans="1:17" x14ac:dyDescent="0.25">
      <c r="A34" s="57" t="s">
        <v>64</v>
      </c>
      <c r="B34" s="57"/>
      <c r="C34" s="57"/>
      <c r="D34" s="57"/>
      <c r="E34" s="57"/>
      <c r="G34" s="29">
        <v>0</v>
      </c>
      <c r="J34" s="29">
        <v>518</v>
      </c>
      <c r="M34" s="18" t="s">
        <v>155</v>
      </c>
      <c r="Q34" s="14" t="s">
        <v>156</v>
      </c>
    </row>
    <row r="35" spans="1:17" x14ac:dyDescent="0.25">
      <c r="A35" s="56" t="s">
        <v>42</v>
      </c>
      <c r="B35" s="56"/>
      <c r="C35" s="56"/>
      <c r="D35" s="56"/>
      <c r="E35" s="56"/>
      <c r="G35" s="31">
        <f>SUM(G26:G34)</f>
        <v>20677.98</v>
      </c>
      <c r="H35" s="30"/>
      <c r="I35" s="30"/>
      <c r="J35" s="31">
        <f>SUM(J26:J34)</f>
        <v>27793.329999999994</v>
      </c>
      <c r="M35" s="19"/>
    </row>
    <row r="36" spans="1:17" ht="15.75" thickBot="1" x14ac:dyDescent="0.3">
      <c r="A36" s="3" t="s">
        <v>38</v>
      </c>
      <c r="G36" s="24">
        <f>G35</f>
        <v>20677.98</v>
      </c>
      <c r="H36" s="30"/>
      <c r="I36" s="30"/>
      <c r="J36" s="24">
        <f>J35</f>
        <v>27793.329999999994</v>
      </c>
    </row>
    <row r="37" spans="1:17" x14ac:dyDescent="0.25">
      <c r="G37" s="5"/>
    </row>
    <row r="38" spans="1:17" x14ac:dyDescent="0.25">
      <c r="A38" s="56" t="s">
        <v>41</v>
      </c>
      <c r="B38" s="56"/>
      <c r="C38" s="56"/>
      <c r="D38" s="56"/>
      <c r="E38" s="56"/>
      <c r="G38" s="23"/>
      <c r="H38" s="23"/>
      <c r="I38" s="23"/>
      <c r="J38" s="23"/>
      <c r="M38" s="19"/>
    </row>
    <row r="39" spans="1:17" x14ac:dyDescent="0.25">
      <c r="A39" s="57" t="s">
        <v>40</v>
      </c>
      <c r="B39" s="57"/>
      <c r="C39" s="57"/>
      <c r="D39" s="57"/>
      <c r="E39" s="57"/>
      <c r="G39" s="25">
        <v>20631.599999999999</v>
      </c>
      <c r="J39" s="25">
        <v>4152.3</v>
      </c>
      <c r="M39" s="14" t="s">
        <v>136</v>
      </c>
    </row>
    <row r="40" spans="1:17" ht="15.75" thickBot="1" x14ac:dyDescent="0.3">
      <c r="A40" s="56" t="s">
        <v>39</v>
      </c>
      <c r="B40" s="56"/>
      <c r="C40" s="56"/>
      <c r="D40" s="56"/>
      <c r="E40" s="56"/>
      <c r="G40" s="24">
        <f>SUM(G39)</f>
        <v>20631.599999999999</v>
      </c>
      <c r="J40" s="24">
        <f>SUM(J39)</f>
        <v>4152.3</v>
      </c>
    </row>
    <row r="41" spans="1:17" x14ac:dyDescent="0.25">
      <c r="G41" s="23"/>
      <c r="J41" s="23"/>
    </row>
    <row r="42" spans="1:17" ht="15.75" thickBot="1" x14ac:dyDescent="0.3">
      <c r="A42" s="3" t="s">
        <v>37</v>
      </c>
      <c r="B42" s="3"/>
      <c r="C42" s="3"/>
      <c r="D42" s="3"/>
      <c r="E42" s="3"/>
      <c r="F42" s="3"/>
      <c r="G42" s="22">
        <f>G21-G36-G40</f>
        <v>188690.59</v>
      </c>
      <c r="H42" s="3"/>
      <c r="I42" s="3"/>
      <c r="J42" s="22">
        <f>J21-J36-J40</f>
        <v>3280.9399999999978</v>
      </c>
    </row>
    <row r="43" spans="1:17" ht="15.75" thickTop="1" x14ac:dyDescent="0.25"/>
  </sheetData>
  <mergeCells count="28">
    <mergeCell ref="B7:E7"/>
    <mergeCell ref="A26:E26"/>
    <mergeCell ref="A27:E27"/>
    <mergeCell ref="A28:E28"/>
    <mergeCell ref="A1:L1"/>
    <mergeCell ref="A2:L2"/>
    <mergeCell ref="A3:L3"/>
    <mergeCell ref="A5:E5"/>
    <mergeCell ref="A6:E6"/>
    <mergeCell ref="A17:E17"/>
    <mergeCell ref="A18:E18"/>
    <mergeCell ref="A20:E20"/>
    <mergeCell ref="A21:E21"/>
    <mergeCell ref="B8:E8"/>
    <mergeCell ref="A10:E10"/>
    <mergeCell ref="A11:E11"/>
    <mergeCell ref="A40:E40"/>
    <mergeCell ref="A24:E24"/>
    <mergeCell ref="A25:E25"/>
    <mergeCell ref="A30:E30"/>
    <mergeCell ref="A32:E32"/>
    <mergeCell ref="A33:E33"/>
    <mergeCell ref="A39:E39"/>
    <mergeCell ref="A38:E38"/>
    <mergeCell ref="A35:E35"/>
    <mergeCell ref="A29:E29"/>
    <mergeCell ref="A31:E31"/>
    <mergeCell ref="A34:E34"/>
  </mergeCells>
  <hyperlinks>
    <hyperlink ref="J39" location="'Tax Reconciliation'!A1" display="'Tax Reconciliation'!A1"/>
    <hyperlink ref="M7" r:id="rId1"/>
    <hyperlink ref="Q7" r:id="rId2"/>
    <hyperlink ref="W7" r:id="rId3"/>
    <hyperlink ref="M9" r:id="rId4"/>
    <hyperlink ref="M14" r:id="rId5"/>
    <hyperlink ref="M19" r:id="rId6"/>
    <hyperlink ref="M26" r:id="rId7"/>
    <hyperlink ref="M28" r:id="rId8"/>
    <hyperlink ref="M29" r:id="rId9"/>
    <hyperlink ref="M30" r:id="rId10"/>
    <hyperlink ref="M32" r:id="rId11"/>
    <hyperlink ref="P32" r:id="rId12"/>
    <hyperlink ref="M33" r:id="rId13"/>
    <hyperlink ref="M34" r:id="rId14"/>
  </hyperlinks>
  <pageMargins left="0.7" right="0.7" top="0.75" bottom="0.75" header="0.3" footer="0.3"/>
  <pageSetup orientation="portrait" r:id="rId15"/>
  <drawing r:id="rId1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16"/>
  <sheetViews>
    <sheetView workbookViewId="0">
      <selection activeCell="A4" sqref="A4"/>
    </sheetView>
  </sheetViews>
  <sheetFormatPr defaultRowHeight="15" x14ac:dyDescent="0.25"/>
  <cols>
    <col min="1" max="1" width="2.85546875" customWidth="1"/>
    <col min="7" max="11" width="15.7109375" customWidth="1"/>
    <col min="12" max="12" width="32" bestFit="1" customWidth="1"/>
  </cols>
  <sheetData>
    <row r="1" spans="1:17" ht="17.25" x14ac:dyDescent="0.3">
      <c r="A1" s="55" t="str">
        <f>'Balance Sheet '!A1:J1</f>
        <v>McLean Superannuation Fund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7" ht="17.25" x14ac:dyDescent="0.3">
      <c r="A2" s="55" t="s">
        <v>74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7" ht="17.25" x14ac:dyDescent="0.3">
      <c r="A3" s="55" t="s">
        <v>171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5" spans="1:17" x14ac:dyDescent="0.25">
      <c r="A5" s="56" t="s">
        <v>73</v>
      </c>
      <c r="B5" s="56"/>
      <c r="C5" s="56"/>
      <c r="D5" s="56"/>
      <c r="E5" s="56"/>
      <c r="F5" s="56"/>
      <c r="G5" t="s">
        <v>72</v>
      </c>
      <c r="H5" t="s">
        <v>71</v>
      </c>
      <c r="I5" t="s">
        <v>70</v>
      </c>
      <c r="J5" t="s">
        <v>69</v>
      </c>
      <c r="K5" t="s">
        <v>68</v>
      </c>
      <c r="L5" t="s">
        <v>67</v>
      </c>
    </row>
    <row r="6" spans="1:17" x14ac:dyDescent="0.25">
      <c r="A6" s="11" t="s">
        <v>7</v>
      </c>
      <c r="B6" s="11"/>
    </row>
    <row r="7" spans="1:17" x14ac:dyDescent="0.25">
      <c r="B7" s="54" t="s">
        <v>75</v>
      </c>
      <c r="C7" s="54"/>
      <c r="D7" s="54"/>
      <c r="E7" s="54"/>
      <c r="F7" s="54"/>
      <c r="J7" s="4">
        <v>11043.03</v>
      </c>
      <c r="K7" s="4">
        <f>J7</f>
        <v>11043.03</v>
      </c>
      <c r="M7" s="18" t="s">
        <v>130</v>
      </c>
    </row>
    <row r="8" spans="1:17" x14ac:dyDescent="0.25">
      <c r="J8" s="37">
        <f>SUM(J7)</f>
        <v>11043.03</v>
      </c>
      <c r="K8" s="37">
        <f>SUM(K7)</f>
        <v>11043.03</v>
      </c>
    </row>
    <row r="9" spans="1:17" x14ac:dyDescent="0.25">
      <c r="A9" s="11" t="s">
        <v>76</v>
      </c>
    </row>
    <row r="10" spans="1:17" x14ac:dyDescent="0.25">
      <c r="B10" t="s">
        <v>77</v>
      </c>
      <c r="G10" s="4"/>
      <c r="H10" s="4">
        <v>0</v>
      </c>
      <c r="I10" s="4">
        <v>0</v>
      </c>
      <c r="J10" s="4">
        <v>-259995</v>
      </c>
      <c r="K10" s="4">
        <f>J10</f>
        <v>-259995</v>
      </c>
      <c r="M10" s="18" t="s">
        <v>131</v>
      </c>
    </row>
    <row r="11" spans="1:17" x14ac:dyDescent="0.25">
      <c r="B11" t="s">
        <v>78</v>
      </c>
      <c r="G11" s="4">
        <v>1</v>
      </c>
      <c r="H11" s="4">
        <v>520457</v>
      </c>
      <c r="I11" s="4">
        <v>673500</v>
      </c>
      <c r="J11" s="4">
        <f>G11*H11</f>
        <v>520457</v>
      </c>
      <c r="K11" s="4">
        <f>G11*I11</f>
        <v>673500</v>
      </c>
      <c r="M11" s="18" t="s">
        <v>132</v>
      </c>
      <c r="Q11" s="18" t="s">
        <v>133</v>
      </c>
    </row>
    <row r="12" spans="1:17" x14ac:dyDescent="0.25">
      <c r="B12" s="28"/>
      <c r="C12" s="28"/>
      <c r="D12" s="28"/>
      <c r="E12" s="28"/>
      <c r="F12" s="28"/>
      <c r="J12" s="37">
        <f>SUM(J10:J11)</f>
        <v>260462</v>
      </c>
      <c r="K12" s="37">
        <f>SUM(K10:K11)</f>
        <v>413505</v>
      </c>
      <c r="M12" s="18"/>
      <c r="N12" s="39"/>
    </row>
    <row r="13" spans="1:17" x14ac:dyDescent="0.25">
      <c r="J13" s="36">
        <f>SUM(J8,J12)</f>
        <v>271505.03000000003</v>
      </c>
      <c r="K13" s="36">
        <f>SUM(K8,K12)</f>
        <v>424548.03</v>
      </c>
    </row>
    <row r="14" spans="1:17" ht="15.75" thickBot="1" x14ac:dyDescent="0.3">
      <c r="J14" s="35">
        <f>SUM(J13)</f>
        <v>271505.03000000003</v>
      </c>
      <c r="K14" s="35">
        <f>SUM(K13)</f>
        <v>424548.03</v>
      </c>
    </row>
    <row r="15" spans="1:17" x14ac:dyDescent="0.25">
      <c r="M15" s="18"/>
      <c r="P15" s="14"/>
    </row>
    <row r="16" spans="1:17" x14ac:dyDescent="0.25">
      <c r="K16" s="20">
        <f>K14-'Balance Sheet '!G8-'Balance Sheet '!G12+'Balance Sheet '!G18</f>
        <v>0</v>
      </c>
      <c r="L16" s="21" t="s">
        <v>36</v>
      </c>
    </row>
  </sheetData>
  <mergeCells count="5">
    <mergeCell ref="A1:L1"/>
    <mergeCell ref="A2:L2"/>
    <mergeCell ref="A3:L3"/>
    <mergeCell ref="B7:F7"/>
    <mergeCell ref="A5:F5"/>
  </mergeCells>
  <hyperlinks>
    <hyperlink ref="M7" r:id="rId1"/>
    <hyperlink ref="M10" r:id="rId2"/>
    <hyperlink ref="M11" r:id="rId3"/>
    <hyperlink ref="Q11" r:id="rId4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44"/>
  <sheetViews>
    <sheetView workbookViewId="0">
      <selection activeCell="Q32" sqref="Q32"/>
    </sheetView>
  </sheetViews>
  <sheetFormatPr defaultRowHeight="15" x14ac:dyDescent="0.25"/>
  <cols>
    <col min="1" max="1" width="25.7109375" bestFit="1" customWidth="1"/>
    <col min="3" max="3" width="12.28515625" bestFit="1" customWidth="1"/>
    <col min="8" max="8" width="9.5703125" bestFit="1" customWidth="1"/>
  </cols>
  <sheetData>
    <row r="1" spans="1:10" ht="17.25" x14ac:dyDescent="0.3">
      <c r="A1" s="55" t="str">
        <f>'Balance Sheet '!A1:J1</f>
        <v>McLean Superannuation Fund</v>
      </c>
      <c r="B1" s="55"/>
      <c r="C1" s="55"/>
      <c r="D1" s="55"/>
      <c r="E1" s="55"/>
      <c r="F1" s="55"/>
      <c r="G1" s="55"/>
      <c r="H1" s="55"/>
    </row>
    <row r="2" spans="1:10" ht="17.25" x14ac:dyDescent="0.3">
      <c r="A2" s="55" t="s">
        <v>20</v>
      </c>
      <c r="B2" s="55"/>
      <c r="C2" s="55"/>
      <c r="D2" s="55"/>
      <c r="E2" s="55"/>
      <c r="F2" s="55"/>
      <c r="G2" s="55"/>
      <c r="H2" s="55"/>
    </row>
    <row r="3" spans="1:10" ht="17.25" x14ac:dyDescent="0.3">
      <c r="A3" s="55" t="s">
        <v>139</v>
      </c>
      <c r="B3" s="55"/>
      <c r="C3" s="55"/>
      <c r="D3" s="55"/>
      <c r="E3" s="55"/>
      <c r="F3" s="55"/>
      <c r="G3" s="55"/>
      <c r="H3" s="55"/>
    </row>
    <row r="5" spans="1:10" x14ac:dyDescent="0.25">
      <c r="A5" s="11" t="s">
        <v>21</v>
      </c>
      <c r="E5" s="11" t="s">
        <v>22</v>
      </c>
    </row>
    <row r="6" spans="1:10" x14ac:dyDescent="0.25">
      <c r="A6" t="s">
        <v>23</v>
      </c>
      <c r="C6" s="12">
        <f>'Operating Statement'!G7</f>
        <v>21575</v>
      </c>
      <c r="E6" t="s">
        <v>24</v>
      </c>
      <c r="H6" s="12">
        <f>'Operating Statement'!G30+'Operating Statement'!G31</f>
        <v>14330.46</v>
      </c>
    </row>
    <row r="7" spans="1:10" x14ac:dyDescent="0.25">
      <c r="A7" s="13" t="s">
        <v>25</v>
      </c>
      <c r="C7" s="12">
        <f>'Operating Statement'!G18</f>
        <v>0</v>
      </c>
      <c r="E7" t="s">
        <v>26</v>
      </c>
      <c r="H7" s="12">
        <f>'Operating Statement'!G26+'Operating Statement'!G33+'Operating Statement'!G34</f>
        <v>2356</v>
      </c>
      <c r="J7" s="14"/>
    </row>
    <row r="8" spans="1:10" x14ac:dyDescent="0.25">
      <c r="A8" s="13" t="s">
        <v>60</v>
      </c>
      <c r="C8" s="12">
        <f>'Operating Statement'!G19</f>
        <v>34617.07</v>
      </c>
      <c r="E8" t="s">
        <v>27</v>
      </c>
      <c r="H8" s="12">
        <f>'Operating Statement'!G27</f>
        <v>0</v>
      </c>
      <c r="J8" s="14"/>
    </row>
    <row r="9" spans="1:10" x14ac:dyDescent="0.25">
      <c r="C9" s="12"/>
      <c r="E9" t="s">
        <v>28</v>
      </c>
      <c r="H9" s="12">
        <f>'Operating Statement'!G28+'Operating Statement'!G32+'Operating Statement'!G29</f>
        <v>3991.5200000000004</v>
      </c>
    </row>
    <row r="10" spans="1:10" hidden="1" x14ac:dyDescent="0.25">
      <c r="C10" s="15"/>
      <c r="H10" s="15"/>
    </row>
    <row r="11" spans="1:10" hidden="1" x14ac:dyDescent="0.25">
      <c r="C11" s="12"/>
      <c r="H11" s="12"/>
    </row>
    <row r="12" spans="1:10" hidden="1" x14ac:dyDescent="0.25">
      <c r="C12" s="12"/>
      <c r="H12" s="12"/>
    </row>
    <row r="13" spans="1:10" hidden="1" x14ac:dyDescent="0.25">
      <c r="C13" s="12"/>
      <c r="H13" s="12"/>
    </row>
    <row r="14" spans="1:10" hidden="1" x14ac:dyDescent="0.25">
      <c r="C14" s="12"/>
      <c r="H14" s="12"/>
    </row>
    <row r="15" spans="1:10" hidden="1" x14ac:dyDescent="0.25">
      <c r="C15" s="12"/>
      <c r="H15" s="12"/>
    </row>
    <row r="16" spans="1:10" x14ac:dyDescent="0.25">
      <c r="A16" t="s">
        <v>65</v>
      </c>
      <c r="C16" s="32">
        <v>1</v>
      </c>
      <c r="H16" s="15"/>
    </row>
    <row r="17" spans="1:8" x14ac:dyDescent="0.25">
      <c r="A17" s="3" t="s">
        <v>29</v>
      </c>
      <c r="C17" s="16">
        <f>SUM(C6:C16)</f>
        <v>56193.07</v>
      </c>
      <c r="H17" s="16">
        <f>SUM(H6:H16)</f>
        <v>20677.98</v>
      </c>
    </row>
    <row r="18" spans="1:8" x14ac:dyDescent="0.25">
      <c r="C18" s="12"/>
      <c r="H18" s="12"/>
    </row>
    <row r="19" spans="1:8" x14ac:dyDescent="0.25">
      <c r="A19" t="s">
        <v>30</v>
      </c>
      <c r="C19" s="12">
        <f>C17-H17</f>
        <v>35515.089999999997</v>
      </c>
      <c r="H19" s="12"/>
    </row>
    <row r="20" spans="1:8" x14ac:dyDescent="0.25">
      <c r="C20" s="12"/>
      <c r="H20" s="12"/>
    </row>
    <row r="21" spans="1:8" x14ac:dyDescent="0.25">
      <c r="A21" s="3" t="s">
        <v>31</v>
      </c>
      <c r="B21" s="3"/>
      <c r="C21" s="8">
        <f>C19*0.15-0.01</f>
        <v>5327.2534999999989</v>
      </c>
      <c r="H21" s="12"/>
    </row>
    <row r="22" spans="1:8" x14ac:dyDescent="0.25">
      <c r="C22" s="12"/>
      <c r="H22" s="12"/>
    </row>
    <row r="23" spans="1:8" ht="15.75" thickBot="1" x14ac:dyDescent="0.3">
      <c r="A23" s="3" t="s">
        <v>32</v>
      </c>
      <c r="B23" s="3"/>
      <c r="C23" s="9">
        <f>C21</f>
        <v>5327.2534999999989</v>
      </c>
      <c r="E23" s="18" t="s">
        <v>158</v>
      </c>
      <c r="H23" s="12"/>
    </row>
    <row r="24" spans="1:8" x14ac:dyDescent="0.25">
      <c r="C24" s="12"/>
      <c r="H24" s="12"/>
    </row>
    <row r="25" spans="1:8" x14ac:dyDescent="0.25">
      <c r="A25" s="11" t="s">
        <v>160</v>
      </c>
      <c r="C25" s="12"/>
      <c r="H25" s="12"/>
    </row>
    <row r="26" spans="1:8" x14ac:dyDescent="0.25">
      <c r="A26" s="17" t="s">
        <v>33</v>
      </c>
    </row>
    <row r="27" spans="1:8" x14ac:dyDescent="0.25">
      <c r="A27" t="s">
        <v>34</v>
      </c>
      <c r="C27" s="4">
        <v>0</v>
      </c>
    </row>
    <row r="29" spans="1:8" x14ac:dyDescent="0.25">
      <c r="A29" s="17" t="s">
        <v>35</v>
      </c>
    </row>
    <row r="30" spans="1:8" x14ac:dyDescent="0.25">
      <c r="A30" t="s">
        <v>157</v>
      </c>
      <c r="C30" s="4">
        <v>4152</v>
      </c>
      <c r="D30" s="18"/>
      <c r="E30" s="18" t="s">
        <v>137</v>
      </c>
    </row>
    <row r="32" spans="1:8" ht="15.75" thickBot="1" x14ac:dyDescent="0.3">
      <c r="A32" s="3" t="s">
        <v>159</v>
      </c>
      <c r="B32" s="3"/>
      <c r="C32" s="34">
        <f>C23+C27-C30</f>
        <v>1175.2534999999989</v>
      </c>
      <c r="E32" s="18" t="s">
        <v>165</v>
      </c>
    </row>
    <row r="33" spans="1:5" ht="15.75" thickTop="1" x14ac:dyDescent="0.25">
      <c r="C33" s="5">
        <f>C32+259</f>
        <v>1434.2534999999989</v>
      </c>
      <c r="E33" s="18"/>
    </row>
    <row r="34" spans="1:5" x14ac:dyDescent="0.25">
      <c r="C34" s="20">
        <f>C32-'Balance Sheet '!G19</f>
        <v>39.803499999998849</v>
      </c>
      <c r="D34" s="20" t="s">
        <v>36</v>
      </c>
      <c r="E34" s="21" t="s">
        <v>164</v>
      </c>
    </row>
    <row r="36" spans="1:5" x14ac:dyDescent="0.25">
      <c r="A36" s="11" t="s">
        <v>40</v>
      </c>
    </row>
    <row r="37" spans="1:5" x14ac:dyDescent="0.25">
      <c r="A37" s="17" t="s">
        <v>33</v>
      </c>
    </row>
    <row r="38" spans="1:5" x14ac:dyDescent="0.25">
      <c r="A38" t="s">
        <v>161</v>
      </c>
      <c r="C38" s="40">
        <f>'Deferred Tax Reconciliation'!D14+0.05</f>
        <v>15304.35</v>
      </c>
      <c r="E38" s="14" t="s">
        <v>135</v>
      </c>
    </row>
    <row r="40" spans="1:5" x14ac:dyDescent="0.25">
      <c r="A40" s="17" t="s">
        <v>35</v>
      </c>
    </row>
    <row r="41" spans="1:5" x14ac:dyDescent="0.25">
      <c r="A41" t="s">
        <v>162</v>
      </c>
      <c r="C41" s="4">
        <v>0</v>
      </c>
    </row>
    <row r="43" spans="1:5" ht="15.75" thickBot="1" x14ac:dyDescent="0.3">
      <c r="A43" s="3" t="s">
        <v>163</v>
      </c>
      <c r="C43" s="34">
        <f>C23+C38-C41</f>
        <v>20631.603499999997</v>
      </c>
    </row>
    <row r="44" spans="1:5" ht="15.75" thickTop="1" x14ac:dyDescent="0.25">
      <c r="C44" s="20">
        <f>C43-'Operating Statement'!G39</f>
        <v>3.4999999988940544E-3</v>
      </c>
      <c r="D44" s="20" t="s">
        <v>36</v>
      </c>
    </row>
  </sheetData>
  <mergeCells count="3">
    <mergeCell ref="A1:H1"/>
    <mergeCell ref="A2:H2"/>
    <mergeCell ref="A3:H3"/>
  </mergeCells>
  <hyperlinks>
    <hyperlink ref="E23" r:id="rId1"/>
    <hyperlink ref="E30" r:id="rId2"/>
    <hyperlink ref="E32" r:id="rId3"/>
    <hyperlink ref="C38" location="'Deferred Tax Reconciliation'!A1" display="'Deferred Tax Reconciliation'!A1"/>
  </hyperlinks>
  <pageMargins left="0.7" right="0.7" top="0.75" bottom="0.75" header="0.3" footer="0.3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5"/>
  <sheetViews>
    <sheetView workbookViewId="0">
      <selection activeCell="H14" sqref="H14"/>
    </sheetView>
  </sheetViews>
  <sheetFormatPr defaultRowHeight="15" x14ac:dyDescent="0.25"/>
  <cols>
    <col min="1" max="1" width="12.85546875" customWidth="1"/>
    <col min="4" max="4" width="14.28515625" bestFit="1" customWidth="1"/>
    <col min="6" max="6" width="12.5703125" bestFit="1" customWidth="1"/>
  </cols>
  <sheetData>
    <row r="1" spans="1:8" x14ac:dyDescent="0.25">
      <c r="A1" s="3" t="str">
        <f>'Balance Sheet '!A1:J1</f>
        <v>McLean Superannuation Fund</v>
      </c>
    </row>
    <row r="2" spans="1:8" x14ac:dyDescent="0.25">
      <c r="A2" s="3" t="s">
        <v>116</v>
      </c>
    </row>
    <row r="3" spans="1:8" x14ac:dyDescent="0.25">
      <c r="A3" s="3" t="s">
        <v>117</v>
      </c>
    </row>
    <row r="5" spans="1:8" x14ac:dyDescent="0.25">
      <c r="A5" s="3" t="s">
        <v>118</v>
      </c>
      <c r="F5" s="45">
        <v>0</v>
      </c>
    </row>
    <row r="7" spans="1:8" x14ac:dyDescent="0.25">
      <c r="A7" s="3" t="s">
        <v>119</v>
      </c>
      <c r="D7" s="44">
        <f>F7*(1-F5)</f>
        <v>520457</v>
      </c>
      <c r="F7" s="46">
        <f>'Investment Summary'!J11</f>
        <v>520457</v>
      </c>
      <c r="H7" s="18" t="s">
        <v>138</v>
      </c>
    </row>
    <row r="8" spans="1:8" x14ac:dyDescent="0.25">
      <c r="A8" s="3"/>
    </row>
    <row r="9" spans="1:8" x14ac:dyDescent="0.25">
      <c r="A9" s="3" t="s">
        <v>120</v>
      </c>
      <c r="D9" s="44">
        <f>F9*(1-F5)</f>
        <v>673500</v>
      </c>
      <c r="F9" s="46">
        <f>'Investment Summary'!K11</f>
        <v>673500</v>
      </c>
    </row>
    <row r="10" spans="1:8" ht="15.75" thickBot="1" x14ac:dyDescent="0.3">
      <c r="D10" s="47">
        <f>D9-D7</f>
        <v>153043</v>
      </c>
    </row>
    <row r="12" spans="1:8" x14ac:dyDescent="0.25">
      <c r="A12" t="s">
        <v>121</v>
      </c>
      <c r="D12" s="45">
        <v>0.1</v>
      </c>
    </row>
    <row r="14" spans="1:8" ht="15.75" thickBot="1" x14ac:dyDescent="0.3">
      <c r="A14" t="s">
        <v>123</v>
      </c>
      <c r="D14" s="48">
        <f>D10*D12</f>
        <v>15304.300000000001</v>
      </c>
      <c r="H14" s="18" t="s">
        <v>166</v>
      </c>
    </row>
    <row r="15" spans="1:8" ht="15.75" thickTop="1" x14ac:dyDescent="0.25">
      <c r="D15" s="49">
        <f>D14-'Balance Sheet '!G20</f>
        <v>-4.9999999999272404E-2</v>
      </c>
      <c r="E15" s="21" t="s">
        <v>124</v>
      </c>
    </row>
  </sheetData>
  <hyperlinks>
    <hyperlink ref="H7" r:id="rId1"/>
    <hyperlink ref="H1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Permanent File</vt:lpstr>
      <vt:lpstr>Audit</vt:lpstr>
      <vt:lpstr>Balance Sheet </vt:lpstr>
      <vt:lpstr>Operating Statement</vt:lpstr>
      <vt:lpstr>Investment Summary</vt:lpstr>
      <vt:lpstr>Tax Reconciliation</vt:lpstr>
      <vt:lpstr>Deferred Tax Reconciliation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Saraniya</dc:creator>
  <cp:lastModifiedBy>Saraniya</cp:lastModifiedBy>
  <dcterms:created xsi:type="dcterms:W3CDTF">2020-07-08T05:45:40Z</dcterms:created>
  <dcterms:modified xsi:type="dcterms:W3CDTF">2020-09-07T23:02:23Z</dcterms:modified>
</cp:coreProperties>
</file>