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83827367-B8C8-4B21-9C92-56EEE9EE3CF9}" xr6:coauthVersionLast="46" xr6:coauthVersionMax="46" xr10:uidLastSave="{00000000-0000-0000-0000-000000000000}"/>
  <bookViews>
    <workbookView xWindow="630" yWindow="66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BS Acct 01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IS Acct 01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Sheet8" sheetId="81" state="hidden" r:id="rId55"/>
    <sheet name="Sheet9" sheetId="82" state="hidden" r:id="rId56"/>
    <sheet name="IS Acct 02" sheetId="83" state="hidden" r:id="rId57"/>
    <sheet name="IS Acct 03" sheetId="84" state="hidden" r:id="rId58"/>
    <sheet name="IS Acct 04" sheetId="85" state="hidden" r:id="rId59"/>
    <sheet name="IS Acct 05" sheetId="86" state="hidden" r:id="rId60"/>
    <sheet name="IS Acct 06" sheetId="87" state="hidden" r:id="rId61"/>
    <sheet name="Balance Summary" sheetId="88" r:id="rId62"/>
  </sheets>
  <externalReferences>
    <externalReference r:id="rId63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'07'!$A$2:$B$12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7" hidden="1">Lookup!$A$1:$BV$8</definedName>
    <definedName name="_xlnm._FilterDatabase" localSheetId="50" hidden="1">Sheet5!$A$1:$D$1400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'IS Acct 01'!$C:$C</definedName>
    <definedName name="ACCTDESC" localSheetId="50">Sheet5!$C:$C</definedName>
    <definedName name="ACCTFMTTD" localSheetId="49">'IS Acct 01'!$A:$A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pt" localSheetId="50">Sheet5!$D:$D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"03304607806909007007804105406903605007512408806908207007809310206807907707006207504805305312513207706608809408107006505312912809512112110611810611710207306608707408209507808206507010010011609710305512513210211311411411909812110107207106707409306508008"</definedName>
    <definedName name="ENG_BI_EXEC_CMD_ARGS_2" hidden="1">"40720620740480530531251321021131141141190981211010720710850920780820650701001001160971031301231041191151051270981171060680700850650920920870830870690620870670860700770670560570510680500520600590530580520680580520630570520600540530550640500610590600540"</definedName>
    <definedName name="ENG_BI_EXEC_CMD_ARGS_3" hidden="1">"66060058062059054057057068061049063061055060055051063054049065066057055068053058064050056058059059062050063054057053063050056053059059060049059058055050064049061055059059057053129128096113121098112110099085072079071076080069074061105115125132104112121"</definedName>
    <definedName name="ENG_BI_EXEC_CMD_ARGS_4" hidden="1">"103109106103065071072080074074069066093090081074061057130123104121117102113106100069067071085065076083080071088079086088069086066069095074078129128080083072069086074068089072083065086084062054125"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"5KD6HOCC2T"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"134;101;49;32;68;93;244;64;230;233;246;194;244;115;153;177;189;201;213;54;172;165;213;61;226;50;241;118;140;86;257;189"</definedName>
    <definedName name="ENG_BI_TLA2" hidden="1">"147;221;151;195;97;126;22;20;89;121;198;43;175;61;132;250;124;204;206;2;97;156;144;96;155;62;129;5;173;0;228;25"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49">'IS Acct 01'!$B:$B</definedName>
    <definedName name="GROUP" localSheetId="0">Sheet1!$BS:$BS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F010_20150120_14_50_43_5050.xls"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F010_20210118_13_43_12_4343.xls"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F010"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BS'!$A$1:$E$413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49">'IS Acct 01'!$A$1:$C$1146</definedName>
    <definedName name="RawData" localSheetId="0">Sheet1!$A$1:$BT$126</definedName>
    <definedName name="RawData" localSheetId="50">Sheet5!$A$1:$D$370</definedName>
    <definedName name="RawData" localSheetId="51">Sheet6!$A$1:$C$370</definedName>
    <definedName name="RawData" localSheetId="52">Sheet7!$A$1:$F$9</definedName>
    <definedName name="RawData" localSheetId="2">Transactions!$A$1:$S$688</definedName>
    <definedName name="RawDataCols" localSheetId="4">GLCat!$A:$B</definedName>
    <definedName name="RawDataCols" localSheetId="49">'IS Acct 01'!$A:$C</definedName>
    <definedName name="RawDataCols" localSheetId="0">Sheet1!$A:$BT</definedName>
    <definedName name="RawDataCols" localSheetId="50">Sheet5!$A:$D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"F010"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F010"</definedName>
    <definedName name="SV_REPOSCODE">""</definedName>
    <definedName name="SV_SOLUTION_ID">"33"</definedName>
    <definedName name="SV_TENANT_CODE">"F010"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32" r:id="rId64"/>
  </pivotCaches>
</workbook>
</file>

<file path=xl/calcChain.xml><?xml version="1.0" encoding="utf-8"?>
<calcChain xmlns="http://schemas.openxmlformats.org/spreadsheetml/2006/main">
  <c r="BV166" i="4" l="1"/>
  <c r="BU166" i="4"/>
  <c r="P166" i="4"/>
  <c r="D166" i="4"/>
  <c r="C166" i="4"/>
  <c r="B166" i="4"/>
  <c r="BV165" i="4"/>
  <c r="BU165" i="4"/>
  <c r="B165" i="4"/>
  <c r="C165" i="4" s="1"/>
  <c r="BV164" i="4"/>
  <c r="BU164" i="4"/>
  <c r="Q164" i="4"/>
  <c r="G164" i="4"/>
  <c r="F164" i="4"/>
  <c r="E164" i="4"/>
  <c r="C164" i="4"/>
  <c r="B164" i="4"/>
  <c r="D2" i="75"/>
  <c r="D3" i="75"/>
  <c r="D4" i="75"/>
  <c r="D5" i="75"/>
  <c r="D6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98" i="75"/>
  <c r="D199" i="75"/>
  <c r="D200" i="75"/>
  <c r="D201" i="75"/>
  <c r="D202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223" i="75"/>
  <c r="D224" i="75"/>
  <c r="D225" i="75"/>
  <c r="D226" i="75"/>
  <c r="D227" i="75"/>
  <c r="D228" i="75"/>
  <c r="D229" i="75"/>
  <c r="D230" i="75"/>
  <c r="D231" i="75"/>
  <c r="D232" i="75"/>
  <c r="D233" i="75"/>
  <c r="D234" i="75"/>
  <c r="D235" i="75"/>
  <c r="D236" i="75"/>
  <c r="D237" i="75"/>
  <c r="D238" i="75"/>
  <c r="D239" i="75"/>
  <c r="D240" i="75"/>
  <c r="D241" i="75"/>
  <c r="D242" i="75"/>
  <c r="D243" i="75"/>
  <c r="D244" i="75"/>
  <c r="D245" i="75"/>
  <c r="D246" i="75"/>
  <c r="D247" i="75"/>
  <c r="D248" i="75"/>
  <c r="D249" i="75"/>
  <c r="D250" i="75"/>
  <c r="D251" i="75"/>
  <c r="D252" i="75"/>
  <c r="D253" i="75"/>
  <c r="D254" i="75"/>
  <c r="D255" i="75"/>
  <c r="D256" i="75"/>
  <c r="D257" i="75"/>
  <c r="D258" i="75"/>
  <c r="D259" i="75"/>
  <c r="D260" i="75"/>
  <c r="D261" i="75"/>
  <c r="D262" i="75"/>
  <c r="D263" i="75"/>
  <c r="D264" i="75"/>
  <c r="D265" i="75"/>
  <c r="D266" i="75"/>
  <c r="D267" i="75"/>
  <c r="D268" i="75"/>
  <c r="D269" i="75"/>
  <c r="D270" i="75"/>
  <c r="D271" i="75"/>
  <c r="D272" i="75"/>
  <c r="D273" i="75"/>
  <c r="D274" i="75"/>
  <c r="D275" i="75"/>
  <c r="D276" i="75"/>
  <c r="D277" i="75"/>
  <c r="D278" i="75"/>
  <c r="D279" i="75"/>
  <c r="D280" i="75"/>
  <c r="D281" i="75"/>
  <c r="D282" i="75"/>
  <c r="D283" i="75"/>
  <c r="D284" i="75"/>
  <c r="D285" i="75"/>
  <c r="D286" i="75"/>
  <c r="D287" i="75"/>
  <c r="D288" i="75"/>
  <c r="D289" i="75"/>
  <c r="D290" i="75"/>
  <c r="D291" i="75"/>
  <c r="D292" i="75"/>
  <c r="D293" i="75"/>
  <c r="D294" i="75"/>
  <c r="D295" i="75"/>
  <c r="D296" i="75"/>
  <c r="D297" i="75"/>
  <c r="D298" i="75"/>
  <c r="D299" i="75"/>
  <c r="D300" i="75"/>
  <c r="D301" i="75"/>
  <c r="D302" i="75"/>
  <c r="D303" i="75"/>
  <c r="D304" i="75"/>
  <c r="D305" i="75"/>
  <c r="D306" i="75"/>
  <c r="D307" i="75"/>
  <c r="D308" i="75"/>
  <c r="D309" i="75"/>
  <c r="D310" i="75"/>
  <c r="D311" i="75"/>
  <c r="D312" i="75"/>
  <c r="D313" i="75"/>
  <c r="D314" i="75"/>
  <c r="D315" i="75"/>
  <c r="D316" i="75"/>
  <c r="D317" i="75"/>
  <c r="D318" i="75"/>
  <c r="D319" i="75"/>
  <c r="D320" i="75"/>
  <c r="D321" i="75"/>
  <c r="D322" i="75"/>
  <c r="D323" i="75"/>
  <c r="D324" i="75"/>
  <c r="D325" i="75"/>
  <c r="D326" i="75"/>
  <c r="D327" i="75"/>
  <c r="D328" i="75"/>
  <c r="D329" i="75"/>
  <c r="D330" i="75"/>
  <c r="D331" i="75"/>
  <c r="D332" i="75"/>
  <c r="D333" i="75"/>
  <c r="D334" i="75"/>
  <c r="D335" i="75"/>
  <c r="D336" i="75"/>
  <c r="D337" i="75"/>
  <c r="D338" i="75"/>
  <c r="D339" i="75"/>
  <c r="D340" i="75"/>
  <c r="D341" i="75"/>
  <c r="D342" i="75"/>
  <c r="D343" i="75"/>
  <c r="D344" i="75"/>
  <c r="D345" i="75"/>
  <c r="D346" i="75"/>
  <c r="D347" i="75"/>
  <c r="D348" i="75"/>
  <c r="D349" i="75"/>
  <c r="D350" i="75"/>
  <c r="D351" i="75"/>
  <c r="D352" i="75"/>
  <c r="D353" i="75"/>
  <c r="D354" i="75"/>
  <c r="D355" i="75"/>
  <c r="D356" i="75"/>
  <c r="D357" i="75"/>
  <c r="D358" i="75"/>
  <c r="D359" i="75"/>
  <c r="D360" i="75"/>
  <c r="D361" i="75"/>
  <c r="D362" i="75"/>
  <c r="D363" i="75"/>
  <c r="D364" i="75"/>
  <c r="D365" i="75"/>
  <c r="D366" i="75"/>
  <c r="D367" i="75"/>
  <c r="D368" i="75"/>
  <c r="D369" i="75"/>
  <c r="D370" i="75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E3" i="1"/>
  <c r="E11" i="1"/>
  <c r="E15" i="1"/>
  <c r="E23" i="1"/>
  <c r="E27" i="1"/>
  <c r="E35" i="1"/>
  <c r="E39" i="1"/>
  <c r="E47" i="1"/>
  <c r="E51" i="1"/>
  <c r="E59" i="1"/>
  <c r="E63" i="1"/>
  <c r="E71" i="1"/>
  <c r="E75" i="1"/>
  <c r="E83" i="1"/>
  <c r="E87" i="1"/>
  <c r="E95" i="1"/>
  <c r="E107" i="1"/>
  <c r="E119" i="1"/>
  <c r="E124" i="1"/>
  <c r="E125" i="1"/>
  <c r="E126" i="1"/>
  <c r="D2" i="1"/>
  <c r="E2" i="1" s="1"/>
  <c r="D3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D24" i="1"/>
  <c r="E24" i="1" s="1"/>
  <c r="D25" i="1"/>
  <c r="E25" i="1" s="1"/>
  <c r="D26" i="1"/>
  <c r="E26" i="1" s="1"/>
  <c r="D27" i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D36" i="1"/>
  <c r="E36" i="1" s="1"/>
  <c r="D37" i="1"/>
  <c r="E37" i="1" s="1"/>
  <c r="D38" i="1"/>
  <c r="E38" i="1" s="1"/>
  <c r="D39" i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D48" i="1"/>
  <c r="E48" i="1" s="1"/>
  <c r="D49" i="1"/>
  <c r="E49" i="1" s="1"/>
  <c r="D50" i="1"/>
  <c r="E50" i="1" s="1"/>
  <c r="D51" i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D72" i="1"/>
  <c r="E72" i="1" s="1"/>
  <c r="D73" i="1"/>
  <c r="E73" i="1" s="1"/>
  <c r="D74" i="1"/>
  <c r="E74" i="1" s="1"/>
  <c r="D75" i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D84" i="1"/>
  <c r="E84" i="1" s="1"/>
  <c r="D85" i="1"/>
  <c r="E85" i="1" s="1"/>
  <c r="D86" i="1"/>
  <c r="E86" i="1" s="1"/>
  <c r="D87" i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23" i="1"/>
  <c r="E123" i="1" s="1"/>
  <c r="D124" i="1"/>
  <c r="D125" i="1"/>
  <c r="D126" i="1"/>
  <c r="O289" i="78"/>
  <c r="A286" i="78"/>
  <c r="B286" i="78" s="1"/>
  <c r="A287" i="78"/>
  <c r="B287" i="78" s="1"/>
  <c r="A288" i="78"/>
  <c r="O288" i="78" s="1"/>
  <c r="A289" i="78"/>
  <c r="B289" i="78" s="1"/>
  <c r="A290" i="78"/>
  <c r="B290" i="78" s="1"/>
  <c r="A291" i="78"/>
  <c r="D291" i="78" s="1"/>
  <c r="A292" i="78"/>
  <c r="O292" i="78" s="1"/>
  <c r="A293" i="78"/>
  <c r="O293" i="78" s="1"/>
  <c r="BV161" i="4"/>
  <c r="BU161" i="4"/>
  <c r="B161" i="4"/>
  <c r="C161" i="4" s="1"/>
  <c r="O161" i="4" s="1"/>
  <c r="S161" i="4" s="1"/>
  <c r="BV160" i="4"/>
  <c r="BU160" i="4"/>
  <c r="B160" i="4"/>
  <c r="C160" i="4" s="1"/>
  <c r="BV159" i="4"/>
  <c r="BU159" i="4"/>
  <c r="B159" i="4"/>
  <c r="C159" i="4" s="1"/>
  <c r="BV158" i="4"/>
  <c r="BU158" i="4"/>
  <c r="B158" i="4"/>
  <c r="C158" i="4" s="1"/>
  <c r="BV157" i="4"/>
  <c r="BU157" i="4"/>
  <c r="B157" i="4"/>
  <c r="C157" i="4" s="1"/>
  <c r="BV156" i="4"/>
  <c r="BU156" i="4"/>
  <c r="B156" i="4"/>
  <c r="C156" i="4" s="1"/>
  <c r="BV155" i="4"/>
  <c r="BU155" i="4"/>
  <c r="B155" i="4"/>
  <c r="C155" i="4" s="1"/>
  <c r="BV154" i="4"/>
  <c r="BU154" i="4"/>
  <c r="B154" i="4"/>
  <c r="C154" i="4" s="1"/>
  <c r="BV153" i="4"/>
  <c r="BU153" i="4"/>
  <c r="B153" i="4"/>
  <c r="C153" i="4" s="1"/>
  <c r="BV152" i="4"/>
  <c r="BU152" i="4"/>
  <c r="B152" i="4"/>
  <c r="C152" i="4" s="1"/>
  <c r="BV151" i="4"/>
  <c r="BU151" i="4"/>
  <c r="B151" i="4"/>
  <c r="C151" i="4" s="1"/>
  <c r="BV150" i="4"/>
  <c r="BU150" i="4"/>
  <c r="B150" i="4"/>
  <c r="C150" i="4" s="1"/>
  <c r="E34" i="81"/>
  <c r="D34" i="81"/>
  <c r="E33" i="81"/>
  <c r="D33" i="81"/>
  <c r="E32" i="81"/>
  <c r="D32" i="81"/>
  <c r="E31" i="81"/>
  <c r="D31" i="81"/>
  <c r="E30" i="81"/>
  <c r="D30" i="81"/>
  <c r="E19" i="81"/>
  <c r="D19" i="81"/>
  <c r="E18" i="81"/>
  <c r="D18" i="81"/>
  <c r="E17" i="81"/>
  <c r="D17" i="81"/>
  <c r="E12" i="81"/>
  <c r="D12" i="81"/>
  <c r="E11" i="81"/>
  <c r="D11" i="81"/>
  <c r="E153" i="82"/>
  <c r="D153" i="82"/>
  <c r="E152" i="82"/>
  <c r="D152" i="82"/>
  <c r="E151" i="82"/>
  <c r="D151" i="82"/>
  <c r="E150" i="82"/>
  <c r="D150" i="82"/>
  <c r="E149" i="82"/>
  <c r="D149" i="82"/>
  <c r="E148" i="82"/>
  <c r="D148" i="82"/>
  <c r="E147" i="82"/>
  <c r="D147" i="82"/>
  <c r="E146" i="82"/>
  <c r="D146" i="82"/>
  <c r="E145" i="82"/>
  <c r="D145" i="82"/>
  <c r="E144" i="82"/>
  <c r="D144" i="82"/>
  <c r="E143" i="82"/>
  <c r="D143" i="82"/>
  <c r="E142" i="82"/>
  <c r="D142" i="82"/>
  <c r="E141" i="82"/>
  <c r="D141" i="82"/>
  <c r="E140" i="82"/>
  <c r="D140" i="82"/>
  <c r="E139" i="82"/>
  <c r="D139" i="82"/>
  <c r="E138" i="82"/>
  <c r="D138" i="82"/>
  <c r="E137" i="82"/>
  <c r="D137" i="82"/>
  <c r="E136" i="82"/>
  <c r="D136" i="82"/>
  <c r="E135" i="82"/>
  <c r="D135" i="82"/>
  <c r="E134" i="82"/>
  <c r="D134" i="82"/>
  <c r="E133" i="82"/>
  <c r="D133" i="82"/>
  <c r="E132" i="82"/>
  <c r="D132" i="82"/>
  <c r="E131" i="82"/>
  <c r="D131" i="82"/>
  <c r="E130" i="82"/>
  <c r="D130" i="82"/>
  <c r="E129" i="82"/>
  <c r="D129" i="82"/>
  <c r="E128" i="82"/>
  <c r="D128" i="82"/>
  <c r="E127" i="82"/>
  <c r="D127" i="82"/>
  <c r="E126" i="82"/>
  <c r="D126" i="82"/>
  <c r="E125" i="82"/>
  <c r="D125" i="82"/>
  <c r="E124" i="82"/>
  <c r="D124" i="82"/>
  <c r="E123" i="82"/>
  <c r="D123" i="82"/>
  <c r="E122" i="82"/>
  <c r="D122" i="82"/>
  <c r="E121" i="82"/>
  <c r="D121" i="82"/>
  <c r="E120" i="82"/>
  <c r="D120" i="82"/>
  <c r="E119" i="82"/>
  <c r="D119" i="82"/>
  <c r="E118" i="82"/>
  <c r="D118" i="82"/>
  <c r="E117" i="82"/>
  <c r="D117" i="82"/>
  <c r="E116" i="82"/>
  <c r="D116" i="82"/>
  <c r="E115" i="82"/>
  <c r="D115" i="82"/>
  <c r="E114" i="82"/>
  <c r="D114" i="82"/>
  <c r="E113" i="82"/>
  <c r="D113" i="82"/>
  <c r="E112" i="82"/>
  <c r="D112" i="82"/>
  <c r="E111" i="82"/>
  <c r="D111" i="82"/>
  <c r="E110" i="82"/>
  <c r="D110" i="82"/>
  <c r="E109" i="82"/>
  <c r="D109" i="82"/>
  <c r="E108" i="82"/>
  <c r="D108" i="82"/>
  <c r="E107" i="82"/>
  <c r="D107" i="82"/>
  <c r="E106" i="82"/>
  <c r="D106" i="82"/>
  <c r="E105" i="82"/>
  <c r="D105" i="82"/>
  <c r="E103" i="82"/>
  <c r="D103" i="82"/>
  <c r="E102" i="82"/>
  <c r="D102" i="82"/>
  <c r="E101" i="82"/>
  <c r="D101" i="82"/>
  <c r="E97" i="82"/>
  <c r="D97" i="82"/>
  <c r="E96" i="82"/>
  <c r="D96" i="82"/>
  <c r="E95" i="82"/>
  <c r="D95" i="82"/>
  <c r="E94" i="82"/>
  <c r="D94" i="82"/>
  <c r="E93" i="82"/>
  <c r="D93" i="82"/>
  <c r="E91" i="82"/>
  <c r="D91" i="82"/>
  <c r="E89" i="82"/>
  <c r="D89" i="82"/>
  <c r="E88" i="82"/>
  <c r="D88" i="82"/>
  <c r="E87" i="82"/>
  <c r="D87" i="82"/>
  <c r="E85" i="82"/>
  <c r="D85" i="82"/>
  <c r="E83" i="82"/>
  <c r="D83" i="82"/>
  <c r="E82" i="82"/>
  <c r="D82" i="82"/>
  <c r="E81" i="82"/>
  <c r="D81" i="82"/>
  <c r="E80" i="82"/>
  <c r="D80" i="82"/>
  <c r="E77" i="82"/>
  <c r="D77" i="82"/>
  <c r="E76" i="82"/>
  <c r="D76" i="82"/>
  <c r="E73" i="82"/>
  <c r="D73" i="82"/>
  <c r="E72" i="82"/>
  <c r="D72" i="82"/>
  <c r="E71" i="82"/>
  <c r="D71" i="82"/>
  <c r="E70" i="82"/>
  <c r="D70" i="82"/>
  <c r="E69" i="82"/>
  <c r="D69" i="82"/>
  <c r="E68" i="82"/>
  <c r="D68" i="82"/>
  <c r="E64" i="82"/>
  <c r="D64" i="82"/>
  <c r="E63" i="82"/>
  <c r="D63" i="82"/>
  <c r="E61" i="82"/>
  <c r="D61" i="82"/>
  <c r="E60" i="82"/>
  <c r="D60" i="82"/>
  <c r="E59" i="82"/>
  <c r="D59" i="82"/>
  <c r="E58" i="82"/>
  <c r="D58" i="82"/>
  <c r="E57" i="82"/>
  <c r="D57" i="82"/>
  <c r="E56" i="82"/>
  <c r="D56" i="82"/>
  <c r="E55" i="82"/>
  <c r="D55" i="82"/>
  <c r="E54" i="82"/>
  <c r="D54" i="82"/>
  <c r="E50" i="82"/>
  <c r="D50" i="82"/>
  <c r="E49" i="82"/>
  <c r="D49" i="82"/>
  <c r="E48" i="82"/>
  <c r="D48" i="82"/>
  <c r="E47" i="82"/>
  <c r="D47" i="82"/>
  <c r="E46" i="82"/>
  <c r="D46" i="82"/>
  <c r="E45" i="82"/>
  <c r="D45" i="82"/>
  <c r="E44" i="82"/>
  <c r="D44" i="82"/>
  <c r="E43" i="82"/>
  <c r="D43" i="82"/>
  <c r="E37" i="82"/>
  <c r="D37" i="82"/>
  <c r="E36" i="82"/>
  <c r="D36" i="82"/>
  <c r="E35" i="82"/>
  <c r="D35" i="82"/>
  <c r="E32" i="82"/>
  <c r="D32" i="82"/>
  <c r="E31" i="82"/>
  <c r="D31" i="82"/>
  <c r="E30" i="82"/>
  <c r="D30" i="82"/>
  <c r="E29" i="82"/>
  <c r="D29" i="82"/>
  <c r="E28" i="82"/>
  <c r="D28" i="82"/>
  <c r="E27" i="82"/>
  <c r="D27" i="82"/>
  <c r="E26" i="82"/>
  <c r="D26" i="82"/>
  <c r="BV147" i="4"/>
  <c r="BU147" i="4"/>
  <c r="B147" i="4"/>
  <c r="C147" i="4" s="1"/>
  <c r="BV146" i="4"/>
  <c r="BU146" i="4"/>
  <c r="B146" i="4"/>
  <c r="C146" i="4" s="1"/>
  <c r="BV145" i="4"/>
  <c r="BU145" i="4"/>
  <c r="B145" i="4"/>
  <c r="C145" i="4" s="1"/>
  <c r="BV144" i="4"/>
  <c r="BU144" i="4"/>
  <c r="B144" i="4"/>
  <c r="C144" i="4" s="1"/>
  <c r="D25" i="88"/>
  <c r="C25" i="88"/>
  <c r="O165" i="4" l="1"/>
  <c r="N165" i="4"/>
  <c r="E165" i="4"/>
  <c r="M165" i="4"/>
  <c r="Q165" i="4"/>
  <c r="L165" i="4"/>
  <c r="K165" i="4"/>
  <c r="F165" i="4"/>
  <c r="J165" i="4"/>
  <c r="I165" i="4"/>
  <c r="H165" i="4"/>
  <c r="G165" i="4"/>
  <c r="P165" i="4"/>
  <c r="D165" i="4"/>
  <c r="O166" i="4"/>
  <c r="H164" i="4"/>
  <c r="F166" i="4"/>
  <c r="E166" i="4"/>
  <c r="Q166" i="4"/>
  <c r="I164" i="4"/>
  <c r="G166" i="4"/>
  <c r="J164" i="4"/>
  <c r="H166" i="4"/>
  <c r="K164" i="4"/>
  <c r="I166" i="4"/>
  <c r="L164" i="4"/>
  <c r="J166" i="4"/>
  <c r="M164" i="4"/>
  <c r="K166" i="4"/>
  <c r="N164" i="4"/>
  <c r="L166" i="4"/>
  <c r="O164" i="4"/>
  <c r="M166" i="4"/>
  <c r="D164" i="4"/>
  <c r="P164" i="4"/>
  <c r="N166" i="4"/>
  <c r="D293" i="78"/>
  <c r="B291" i="78"/>
  <c r="P151" i="4"/>
  <c r="J151" i="4"/>
  <c r="C293" i="78"/>
  <c r="B293" i="78"/>
  <c r="O287" i="78"/>
  <c r="O286" i="78"/>
  <c r="D292" i="78"/>
  <c r="D286" i="78"/>
  <c r="C292" i="78"/>
  <c r="C286" i="78"/>
  <c r="B292" i="78"/>
  <c r="C291" i="78"/>
  <c r="E291" i="78" s="1"/>
  <c r="O291" i="78"/>
  <c r="C290" i="78"/>
  <c r="O290" i="78"/>
  <c r="Q155" i="4"/>
  <c r="P155" i="4"/>
  <c r="I155" i="4"/>
  <c r="H155" i="4"/>
  <c r="G155" i="4"/>
  <c r="F155" i="4"/>
  <c r="E155" i="4"/>
  <c r="D155" i="4"/>
  <c r="Q159" i="4"/>
  <c r="E159" i="4"/>
  <c r="L152" i="4"/>
  <c r="K152" i="4"/>
  <c r="J152" i="4"/>
  <c r="I152" i="4"/>
  <c r="H152" i="4"/>
  <c r="Q156" i="4"/>
  <c r="P156" i="4"/>
  <c r="H156" i="4"/>
  <c r="G156" i="4"/>
  <c r="F156" i="4"/>
  <c r="E156" i="4"/>
  <c r="D156" i="4"/>
  <c r="G157" i="4"/>
  <c r="E157" i="4"/>
  <c r="D151" i="4"/>
  <c r="I151" i="4"/>
  <c r="K151" i="4"/>
  <c r="L151" i="4"/>
  <c r="M151" i="4"/>
  <c r="D290" i="78"/>
  <c r="B288" i="78"/>
  <c r="D287" i="78"/>
  <c r="C287" i="78"/>
  <c r="D289" i="78"/>
  <c r="C289" i="78"/>
  <c r="O160" i="4"/>
  <c r="N160" i="4"/>
  <c r="M160" i="4"/>
  <c r="L160" i="4"/>
  <c r="K160" i="4"/>
  <c r="J160" i="4"/>
  <c r="D160" i="4"/>
  <c r="I160" i="4"/>
  <c r="H160" i="4"/>
  <c r="G160" i="4"/>
  <c r="F160" i="4"/>
  <c r="Q160" i="4"/>
  <c r="E160" i="4"/>
  <c r="P160" i="4"/>
  <c r="M150" i="4"/>
  <c r="L150" i="4"/>
  <c r="K150" i="4"/>
  <c r="J150" i="4"/>
  <c r="I150" i="4"/>
  <c r="H150" i="4"/>
  <c r="G150" i="4"/>
  <c r="F150" i="4"/>
  <c r="Q150" i="4"/>
  <c r="E150" i="4"/>
  <c r="P150" i="4"/>
  <c r="D150" i="4"/>
  <c r="O150" i="4"/>
  <c r="N150" i="4"/>
  <c r="J153" i="4"/>
  <c r="I153" i="4"/>
  <c r="H153" i="4"/>
  <c r="G153" i="4"/>
  <c r="F153" i="4"/>
  <c r="Q153" i="4"/>
  <c r="E153" i="4"/>
  <c r="P153" i="4"/>
  <c r="D153" i="4"/>
  <c r="O153" i="4"/>
  <c r="N153" i="4"/>
  <c r="M153" i="4"/>
  <c r="L153" i="4"/>
  <c r="K153" i="4"/>
  <c r="Q158" i="4"/>
  <c r="E158" i="4"/>
  <c r="P158" i="4"/>
  <c r="D158" i="4"/>
  <c r="O158" i="4"/>
  <c r="N158" i="4"/>
  <c r="M158" i="4"/>
  <c r="L158" i="4"/>
  <c r="K158" i="4"/>
  <c r="J158" i="4"/>
  <c r="I158" i="4"/>
  <c r="H158" i="4"/>
  <c r="G158" i="4"/>
  <c r="F158" i="4"/>
  <c r="I154" i="4"/>
  <c r="H154" i="4"/>
  <c r="G154" i="4"/>
  <c r="F154" i="4"/>
  <c r="Q154" i="4"/>
  <c r="E154" i="4"/>
  <c r="P154" i="4"/>
  <c r="D154" i="4"/>
  <c r="J154" i="4"/>
  <c r="O154" i="4"/>
  <c r="N154" i="4"/>
  <c r="M154" i="4"/>
  <c r="L154" i="4"/>
  <c r="K154" i="4"/>
  <c r="N151" i="4"/>
  <c r="M152" i="4"/>
  <c r="J155" i="4"/>
  <c r="I156" i="4"/>
  <c r="H157" i="4"/>
  <c r="F159" i="4"/>
  <c r="D161" i="4"/>
  <c r="P161" i="4"/>
  <c r="O151" i="4"/>
  <c r="N152" i="4"/>
  <c r="K155" i="4"/>
  <c r="J156" i="4"/>
  <c r="I157" i="4"/>
  <c r="G159" i="4"/>
  <c r="E161" i="4"/>
  <c r="Q161" i="4"/>
  <c r="O152" i="4"/>
  <c r="L155" i="4"/>
  <c r="K156" i="4"/>
  <c r="J157" i="4"/>
  <c r="H159" i="4"/>
  <c r="F161" i="4"/>
  <c r="R161" i="4"/>
  <c r="BM161" i="4" s="1"/>
  <c r="E151" i="4"/>
  <c r="Q151" i="4"/>
  <c r="D152" i="4"/>
  <c r="P152" i="4"/>
  <c r="M155" i="4"/>
  <c r="L156" i="4"/>
  <c r="K157" i="4"/>
  <c r="I159" i="4"/>
  <c r="G161" i="4"/>
  <c r="F151" i="4"/>
  <c r="E152" i="4"/>
  <c r="Q152" i="4"/>
  <c r="N155" i="4"/>
  <c r="M156" i="4"/>
  <c r="L157" i="4"/>
  <c r="J159" i="4"/>
  <c r="H161" i="4"/>
  <c r="G151" i="4"/>
  <c r="F152" i="4"/>
  <c r="O155" i="4"/>
  <c r="N156" i="4"/>
  <c r="M157" i="4"/>
  <c r="K159" i="4"/>
  <c r="I161" i="4"/>
  <c r="H151" i="4"/>
  <c r="G152" i="4"/>
  <c r="O156" i="4"/>
  <c r="N157" i="4"/>
  <c r="L159" i="4"/>
  <c r="J161" i="4"/>
  <c r="O157" i="4"/>
  <c r="M159" i="4"/>
  <c r="K161" i="4"/>
  <c r="D157" i="4"/>
  <c r="P157" i="4"/>
  <c r="N159" i="4"/>
  <c r="L161" i="4"/>
  <c r="Q157" i="4"/>
  <c r="O159" i="4"/>
  <c r="M161" i="4"/>
  <c r="F157" i="4"/>
  <c r="D159" i="4"/>
  <c r="P159" i="4"/>
  <c r="N161" i="4"/>
  <c r="P144" i="4"/>
  <c r="H144" i="4"/>
  <c r="Q144" i="4"/>
  <c r="I144" i="4"/>
  <c r="L144" i="4"/>
  <c r="D144" i="4"/>
  <c r="M144" i="4"/>
  <c r="E144" i="4"/>
  <c r="O147" i="4"/>
  <c r="K147" i="4"/>
  <c r="G147" i="4"/>
  <c r="P147" i="4"/>
  <c r="L147" i="4"/>
  <c r="H147" i="4"/>
  <c r="D147" i="4"/>
  <c r="Q147" i="4"/>
  <c r="M147" i="4"/>
  <c r="I147" i="4"/>
  <c r="E147" i="4"/>
  <c r="N147" i="4"/>
  <c r="J147" i="4"/>
  <c r="F147" i="4"/>
  <c r="P146" i="4"/>
  <c r="L146" i="4"/>
  <c r="H146" i="4"/>
  <c r="D146" i="4"/>
  <c r="Q146" i="4"/>
  <c r="M146" i="4"/>
  <c r="I146" i="4"/>
  <c r="E146" i="4"/>
  <c r="N146" i="4"/>
  <c r="J146" i="4"/>
  <c r="F146" i="4"/>
  <c r="O146" i="4"/>
  <c r="K146" i="4"/>
  <c r="G146" i="4"/>
  <c r="D145" i="4"/>
  <c r="H145" i="4"/>
  <c r="L145" i="4"/>
  <c r="P145" i="4"/>
  <c r="G145" i="4"/>
  <c r="K145" i="4"/>
  <c r="O145" i="4"/>
  <c r="G144" i="4"/>
  <c r="K144" i="4"/>
  <c r="O144" i="4"/>
  <c r="F145" i="4"/>
  <c r="J145" i="4"/>
  <c r="N145" i="4"/>
  <c r="F144" i="4"/>
  <c r="J144" i="4"/>
  <c r="N144" i="4"/>
  <c r="E145" i="4"/>
  <c r="I145" i="4"/>
  <c r="M145" i="4"/>
  <c r="Q145" i="4"/>
  <c r="BV141" i="4"/>
  <c r="BU141" i="4"/>
  <c r="B141" i="4"/>
  <c r="C141" i="4" s="1"/>
  <c r="D4" i="79"/>
  <c r="A3" i="78"/>
  <c r="D439" i="78"/>
  <c r="C439" i="78"/>
  <c r="O434" i="78"/>
  <c r="O376" i="79"/>
  <c r="O134" i="79"/>
  <c r="A114" i="79"/>
  <c r="C114" i="79" s="1"/>
  <c r="A115" i="79"/>
  <c r="C115" i="79" s="1"/>
  <c r="A116" i="79"/>
  <c r="C116" i="79" s="1"/>
  <c r="A117" i="79"/>
  <c r="C117" i="79" s="1"/>
  <c r="A118" i="79"/>
  <c r="C118" i="79" s="1"/>
  <c r="A129" i="79"/>
  <c r="C129" i="79" s="1"/>
  <c r="A130" i="79"/>
  <c r="C130" i="79" s="1"/>
  <c r="A131" i="79"/>
  <c r="C131" i="79" s="1"/>
  <c r="A132" i="79"/>
  <c r="C132" i="79" s="1"/>
  <c r="A133" i="79"/>
  <c r="C133" i="79" s="1"/>
  <c r="A120" i="79"/>
  <c r="C120" i="79" s="1"/>
  <c r="A121" i="79"/>
  <c r="O121" i="79" s="1"/>
  <c r="A122" i="79"/>
  <c r="C122" i="79" s="1"/>
  <c r="A123" i="79"/>
  <c r="O123" i="79" s="1"/>
  <c r="A124" i="79"/>
  <c r="C124" i="79" s="1"/>
  <c r="A125" i="79"/>
  <c r="O125" i="79" s="1"/>
  <c r="A126" i="79"/>
  <c r="C126" i="79" s="1"/>
  <c r="A127" i="79"/>
  <c r="O127" i="79" s="1"/>
  <c r="A128" i="79"/>
  <c r="C128" i="79" s="1"/>
  <c r="A119" i="79"/>
  <c r="C119" i="79" s="1"/>
  <c r="A111" i="79"/>
  <c r="C111" i="79" s="1"/>
  <c r="A112" i="79"/>
  <c r="C112" i="79" s="1"/>
  <c r="A113" i="79"/>
  <c r="C113" i="79" s="1"/>
  <c r="C121" i="79"/>
  <c r="A110" i="79"/>
  <c r="K110" i="79" s="1"/>
  <c r="A103" i="79"/>
  <c r="K103" i="79" s="1"/>
  <c r="A104" i="79"/>
  <c r="A105" i="79"/>
  <c r="A106" i="79"/>
  <c r="A107" i="79"/>
  <c r="A108" i="79"/>
  <c r="K108" i="79" s="1"/>
  <c r="A109" i="79"/>
  <c r="K109" i="79" s="1"/>
  <c r="A102" i="79"/>
  <c r="K102" i="79" s="1"/>
  <c r="A76" i="79"/>
  <c r="K76" i="79" s="1"/>
  <c r="A77" i="79"/>
  <c r="K77" i="79" s="1"/>
  <c r="A78" i="79"/>
  <c r="K78" i="79" s="1"/>
  <c r="A79" i="79"/>
  <c r="K79" i="79" s="1"/>
  <c r="A80" i="79"/>
  <c r="K80" i="79" s="1"/>
  <c r="A81" i="79"/>
  <c r="K81" i="79" s="1"/>
  <c r="A82" i="79"/>
  <c r="K82" i="79" s="1"/>
  <c r="A83" i="79"/>
  <c r="K83" i="79" s="1"/>
  <c r="A84" i="79"/>
  <c r="K84" i="79" s="1"/>
  <c r="A85" i="79"/>
  <c r="K85" i="79" s="1"/>
  <c r="A86" i="79"/>
  <c r="K86" i="79" s="1"/>
  <c r="A87" i="79"/>
  <c r="K87" i="79" s="1"/>
  <c r="A88" i="79"/>
  <c r="K88" i="79" s="1"/>
  <c r="A89" i="79"/>
  <c r="K89" i="79" s="1"/>
  <c r="A90" i="79"/>
  <c r="K90" i="79" s="1"/>
  <c r="A91" i="79"/>
  <c r="C91" i="79" s="1"/>
  <c r="A92" i="79"/>
  <c r="K92" i="79" s="1"/>
  <c r="A93" i="79"/>
  <c r="K93" i="79" s="1"/>
  <c r="A94" i="79"/>
  <c r="K94" i="79" s="1"/>
  <c r="A95" i="79"/>
  <c r="K95" i="79" s="1"/>
  <c r="A96" i="79"/>
  <c r="K96" i="79" s="1"/>
  <c r="A97" i="79"/>
  <c r="K97" i="79" s="1"/>
  <c r="A98" i="79"/>
  <c r="K98" i="79" s="1"/>
  <c r="A75" i="79"/>
  <c r="K75" i="79" s="1"/>
  <c r="A61" i="79"/>
  <c r="K61" i="79" s="1"/>
  <c r="A62" i="79"/>
  <c r="K62" i="79" s="1"/>
  <c r="A63" i="79"/>
  <c r="K63" i="79" s="1"/>
  <c r="A64" i="79"/>
  <c r="K64" i="79" s="1"/>
  <c r="A65" i="79"/>
  <c r="K65" i="79" s="1"/>
  <c r="A66" i="79"/>
  <c r="K66" i="79" s="1"/>
  <c r="A67" i="79"/>
  <c r="K67" i="79" s="1"/>
  <c r="A68" i="79"/>
  <c r="K68" i="79" s="1"/>
  <c r="A69" i="79"/>
  <c r="K69" i="79" s="1"/>
  <c r="A70" i="79"/>
  <c r="K70" i="79" s="1"/>
  <c r="A60" i="79"/>
  <c r="K60" i="79" s="1"/>
  <c r="A33" i="79"/>
  <c r="K33" i="79" s="1"/>
  <c r="A34" i="79"/>
  <c r="K34" i="79" s="1"/>
  <c r="A35" i="79"/>
  <c r="K35" i="79" s="1"/>
  <c r="A36" i="79"/>
  <c r="K36" i="79" s="1"/>
  <c r="A37" i="79"/>
  <c r="K37" i="79" s="1"/>
  <c r="A38" i="79"/>
  <c r="K38" i="79" s="1"/>
  <c r="A39" i="79"/>
  <c r="K39" i="79" s="1"/>
  <c r="A40" i="79"/>
  <c r="K40" i="79" s="1"/>
  <c r="A41" i="79"/>
  <c r="K41" i="79" s="1"/>
  <c r="A42" i="79"/>
  <c r="K42" i="79" s="1"/>
  <c r="A43" i="79"/>
  <c r="K43" i="79" s="1"/>
  <c r="A44" i="79"/>
  <c r="K44" i="79" s="1"/>
  <c r="A45" i="79"/>
  <c r="K45" i="79" s="1"/>
  <c r="A46" i="79"/>
  <c r="K46" i="79" s="1"/>
  <c r="A47" i="79"/>
  <c r="K47" i="79" s="1"/>
  <c r="A48" i="79"/>
  <c r="K48" i="79" s="1"/>
  <c r="A49" i="79"/>
  <c r="K49" i="79" s="1"/>
  <c r="A50" i="79"/>
  <c r="K50" i="79" s="1"/>
  <c r="A51" i="79"/>
  <c r="K51" i="79" s="1"/>
  <c r="A52" i="79"/>
  <c r="K52" i="79" s="1"/>
  <c r="A53" i="79"/>
  <c r="K53" i="79" s="1"/>
  <c r="A54" i="79"/>
  <c r="K54" i="79" s="1"/>
  <c r="A55" i="79"/>
  <c r="K55" i="79" s="1"/>
  <c r="A32" i="79"/>
  <c r="K32" i="79" s="1"/>
  <c r="A12" i="79"/>
  <c r="A13" i="79"/>
  <c r="A14" i="79"/>
  <c r="A15" i="79"/>
  <c r="A16" i="79"/>
  <c r="A17" i="79"/>
  <c r="A18" i="79"/>
  <c r="A19" i="79"/>
  <c r="A20" i="79"/>
  <c r="C20" i="79" s="1"/>
  <c r="A21" i="79"/>
  <c r="K21" i="79" s="1"/>
  <c r="A22" i="79"/>
  <c r="C22" i="79" s="1"/>
  <c r="A23" i="79"/>
  <c r="C23" i="79" s="1"/>
  <c r="A24" i="79"/>
  <c r="C24" i="79" s="1"/>
  <c r="A25" i="79"/>
  <c r="K25" i="79" s="1"/>
  <c r="A26" i="79"/>
  <c r="C26" i="79" s="1"/>
  <c r="A27" i="79"/>
  <c r="K27" i="79" s="1"/>
  <c r="A28" i="79"/>
  <c r="K28" i="79" s="1"/>
  <c r="A11" i="79"/>
  <c r="A371" i="79"/>
  <c r="A372" i="79"/>
  <c r="A373" i="79"/>
  <c r="A374" i="79"/>
  <c r="A375" i="79"/>
  <c r="A341" i="79"/>
  <c r="A342" i="79"/>
  <c r="O342" i="79" s="1"/>
  <c r="A343" i="79"/>
  <c r="A344" i="79"/>
  <c r="O344" i="79" s="1"/>
  <c r="A345" i="79"/>
  <c r="A346" i="79"/>
  <c r="O346" i="79" s="1"/>
  <c r="A347" i="79"/>
  <c r="A348" i="79"/>
  <c r="O348" i="79" s="1"/>
  <c r="A349" i="79"/>
  <c r="C349" i="79" s="1"/>
  <c r="A350" i="79"/>
  <c r="C350" i="79" s="1"/>
  <c r="A351" i="79"/>
  <c r="A352" i="79"/>
  <c r="O352" i="79" s="1"/>
  <c r="A353" i="79"/>
  <c r="A354" i="79"/>
  <c r="O354" i="79" s="1"/>
  <c r="A355" i="79"/>
  <c r="A356" i="79"/>
  <c r="O356" i="79" s="1"/>
  <c r="A357" i="79"/>
  <c r="C357" i="79" s="1"/>
  <c r="A358" i="79"/>
  <c r="O358" i="79" s="1"/>
  <c r="A359" i="79"/>
  <c r="A360" i="79"/>
  <c r="O360" i="79" s="1"/>
  <c r="A361" i="79"/>
  <c r="C361" i="79" s="1"/>
  <c r="A362" i="79"/>
  <c r="O362" i="79" s="1"/>
  <c r="A363" i="79"/>
  <c r="A364" i="79"/>
  <c r="O364" i="79" s="1"/>
  <c r="A365" i="79"/>
  <c r="A366" i="79"/>
  <c r="O366" i="79" s="1"/>
  <c r="A367" i="79"/>
  <c r="A368" i="79"/>
  <c r="O368" i="79" s="1"/>
  <c r="A369" i="79"/>
  <c r="A370" i="79"/>
  <c r="O370" i="79" s="1"/>
  <c r="A323" i="79"/>
  <c r="O323" i="79" s="1"/>
  <c r="A324" i="79"/>
  <c r="C324" i="79" s="1"/>
  <c r="A325" i="79"/>
  <c r="A326" i="79"/>
  <c r="O326" i="79" s="1"/>
  <c r="A327" i="79"/>
  <c r="A328" i="79"/>
  <c r="O328" i="79" s="1"/>
  <c r="A329" i="79"/>
  <c r="A330" i="79"/>
  <c r="O330" i="79" s="1"/>
  <c r="A331" i="79"/>
  <c r="A332" i="79"/>
  <c r="O332" i="79" s="1"/>
  <c r="A333" i="79"/>
  <c r="A334" i="79"/>
  <c r="C334" i="79" s="1"/>
  <c r="A335" i="79"/>
  <c r="O335" i="79" s="1"/>
  <c r="A336" i="79"/>
  <c r="O336" i="79" s="1"/>
  <c r="A337" i="79"/>
  <c r="A338" i="79"/>
  <c r="O338" i="79" s="1"/>
  <c r="A339" i="79"/>
  <c r="A340" i="79"/>
  <c r="O340" i="79" s="1"/>
  <c r="A421" i="78"/>
  <c r="A422" i="78"/>
  <c r="O422" i="78" s="1"/>
  <c r="A423" i="78"/>
  <c r="A424" i="78"/>
  <c r="O424" i="78" s="1"/>
  <c r="A425" i="78"/>
  <c r="A426" i="78"/>
  <c r="O426" i="78" s="1"/>
  <c r="A427" i="78"/>
  <c r="A428" i="78"/>
  <c r="O428" i="78" s="1"/>
  <c r="A429" i="78"/>
  <c r="A430" i="78"/>
  <c r="O430" i="78" s="1"/>
  <c r="A431" i="78"/>
  <c r="A432" i="78"/>
  <c r="O432" i="78" s="1"/>
  <c r="A433" i="78"/>
  <c r="A259" i="78"/>
  <c r="A260" i="78"/>
  <c r="A261" i="78"/>
  <c r="O261" i="78" s="1"/>
  <c r="A262" i="78"/>
  <c r="O262" i="78" s="1"/>
  <c r="A263" i="78"/>
  <c r="O263" i="78" s="1"/>
  <c r="A264" i="78"/>
  <c r="O264" i="78" s="1"/>
  <c r="A265" i="78"/>
  <c r="O265" i="78" s="1"/>
  <c r="A266" i="78"/>
  <c r="O266" i="78" s="1"/>
  <c r="A267" i="78"/>
  <c r="O267" i="78" s="1"/>
  <c r="A268" i="78"/>
  <c r="A269" i="78"/>
  <c r="A270" i="78"/>
  <c r="O270" i="78" s="1"/>
  <c r="A271" i="78"/>
  <c r="O271" i="78" s="1"/>
  <c r="A272" i="78"/>
  <c r="A273" i="78"/>
  <c r="A274" i="78"/>
  <c r="O274" i="78" s="1"/>
  <c r="A275" i="78"/>
  <c r="O275" i="78" s="1"/>
  <c r="A276" i="78"/>
  <c r="O276" i="78" s="1"/>
  <c r="A277" i="78"/>
  <c r="O277" i="78" s="1"/>
  <c r="A278" i="78"/>
  <c r="O278" i="78" s="1"/>
  <c r="A279" i="78"/>
  <c r="O279" i="78" s="1"/>
  <c r="A280" i="78"/>
  <c r="O280" i="78" s="1"/>
  <c r="A281" i="78"/>
  <c r="O281" i="78" s="1"/>
  <c r="A282" i="78"/>
  <c r="O282" i="78" s="1"/>
  <c r="A283" i="78"/>
  <c r="O283" i="78" s="1"/>
  <c r="A284" i="78"/>
  <c r="O284" i="78" s="1"/>
  <c r="A285" i="78"/>
  <c r="O285" i="78" s="1"/>
  <c r="A229" i="78"/>
  <c r="A230" i="78"/>
  <c r="A231" i="78"/>
  <c r="A232" i="78"/>
  <c r="O232" i="78" s="1"/>
  <c r="A233" i="78"/>
  <c r="O233" i="78" s="1"/>
  <c r="A234" i="78"/>
  <c r="O234" i="78" s="1"/>
  <c r="A235" i="78"/>
  <c r="O235" i="78" s="1"/>
  <c r="A236" i="78"/>
  <c r="O236" i="78" s="1"/>
  <c r="A237" i="78"/>
  <c r="A238" i="78"/>
  <c r="O238" i="78" s="1"/>
  <c r="A239" i="78"/>
  <c r="O239" i="78" s="1"/>
  <c r="A240" i="78"/>
  <c r="O240" i="78" s="1"/>
  <c r="A241" i="78"/>
  <c r="O241" i="78" s="1"/>
  <c r="A242" i="78"/>
  <c r="A243" i="78"/>
  <c r="A244" i="78"/>
  <c r="O244" i="78" s="1"/>
  <c r="A245" i="78"/>
  <c r="O245" i="78" s="1"/>
  <c r="A246" i="78"/>
  <c r="O246" i="78" s="1"/>
  <c r="A247" i="78"/>
  <c r="A248" i="78"/>
  <c r="O248" i="78" s="1"/>
  <c r="A249" i="78"/>
  <c r="O249" i="78" s="1"/>
  <c r="A250" i="78"/>
  <c r="O250" i="78" s="1"/>
  <c r="A251" i="78"/>
  <c r="O251" i="78" s="1"/>
  <c r="A252" i="78"/>
  <c r="O252" i="78" s="1"/>
  <c r="A253" i="78"/>
  <c r="O253" i="78" s="1"/>
  <c r="A254" i="78"/>
  <c r="O254" i="78" s="1"/>
  <c r="A255" i="78"/>
  <c r="O255" i="78" s="1"/>
  <c r="A256" i="78"/>
  <c r="O256" i="78" s="1"/>
  <c r="A257" i="78"/>
  <c r="O257" i="78" s="1"/>
  <c r="A258" i="78"/>
  <c r="A201" i="78"/>
  <c r="O201" i="78" s="1"/>
  <c r="A202" i="78"/>
  <c r="O202" i="78" s="1"/>
  <c r="A203" i="78"/>
  <c r="O203" i="78" s="1"/>
  <c r="A204" i="78"/>
  <c r="O204" i="78" s="1"/>
  <c r="A205" i="78"/>
  <c r="O205" i="78" s="1"/>
  <c r="A206" i="78"/>
  <c r="O206" i="78" s="1"/>
  <c r="A207" i="78"/>
  <c r="A208" i="78"/>
  <c r="O208" i="78" s="1"/>
  <c r="A209" i="78"/>
  <c r="O209" i="78" s="1"/>
  <c r="A210" i="78"/>
  <c r="O210" i="78" s="1"/>
  <c r="A211" i="78"/>
  <c r="O211" i="78" s="1"/>
  <c r="A212" i="78"/>
  <c r="O212" i="78" s="1"/>
  <c r="A213" i="78"/>
  <c r="O213" i="78" s="1"/>
  <c r="A214" i="78"/>
  <c r="O214" i="78" s="1"/>
  <c r="A215" i="78"/>
  <c r="O215" i="78" s="1"/>
  <c r="A216" i="78"/>
  <c r="O216" i="78" s="1"/>
  <c r="A217" i="78"/>
  <c r="O217" i="78" s="1"/>
  <c r="A218" i="78"/>
  <c r="O218" i="78" s="1"/>
  <c r="A219" i="78"/>
  <c r="O219" i="78" s="1"/>
  <c r="A220" i="78"/>
  <c r="O220" i="78" s="1"/>
  <c r="A221" i="78"/>
  <c r="O221" i="78" s="1"/>
  <c r="A222" i="78"/>
  <c r="A223" i="78"/>
  <c r="A224" i="78"/>
  <c r="O224" i="78" s="1"/>
  <c r="A225" i="78"/>
  <c r="O225" i="78" s="1"/>
  <c r="A226" i="78"/>
  <c r="O226" i="78" s="1"/>
  <c r="A227" i="78"/>
  <c r="A228" i="78"/>
  <c r="A186" i="78"/>
  <c r="O186" i="78" s="1"/>
  <c r="A187" i="78"/>
  <c r="O187" i="78" s="1"/>
  <c r="A188" i="78"/>
  <c r="O188" i="78" s="1"/>
  <c r="A189" i="78"/>
  <c r="O189" i="78" s="1"/>
  <c r="A190" i="78"/>
  <c r="O190" i="78" s="1"/>
  <c r="A191" i="78"/>
  <c r="O191" i="78" s="1"/>
  <c r="A192" i="78"/>
  <c r="O192" i="78" s="1"/>
  <c r="A193" i="78"/>
  <c r="O193" i="78" s="1"/>
  <c r="A194" i="78"/>
  <c r="O194" i="78" s="1"/>
  <c r="A195" i="78"/>
  <c r="O195" i="78" s="1"/>
  <c r="A196" i="78"/>
  <c r="O196" i="78" s="1"/>
  <c r="A197" i="78"/>
  <c r="O197" i="78" s="1"/>
  <c r="A198" i="78"/>
  <c r="O198" i="78" s="1"/>
  <c r="A199" i="78"/>
  <c r="O199" i="78" s="1"/>
  <c r="A200" i="78"/>
  <c r="O200" i="78" s="1"/>
  <c r="A170" i="78"/>
  <c r="O170" i="78" s="1"/>
  <c r="A171" i="78"/>
  <c r="O171" i="78" s="1"/>
  <c r="A172" i="78"/>
  <c r="O172" i="78" s="1"/>
  <c r="A173" i="78"/>
  <c r="O173" i="78" s="1"/>
  <c r="A174" i="78"/>
  <c r="O174" i="78" s="1"/>
  <c r="A175" i="78"/>
  <c r="O175" i="78" s="1"/>
  <c r="A176" i="78"/>
  <c r="O176" i="78" s="1"/>
  <c r="A177" i="78"/>
  <c r="O177" i="78" s="1"/>
  <c r="A178" i="78"/>
  <c r="O178" i="78" s="1"/>
  <c r="A179" i="78"/>
  <c r="O179" i="78" s="1"/>
  <c r="A180" i="78"/>
  <c r="A181" i="78"/>
  <c r="A182" i="78"/>
  <c r="O182" i="78" s="1"/>
  <c r="A183" i="78"/>
  <c r="O183" i="78" s="1"/>
  <c r="A184" i="78"/>
  <c r="O184" i="78" s="1"/>
  <c r="A185" i="78"/>
  <c r="O185" i="78" s="1"/>
  <c r="A158" i="78"/>
  <c r="O158" i="78" s="1"/>
  <c r="A159" i="78"/>
  <c r="O159" i="78" s="1"/>
  <c r="A160" i="78"/>
  <c r="O160" i="78" s="1"/>
  <c r="A161" i="78"/>
  <c r="O161" i="78" s="1"/>
  <c r="A162" i="78"/>
  <c r="O162" i="78" s="1"/>
  <c r="A163" i="78"/>
  <c r="O163" i="78" s="1"/>
  <c r="A164" i="78"/>
  <c r="O164" i="78" s="1"/>
  <c r="A165" i="78"/>
  <c r="O165" i="78" s="1"/>
  <c r="A166" i="78"/>
  <c r="A167" i="78"/>
  <c r="O167" i="78" s="1"/>
  <c r="A168" i="78"/>
  <c r="O168" i="78" s="1"/>
  <c r="A169" i="78"/>
  <c r="O169" i="78" s="1"/>
  <c r="BV138" i="4"/>
  <c r="BU138" i="4"/>
  <c r="B138" i="4"/>
  <c r="C138" i="4" s="1"/>
  <c r="BV137" i="4"/>
  <c r="BU137" i="4"/>
  <c r="B137" i="4"/>
  <c r="C137" i="4" s="1"/>
  <c r="BV136" i="4"/>
  <c r="BU136" i="4"/>
  <c r="B136" i="4"/>
  <c r="C136" i="4" s="1"/>
  <c r="BV135" i="4"/>
  <c r="BU135" i="4"/>
  <c r="B135" i="4"/>
  <c r="C135" i="4" s="1"/>
  <c r="BV134" i="4"/>
  <c r="BU134" i="4"/>
  <c r="B134" i="4"/>
  <c r="C134" i="4" s="1"/>
  <c r="BV133" i="4"/>
  <c r="BU133" i="4"/>
  <c r="B133" i="4"/>
  <c r="C133" i="4" s="1"/>
  <c r="BV132" i="4"/>
  <c r="BU132" i="4"/>
  <c r="B132" i="4"/>
  <c r="C132" i="4" s="1"/>
  <c r="BV131" i="4"/>
  <c r="BU131" i="4"/>
  <c r="B131" i="4"/>
  <c r="C131" i="4" s="1"/>
  <c r="BV130" i="4"/>
  <c r="BU130" i="4"/>
  <c r="B130" i="4"/>
  <c r="C130" i="4" s="1"/>
  <c r="BV129" i="4"/>
  <c r="BU129" i="4"/>
  <c r="B129" i="4"/>
  <c r="C129" i="4" s="1"/>
  <c r="BV128" i="4"/>
  <c r="BU128" i="4"/>
  <c r="B128" i="4"/>
  <c r="C128" i="4" s="1"/>
  <c r="BV127" i="4"/>
  <c r="BU127" i="4"/>
  <c r="B127" i="4"/>
  <c r="C127" i="4" s="1"/>
  <c r="BV126" i="4"/>
  <c r="BU126" i="4"/>
  <c r="B126" i="4"/>
  <c r="C126" i="4" s="1"/>
  <c r="BV125" i="4"/>
  <c r="BU125" i="4"/>
  <c r="B125" i="4"/>
  <c r="C125" i="4" s="1"/>
  <c r="Q125" i="4" s="1"/>
  <c r="BV124" i="4"/>
  <c r="BU124" i="4"/>
  <c r="B124" i="4"/>
  <c r="C124" i="4" s="1"/>
  <c r="BV123" i="4"/>
  <c r="BU123" i="4"/>
  <c r="B123" i="4"/>
  <c r="C123" i="4" s="1"/>
  <c r="BV122" i="4"/>
  <c r="BU122" i="4"/>
  <c r="B122" i="4"/>
  <c r="C122" i="4" s="1"/>
  <c r="BV121" i="4"/>
  <c r="BU121" i="4"/>
  <c r="B121" i="4"/>
  <c r="C121" i="4" s="1"/>
  <c r="BV120" i="4"/>
  <c r="BU120" i="4"/>
  <c r="B120" i="4"/>
  <c r="C120" i="4" s="1"/>
  <c r="BV119" i="4"/>
  <c r="BU119" i="4"/>
  <c r="B119" i="4"/>
  <c r="C119" i="4" s="1"/>
  <c r="BV118" i="4"/>
  <c r="BU118" i="4"/>
  <c r="B118" i="4"/>
  <c r="C118" i="4" s="1"/>
  <c r="BV117" i="4"/>
  <c r="BU117" i="4"/>
  <c r="B117" i="4"/>
  <c r="C117" i="4" s="1"/>
  <c r="BV116" i="4"/>
  <c r="BU116" i="4"/>
  <c r="B116" i="4"/>
  <c r="C116" i="4" s="1"/>
  <c r="BV115" i="4"/>
  <c r="BU115" i="4"/>
  <c r="B115" i="4"/>
  <c r="C115" i="4" s="1"/>
  <c r="BV114" i="4"/>
  <c r="BU114" i="4"/>
  <c r="B114" i="4"/>
  <c r="C114" i="4" s="1"/>
  <c r="BV113" i="4"/>
  <c r="BU113" i="4"/>
  <c r="B113" i="4"/>
  <c r="C113" i="4" s="1"/>
  <c r="BV112" i="4"/>
  <c r="BU112" i="4"/>
  <c r="B112" i="4"/>
  <c r="C112" i="4" s="1"/>
  <c r="BV111" i="4"/>
  <c r="BU111" i="4"/>
  <c r="B111" i="4"/>
  <c r="C111" i="4" s="1"/>
  <c r="BV110" i="4"/>
  <c r="BU110" i="4"/>
  <c r="B110" i="4"/>
  <c r="C110" i="4" s="1"/>
  <c r="BV109" i="4"/>
  <c r="BU109" i="4"/>
  <c r="B109" i="4"/>
  <c r="C109" i="4" s="1"/>
  <c r="BV108" i="4"/>
  <c r="BU108" i="4"/>
  <c r="B108" i="4"/>
  <c r="C108" i="4" s="1"/>
  <c r="BV107" i="4"/>
  <c r="BU107" i="4"/>
  <c r="B107" i="4"/>
  <c r="C107" i="4" s="1"/>
  <c r="BV106" i="4"/>
  <c r="BU106" i="4"/>
  <c r="B106" i="4"/>
  <c r="C106" i="4" s="1"/>
  <c r="BV105" i="4"/>
  <c r="BU105" i="4"/>
  <c r="B105" i="4"/>
  <c r="C105" i="4" s="1"/>
  <c r="BV104" i="4"/>
  <c r="BU104" i="4"/>
  <c r="B104" i="4"/>
  <c r="C104" i="4" s="1"/>
  <c r="BV103" i="4"/>
  <c r="BU103" i="4"/>
  <c r="B103" i="4"/>
  <c r="C103" i="4" s="1"/>
  <c r="BV102" i="4"/>
  <c r="BU102" i="4"/>
  <c r="B102" i="4"/>
  <c r="C102" i="4" s="1"/>
  <c r="BV101" i="4"/>
  <c r="BU101" i="4"/>
  <c r="B101" i="4"/>
  <c r="C101" i="4" s="1"/>
  <c r="BV100" i="4"/>
  <c r="BU100" i="4"/>
  <c r="B100" i="4"/>
  <c r="C100" i="4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6" i="4"/>
  <c r="BU96" i="4"/>
  <c r="B96" i="4"/>
  <c r="C96" i="4" s="1"/>
  <c r="Q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Q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A304" i="79"/>
  <c r="A305" i="79"/>
  <c r="A306" i="79"/>
  <c r="A295" i="79"/>
  <c r="A296" i="79"/>
  <c r="A297" i="79"/>
  <c r="A298" i="79"/>
  <c r="A299" i="79"/>
  <c r="A300" i="79"/>
  <c r="A301" i="79"/>
  <c r="A302" i="79"/>
  <c r="A303" i="79"/>
  <c r="A294" i="79"/>
  <c r="A285" i="79"/>
  <c r="A286" i="79"/>
  <c r="A287" i="79"/>
  <c r="A288" i="79"/>
  <c r="A289" i="79"/>
  <c r="A290" i="79"/>
  <c r="A291" i="79"/>
  <c r="A284" i="79"/>
  <c r="A274" i="79"/>
  <c r="A275" i="79"/>
  <c r="A276" i="79"/>
  <c r="A277" i="79"/>
  <c r="A278" i="79"/>
  <c r="A279" i="79"/>
  <c r="A280" i="79"/>
  <c r="A281" i="79"/>
  <c r="A258" i="79"/>
  <c r="K258" i="79" s="1"/>
  <c r="A259" i="79"/>
  <c r="F259" i="79" s="1"/>
  <c r="A260" i="79"/>
  <c r="A261" i="79"/>
  <c r="A262" i="79"/>
  <c r="A263" i="79"/>
  <c r="A264" i="79"/>
  <c r="A265" i="79"/>
  <c r="A266" i="79"/>
  <c r="A267" i="79"/>
  <c r="A268" i="79"/>
  <c r="A269" i="79"/>
  <c r="A270" i="79"/>
  <c r="A271" i="79"/>
  <c r="A272" i="79"/>
  <c r="A273" i="79"/>
  <c r="A257" i="79"/>
  <c r="K257" i="79" s="1"/>
  <c r="A231" i="79"/>
  <c r="K231" i="79" s="1"/>
  <c r="A232" i="79"/>
  <c r="K232" i="79" s="1"/>
  <c r="A233" i="79"/>
  <c r="K233" i="79" s="1"/>
  <c r="A234" i="79"/>
  <c r="K234" i="79" s="1"/>
  <c r="A235" i="79"/>
  <c r="K235" i="79" s="1"/>
  <c r="A236" i="79"/>
  <c r="K236" i="79" s="1"/>
  <c r="A237" i="79"/>
  <c r="K237" i="79" s="1"/>
  <c r="A238" i="79"/>
  <c r="K238" i="79" s="1"/>
  <c r="A239" i="79"/>
  <c r="K239" i="79" s="1"/>
  <c r="A240" i="79"/>
  <c r="K240" i="79" s="1"/>
  <c r="A241" i="79"/>
  <c r="K241" i="79" s="1"/>
  <c r="A242" i="79"/>
  <c r="K242" i="79" s="1"/>
  <c r="A243" i="79"/>
  <c r="K243" i="79" s="1"/>
  <c r="A244" i="79"/>
  <c r="K244" i="79" s="1"/>
  <c r="A245" i="79"/>
  <c r="K245" i="79" s="1"/>
  <c r="A246" i="79"/>
  <c r="K246" i="79" s="1"/>
  <c r="A247" i="79"/>
  <c r="K247" i="79" s="1"/>
  <c r="A248" i="79"/>
  <c r="K248" i="79" s="1"/>
  <c r="A249" i="79"/>
  <c r="K249" i="79" s="1"/>
  <c r="A250" i="79"/>
  <c r="K250" i="79" s="1"/>
  <c r="A251" i="79"/>
  <c r="K251" i="79" s="1"/>
  <c r="A252" i="79"/>
  <c r="K252" i="79" s="1"/>
  <c r="A253" i="79"/>
  <c r="K253" i="79" s="1"/>
  <c r="A230" i="79"/>
  <c r="K230" i="79" s="1"/>
  <c r="A205" i="79"/>
  <c r="K205" i="79" s="1"/>
  <c r="A206" i="79"/>
  <c r="K206" i="79" s="1"/>
  <c r="A207" i="79"/>
  <c r="K207" i="79" s="1"/>
  <c r="A208" i="79"/>
  <c r="K208" i="79" s="1"/>
  <c r="A209" i="79"/>
  <c r="K209" i="79" s="1"/>
  <c r="A210" i="79"/>
  <c r="K210" i="79" s="1"/>
  <c r="A211" i="79"/>
  <c r="K211" i="79" s="1"/>
  <c r="A212" i="79"/>
  <c r="K212" i="79" s="1"/>
  <c r="A213" i="79"/>
  <c r="K213" i="79" s="1"/>
  <c r="A214" i="79"/>
  <c r="K214" i="79" s="1"/>
  <c r="A215" i="79"/>
  <c r="K215" i="79" s="1"/>
  <c r="A216" i="79"/>
  <c r="K216" i="79" s="1"/>
  <c r="A217" i="79"/>
  <c r="K217" i="79" s="1"/>
  <c r="A218" i="79"/>
  <c r="K218" i="79" s="1"/>
  <c r="A219" i="79"/>
  <c r="K219" i="79" s="1"/>
  <c r="A220" i="79"/>
  <c r="K220" i="79" s="1"/>
  <c r="A221" i="79"/>
  <c r="K221" i="79" s="1"/>
  <c r="A222" i="79"/>
  <c r="K222" i="79" s="1"/>
  <c r="A223" i="79"/>
  <c r="K223" i="79" s="1"/>
  <c r="A224" i="79"/>
  <c r="K224" i="79" s="1"/>
  <c r="A225" i="79"/>
  <c r="K225" i="79" s="1"/>
  <c r="A226" i="79"/>
  <c r="K226" i="79" s="1"/>
  <c r="A227" i="79"/>
  <c r="K227" i="79" s="1"/>
  <c r="A204" i="79"/>
  <c r="K204" i="79" s="1"/>
  <c r="A201" i="79"/>
  <c r="K201" i="79" s="1"/>
  <c r="A189" i="79"/>
  <c r="C189" i="79" s="1"/>
  <c r="A190" i="79"/>
  <c r="K190" i="79" s="1"/>
  <c r="A191" i="79"/>
  <c r="K191" i="79" s="1"/>
  <c r="A192" i="79"/>
  <c r="C192" i="79" s="1"/>
  <c r="A193" i="79"/>
  <c r="C193" i="79" s="1"/>
  <c r="A194" i="79"/>
  <c r="K194" i="79" s="1"/>
  <c r="A195" i="79"/>
  <c r="K195" i="79" s="1"/>
  <c r="A196" i="79"/>
  <c r="C196" i="79" s="1"/>
  <c r="A197" i="79"/>
  <c r="C197" i="79" s="1"/>
  <c r="A198" i="79"/>
  <c r="K198" i="79" s="1"/>
  <c r="A199" i="79"/>
  <c r="K199" i="79" s="1"/>
  <c r="A200" i="79"/>
  <c r="C200" i="79" s="1"/>
  <c r="A185" i="79"/>
  <c r="A186" i="79"/>
  <c r="K186" i="79" s="1"/>
  <c r="A187" i="79"/>
  <c r="A188" i="79"/>
  <c r="K188" i="79" s="1"/>
  <c r="A169" i="79"/>
  <c r="A170" i="79"/>
  <c r="A171" i="79"/>
  <c r="A172" i="79"/>
  <c r="A173" i="79"/>
  <c r="A174" i="79"/>
  <c r="A175" i="79"/>
  <c r="A176" i="79"/>
  <c r="A177" i="79"/>
  <c r="A178" i="79"/>
  <c r="A179" i="79"/>
  <c r="A180" i="79"/>
  <c r="A181" i="79"/>
  <c r="A182" i="79"/>
  <c r="A183" i="79"/>
  <c r="A184" i="79"/>
  <c r="A168" i="79"/>
  <c r="A157" i="79"/>
  <c r="K157" i="79" s="1"/>
  <c r="A158" i="79"/>
  <c r="K158" i="79" s="1"/>
  <c r="A159" i="79"/>
  <c r="K159" i="79" s="1"/>
  <c r="A160" i="79"/>
  <c r="K160" i="79" s="1"/>
  <c r="A161" i="79"/>
  <c r="K161" i="79" s="1"/>
  <c r="A162" i="79"/>
  <c r="K162" i="79" s="1"/>
  <c r="A163" i="79"/>
  <c r="K163" i="79" s="1"/>
  <c r="A164" i="79"/>
  <c r="K164" i="79" s="1"/>
  <c r="A156" i="79"/>
  <c r="K156" i="79" s="1"/>
  <c r="A137" i="79"/>
  <c r="K137" i="79" s="1"/>
  <c r="A138" i="79"/>
  <c r="K138" i="79" s="1"/>
  <c r="A139" i="79"/>
  <c r="K139" i="79" s="1"/>
  <c r="A140" i="79"/>
  <c r="K140" i="79" s="1"/>
  <c r="A141" i="79"/>
  <c r="K141" i="79" s="1"/>
  <c r="A142" i="79"/>
  <c r="K142" i="79" s="1"/>
  <c r="A143" i="79"/>
  <c r="K143" i="79" s="1"/>
  <c r="A144" i="79"/>
  <c r="K144" i="79" s="1"/>
  <c r="A145" i="79"/>
  <c r="K145" i="79" s="1"/>
  <c r="A146" i="79"/>
  <c r="K146" i="79" s="1"/>
  <c r="A147" i="79"/>
  <c r="K147" i="79" s="1"/>
  <c r="A148" i="79"/>
  <c r="K148" i="79" s="1"/>
  <c r="A149" i="79"/>
  <c r="K149" i="79" s="1"/>
  <c r="A150" i="79"/>
  <c r="K150" i="79" s="1"/>
  <c r="A151" i="79"/>
  <c r="K151" i="79" s="1"/>
  <c r="A152" i="79"/>
  <c r="K152" i="79" s="1"/>
  <c r="A153" i="79"/>
  <c r="K153" i="79" s="1"/>
  <c r="C93" i="79"/>
  <c r="C94" i="79"/>
  <c r="D2" i="43"/>
  <c r="R165" i="4" l="1"/>
  <c r="S165" i="4"/>
  <c r="S166" i="4"/>
  <c r="R166" i="4"/>
  <c r="R164" i="4"/>
  <c r="S164" i="4"/>
  <c r="E293" i="78"/>
  <c r="E286" i="78"/>
  <c r="E290" i="78"/>
  <c r="E292" i="78"/>
  <c r="B223" i="78"/>
  <c r="O223" i="78"/>
  <c r="B222" i="78"/>
  <c r="O222" i="78"/>
  <c r="B243" i="78"/>
  <c r="O243" i="78"/>
  <c r="B231" i="78"/>
  <c r="O231" i="78"/>
  <c r="B166" i="78"/>
  <c r="O166" i="78"/>
  <c r="B242" i="78"/>
  <c r="O242" i="78"/>
  <c r="B230" i="78"/>
  <c r="O230" i="78"/>
  <c r="B247" i="78"/>
  <c r="O247" i="78"/>
  <c r="B181" i="78"/>
  <c r="O181" i="78"/>
  <c r="B207" i="78"/>
  <c r="O207" i="78"/>
  <c r="B229" i="78"/>
  <c r="O229" i="78"/>
  <c r="C123" i="79"/>
  <c r="B268" i="78"/>
  <c r="O268" i="78"/>
  <c r="B180" i="78"/>
  <c r="O180" i="78"/>
  <c r="B273" i="78"/>
  <c r="O273" i="78"/>
  <c r="B272" i="78"/>
  <c r="O272" i="78"/>
  <c r="B260" i="78"/>
  <c r="O260" i="78"/>
  <c r="E287" i="78"/>
  <c r="B228" i="78"/>
  <c r="O228" i="78"/>
  <c r="B259" i="78"/>
  <c r="O259" i="78"/>
  <c r="B227" i="78"/>
  <c r="O227" i="78"/>
  <c r="B237" i="78"/>
  <c r="O237" i="78"/>
  <c r="B269" i="78"/>
  <c r="O269" i="78"/>
  <c r="BO161" i="4"/>
  <c r="BP161" i="4"/>
  <c r="T161" i="4"/>
  <c r="E289" i="78"/>
  <c r="BN161" i="4"/>
  <c r="BK161" i="4"/>
  <c r="S153" i="4"/>
  <c r="R153" i="4"/>
  <c r="R157" i="4"/>
  <c r="S157" i="4"/>
  <c r="S160" i="4"/>
  <c r="R160" i="4"/>
  <c r="S155" i="4"/>
  <c r="R155" i="4"/>
  <c r="S154" i="4"/>
  <c r="R154" i="4"/>
  <c r="R158" i="4"/>
  <c r="S158" i="4"/>
  <c r="S159" i="4"/>
  <c r="R159" i="4"/>
  <c r="S156" i="4"/>
  <c r="R156" i="4"/>
  <c r="S152" i="4"/>
  <c r="R152" i="4"/>
  <c r="S151" i="4"/>
  <c r="R151" i="4"/>
  <c r="S150" i="4"/>
  <c r="R150" i="4"/>
  <c r="BL161" i="4"/>
  <c r="S147" i="4"/>
  <c r="R147" i="4"/>
  <c r="R146" i="4"/>
  <c r="S146" i="4"/>
  <c r="R144" i="4"/>
  <c r="S144" i="4"/>
  <c r="R145" i="4"/>
  <c r="S145" i="4"/>
  <c r="C125" i="79"/>
  <c r="O141" i="4"/>
  <c r="K141" i="4"/>
  <c r="G141" i="4"/>
  <c r="P141" i="4"/>
  <c r="L141" i="4"/>
  <c r="H141" i="4"/>
  <c r="D141" i="4"/>
  <c r="Q141" i="4"/>
  <c r="M141" i="4"/>
  <c r="I141" i="4"/>
  <c r="E141" i="4"/>
  <c r="N141" i="4"/>
  <c r="J141" i="4"/>
  <c r="F141" i="4"/>
  <c r="C127" i="79"/>
  <c r="K272" i="79"/>
  <c r="I272" i="79"/>
  <c r="E272" i="79"/>
  <c r="J272" i="79"/>
  <c r="F272" i="79"/>
  <c r="D272" i="79"/>
  <c r="K270" i="79"/>
  <c r="I270" i="79"/>
  <c r="E270" i="79"/>
  <c r="J270" i="79"/>
  <c r="F270" i="79"/>
  <c r="D270" i="79"/>
  <c r="K268" i="79"/>
  <c r="I268" i="79"/>
  <c r="E268" i="79"/>
  <c r="J268" i="79"/>
  <c r="F268" i="79"/>
  <c r="D268" i="79"/>
  <c r="K266" i="79"/>
  <c r="I266" i="79"/>
  <c r="E266" i="79"/>
  <c r="J266" i="79"/>
  <c r="F266" i="79"/>
  <c r="D266" i="79"/>
  <c r="K264" i="79"/>
  <c r="I264" i="79"/>
  <c r="E264" i="79"/>
  <c r="J264" i="79"/>
  <c r="F264" i="79"/>
  <c r="D264" i="79"/>
  <c r="K262" i="79"/>
  <c r="I262" i="79"/>
  <c r="E262" i="79"/>
  <c r="J262" i="79"/>
  <c r="F262" i="79"/>
  <c r="D262" i="79"/>
  <c r="K260" i="79"/>
  <c r="I260" i="79"/>
  <c r="E260" i="79"/>
  <c r="J260" i="79"/>
  <c r="F260" i="79"/>
  <c r="D260" i="79"/>
  <c r="K280" i="79"/>
  <c r="I280" i="79"/>
  <c r="E280" i="79"/>
  <c r="J280" i="79"/>
  <c r="F280" i="79"/>
  <c r="D280" i="79"/>
  <c r="K278" i="79"/>
  <c r="I278" i="79"/>
  <c r="E278" i="79"/>
  <c r="J278" i="79"/>
  <c r="F278" i="79"/>
  <c r="D278" i="79"/>
  <c r="K276" i="79"/>
  <c r="I276" i="79"/>
  <c r="E276" i="79"/>
  <c r="J276" i="79"/>
  <c r="F276" i="79"/>
  <c r="D276" i="79"/>
  <c r="K274" i="79"/>
  <c r="I274" i="79"/>
  <c r="E274" i="79"/>
  <c r="J274" i="79"/>
  <c r="F274" i="79"/>
  <c r="D274" i="79"/>
  <c r="K291" i="79"/>
  <c r="I291" i="79"/>
  <c r="E291" i="79"/>
  <c r="J291" i="79"/>
  <c r="F291" i="79"/>
  <c r="D291" i="79"/>
  <c r="K289" i="79"/>
  <c r="I289" i="79"/>
  <c r="E289" i="79"/>
  <c r="J289" i="79"/>
  <c r="F289" i="79"/>
  <c r="D289" i="79"/>
  <c r="K287" i="79"/>
  <c r="I287" i="79"/>
  <c r="E287" i="79"/>
  <c r="J287" i="79"/>
  <c r="F287" i="79"/>
  <c r="D287" i="79"/>
  <c r="K285" i="79"/>
  <c r="I285" i="79"/>
  <c r="E285" i="79"/>
  <c r="J285" i="79"/>
  <c r="F285" i="79"/>
  <c r="D285" i="79"/>
  <c r="K301" i="79"/>
  <c r="I301" i="79"/>
  <c r="E301" i="79"/>
  <c r="J301" i="79"/>
  <c r="F301" i="79"/>
  <c r="D301" i="79"/>
  <c r="K305" i="79"/>
  <c r="I305" i="79"/>
  <c r="E305" i="79"/>
  <c r="J305" i="79"/>
  <c r="F305" i="79"/>
  <c r="D305" i="79"/>
  <c r="D169" i="78"/>
  <c r="C169" i="78"/>
  <c r="B167" i="78"/>
  <c r="D167" i="78"/>
  <c r="C167" i="78"/>
  <c r="B163" i="78"/>
  <c r="D163" i="78"/>
  <c r="C163" i="78"/>
  <c r="D161" i="78"/>
  <c r="C161" i="78"/>
  <c r="D159" i="78"/>
  <c r="C159" i="78"/>
  <c r="B185" i="78"/>
  <c r="D185" i="78"/>
  <c r="C185" i="78"/>
  <c r="B183" i="78"/>
  <c r="D183" i="78"/>
  <c r="C183" i="78"/>
  <c r="B179" i="78"/>
  <c r="D179" i="78"/>
  <c r="C179" i="78"/>
  <c r="B177" i="78"/>
  <c r="D177" i="78"/>
  <c r="C177" i="78"/>
  <c r="B175" i="78"/>
  <c r="D175" i="78"/>
  <c r="C175" i="78"/>
  <c r="B173" i="78"/>
  <c r="D173" i="78"/>
  <c r="C173" i="78"/>
  <c r="B171" i="78"/>
  <c r="D171" i="78"/>
  <c r="C171" i="78"/>
  <c r="B200" i="78"/>
  <c r="D200" i="78"/>
  <c r="C200" i="78"/>
  <c r="B198" i="78"/>
  <c r="D198" i="78"/>
  <c r="C198" i="78"/>
  <c r="B196" i="78"/>
  <c r="D196" i="78"/>
  <c r="C196" i="78"/>
  <c r="B194" i="78"/>
  <c r="D194" i="78"/>
  <c r="C194" i="78"/>
  <c r="B192" i="78"/>
  <c r="D192" i="78"/>
  <c r="C192" i="78"/>
  <c r="B190" i="78"/>
  <c r="D190" i="78"/>
  <c r="C190" i="78"/>
  <c r="B188" i="78"/>
  <c r="D188" i="78"/>
  <c r="C188" i="78"/>
  <c r="B186" i="78"/>
  <c r="D186" i="78"/>
  <c r="C186" i="78"/>
  <c r="B225" i="78"/>
  <c r="D225" i="78"/>
  <c r="C225" i="78"/>
  <c r="B221" i="78"/>
  <c r="D221" i="78"/>
  <c r="C221" i="78"/>
  <c r="B219" i="78"/>
  <c r="D219" i="78"/>
  <c r="C219" i="78"/>
  <c r="B217" i="78"/>
  <c r="D217" i="78"/>
  <c r="C217" i="78"/>
  <c r="B215" i="78"/>
  <c r="D215" i="78"/>
  <c r="C215" i="78"/>
  <c r="B213" i="78"/>
  <c r="D213" i="78"/>
  <c r="C213" i="78"/>
  <c r="B211" i="78"/>
  <c r="D211" i="78"/>
  <c r="C211" i="78"/>
  <c r="B209" i="78"/>
  <c r="D209" i="78"/>
  <c r="C209" i="78"/>
  <c r="B205" i="78"/>
  <c r="D205" i="78"/>
  <c r="C205" i="78"/>
  <c r="B203" i="78"/>
  <c r="D203" i="78"/>
  <c r="C203" i="78"/>
  <c r="B201" i="78"/>
  <c r="D201" i="78"/>
  <c r="C201" i="78"/>
  <c r="B257" i="78"/>
  <c r="D257" i="78"/>
  <c r="C257" i="78"/>
  <c r="B255" i="78"/>
  <c r="D255" i="78"/>
  <c r="C255" i="78"/>
  <c r="B253" i="78"/>
  <c r="D253" i="78"/>
  <c r="C253" i="78"/>
  <c r="B251" i="78"/>
  <c r="D251" i="78"/>
  <c r="C251" i="78"/>
  <c r="B249" i="78"/>
  <c r="D249" i="78"/>
  <c r="C249" i="78"/>
  <c r="B245" i="78"/>
  <c r="D245" i="78"/>
  <c r="C245" i="78"/>
  <c r="B241" i="78"/>
  <c r="D241" i="78"/>
  <c r="C241" i="78"/>
  <c r="B239" i="78"/>
  <c r="D239" i="78"/>
  <c r="C239" i="78"/>
  <c r="B235" i="78"/>
  <c r="D235" i="78"/>
  <c r="C235" i="78"/>
  <c r="B233" i="78"/>
  <c r="D233" i="78"/>
  <c r="C233" i="78"/>
  <c r="B284" i="78"/>
  <c r="B282" i="78"/>
  <c r="D282" i="78"/>
  <c r="C282" i="78"/>
  <c r="B280" i="78"/>
  <c r="D280" i="78"/>
  <c r="C280" i="78"/>
  <c r="B278" i="78"/>
  <c r="B276" i="78"/>
  <c r="D276" i="78"/>
  <c r="C276" i="78"/>
  <c r="B274" i="78"/>
  <c r="D274" i="78"/>
  <c r="C274" i="78"/>
  <c r="B270" i="78"/>
  <c r="D270" i="78"/>
  <c r="C270" i="78"/>
  <c r="B266" i="78"/>
  <c r="D266" i="78"/>
  <c r="C266" i="78"/>
  <c r="D264" i="78"/>
  <c r="C264" i="78"/>
  <c r="B262" i="78"/>
  <c r="D262" i="78"/>
  <c r="C262" i="78"/>
  <c r="C433" i="78"/>
  <c r="D433" i="78"/>
  <c r="C431" i="78"/>
  <c r="D431" i="78"/>
  <c r="C429" i="78"/>
  <c r="D429" i="78"/>
  <c r="C427" i="78"/>
  <c r="D427" i="78"/>
  <c r="C425" i="78"/>
  <c r="D425" i="78"/>
  <c r="C423" i="78"/>
  <c r="D423" i="78"/>
  <c r="C421" i="78"/>
  <c r="D421" i="78"/>
  <c r="K339" i="79"/>
  <c r="I339" i="79"/>
  <c r="E339" i="79"/>
  <c r="J339" i="79"/>
  <c r="F339" i="79"/>
  <c r="D339" i="79"/>
  <c r="K337" i="79"/>
  <c r="I337" i="79"/>
  <c r="E337" i="79"/>
  <c r="J337" i="79"/>
  <c r="F337" i="79"/>
  <c r="D337" i="79"/>
  <c r="K333" i="79"/>
  <c r="I333" i="79"/>
  <c r="E333" i="79"/>
  <c r="J333" i="79"/>
  <c r="F333" i="79"/>
  <c r="D333" i="79"/>
  <c r="K331" i="79"/>
  <c r="I331" i="79"/>
  <c r="E331" i="79"/>
  <c r="J331" i="79"/>
  <c r="F331" i="79"/>
  <c r="D331" i="79"/>
  <c r="K329" i="79"/>
  <c r="I329" i="79"/>
  <c r="E329" i="79"/>
  <c r="J329" i="79"/>
  <c r="F329" i="79"/>
  <c r="D329" i="79"/>
  <c r="K327" i="79"/>
  <c r="I327" i="79"/>
  <c r="E327" i="79"/>
  <c r="J327" i="79"/>
  <c r="F327" i="79"/>
  <c r="D327" i="79"/>
  <c r="C369" i="79"/>
  <c r="K369" i="79"/>
  <c r="I369" i="79"/>
  <c r="E369" i="79"/>
  <c r="J369" i="79"/>
  <c r="F369" i="79"/>
  <c r="D369" i="79"/>
  <c r="C367" i="79"/>
  <c r="C365" i="79"/>
  <c r="K365" i="79"/>
  <c r="I365" i="79"/>
  <c r="E365" i="79"/>
  <c r="J365" i="79"/>
  <c r="F365" i="79"/>
  <c r="D365" i="79"/>
  <c r="C363" i="79"/>
  <c r="K363" i="79"/>
  <c r="I363" i="79"/>
  <c r="E363" i="79"/>
  <c r="J363" i="79"/>
  <c r="F363" i="79"/>
  <c r="D363" i="79"/>
  <c r="C359" i="79"/>
  <c r="K359" i="79"/>
  <c r="I359" i="79"/>
  <c r="E359" i="79"/>
  <c r="J359" i="79"/>
  <c r="F359" i="79"/>
  <c r="D359" i="79"/>
  <c r="C355" i="79"/>
  <c r="K355" i="79"/>
  <c r="I355" i="79"/>
  <c r="E355" i="79"/>
  <c r="J355" i="79"/>
  <c r="F355" i="79"/>
  <c r="D355" i="79"/>
  <c r="C353" i="79"/>
  <c r="K353" i="79"/>
  <c r="I353" i="79"/>
  <c r="E353" i="79"/>
  <c r="J353" i="79"/>
  <c r="F353" i="79"/>
  <c r="D353" i="79"/>
  <c r="C351" i="79"/>
  <c r="K351" i="79"/>
  <c r="I351" i="79"/>
  <c r="E351" i="79"/>
  <c r="J351" i="79"/>
  <c r="F351" i="79"/>
  <c r="D351" i="79"/>
  <c r="C347" i="79"/>
  <c r="K347" i="79"/>
  <c r="I347" i="79"/>
  <c r="E347" i="79"/>
  <c r="J347" i="79"/>
  <c r="F347" i="79"/>
  <c r="D347" i="79"/>
  <c r="C345" i="79"/>
  <c r="C343" i="79"/>
  <c r="K343" i="79"/>
  <c r="I343" i="79"/>
  <c r="E343" i="79"/>
  <c r="J343" i="79"/>
  <c r="F343" i="79"/>
  <c r="D343" i="79"/>
  <c r="C341" i="79"/>
  <c r="K341" i="79"/>
  <c r="I341" i="79"/>
  <c r="E341" i="79"/>
  <c r="J341" i="79"/>
  <c r="F341" i="79"/>
  <c r="D341" i="79"/>
  <c r="C374" i="79"/>
  <c r="K374" i="79"/>
  <c r="I374" i="79"/>
  <c r="E374" i="79"/>
  <c r="J374" i="79"/>
  <c r="F374" i="79"/>
  <c r="D374" i="79"/>
  <c r="C372" i="79"/>
  <c r="K372" i="79"/>
  <c r="I372" i="79"/>
  <c r="E372" i="79"/>
  <c r="J372" i="79"/>
  <c r="F372" i="79"/>
  <c r="D372" i="79"/>
  <c r="O27" i="79"/>
  <c r="O25" i="79"/>
  <c r="O23" i="79"/>
  <c r="O21" i="79"/>
  <c r="O132" i="79"/>
  <c r="O130" i="79"/>
  <c r="O128" i="79"/>
  <c r="O126" i="79"/>
  <c r="O124" i="79"/>
  <c r="O122" i="79"/>
  <c r="O120" i="79"/>
  <c r="O118" i="79"/>
  <c r="O116" i="79"/>
  <c r="O114" i="79"/>
  <c r="O112" i="79"/>
  <c r="O374" i="79"/>
  <c r="O372" i="79"/>
  <c r="O350" i="79"/>
  <c r="O334" i="79"/>
  <c r="O324" i="79"/>
  <c r="D21" i="79"/>
  <c r="F21" i="79"/>
  <c r="J21" i="79"/>
  <c r="D22" i="79"/>
  <c r="F22" i="79"/>
  <c r="J22" i="79"/>
  <c r="D23" i="79"/>
  <c r="F23" i="79"/>
  <c r="J23" i="79"/>
  <c r="D24" i="79"/>
  <c r="F24" i="79"/>
  <c r="J24" i="79"/>
  <c r="D25" i="79"/>
  <c r="F25" i="79"/>
  <c r="J25" i="79"/>
  <c r="D26" i="79"/>
  <c r="F26" i="79"/>
  <c r="J26" i="79"/>
  <c r="D27" i="79"/>
  <c r="F27" i="79"/>
  <c r="J27" i="79"/>
  <c r="L27" i="79" s="1"/>
  <c r="D28" i="79"/>
  <c r="F28" i="79"/>
  <c r="J28" i="79"/>
  <c r="L28" i="79" s="1"/>
  <c r="D32" i="79"/>
  <c r="F32" i="79"/>
  <c r="J32" i="79"/>
  <c r="D33" i="79"/>
  <c r="F33" i="79"/>
  <c r="J33" i="79"/>
  <c r="D34" i="79"/>
  <c r="F34" i="79"/>
  <c r="J34" i="79"/>
  <c r="D35" i="79"/>
  <c r="F35" i="79"/>
  <c r="J35" i="79"/>
  <c r="D36" i="79"/>
  <c r="F36" i="79"/>
  <c r="J36" i="79"/>
  <c r="D37" i="79"/>
  <c r="F37" i="79"/>
  <c r="J37" i="79"/>
  <c r="D38" i="79"/>
  <c r="F38" i="79"/>
  <c r="J38" i="79"/>
  <c r="D39" i="79"/>
  <c r="F39" i="79"/>
  <c r="J39" i="79"/>
  <c r="D40" i="79"/>
  <c r="F40" i="79"/>
  <c r="J40" i="79"/>
  <c r="D41" i="79"/>
  <c r="F41" i="79"/>
  <c r="J41" i="79"/>
  <c r="D42" i="79"/>
  <c r="F42" i="79"/>
  <c r="J42" i="79"/>
  <c r="D43" i="79"/>
  <c r="F43" i="79"/>
  <c r="J43" i="79"/>
  <c r="D44" i="79"/>
  <c r="F44" i="79"/>
  <c r="J44" i="79"/>
  <c r="D45" i="79"/>
  <c r="F45" i="79"/>
  <c r="J45" i="79"/>
  <c r="D46" i="79"/>
  <c r="F46" i="79"/>
  <c r="J46" i="79"/>
  <c r="D47" i="79"/>
  <c r="F47" i="79"/>
  <c r="J47" i="79"/>
  <c r="D48" i="79"/>
  <c r="F48" i="79"/>
  <c r="J48" i="79"/>
  <c r="D49" i="79"/>
  <c r="F49" i="79"/>
  <c r="J49" i="79"/>
  <c r="D50" i="79"/>
  <c r="F50" i="79"/>
  <c r="J50" i="79"/>
  <c r="D51" i="79"/>
  <c r="F51" i="79"/>
  <c r="J51" i="79"/>
  <c r="D52" i="79"/>
  <c r="F52" i="79"/>
  <c r="J52" i="79"/>
  <c r="D53" i="79"/>
  <c r="F53" i="79"/>
  <c r="J53" i="79"/>
  <c r="D54" i="79"/>
  <c r="F54" i="79"/>
  <c r="J54" i="79"/>
  <c r="D55" i="79"/>
  <c r="F55" i="79"/>
  <c r="J55" i="79"/>
  <c r="D60" i="79"/>
  <c r="F60" i="79"/>
  <c r="J60" i="79"/>
  <c r="D61" i="79"/>
  <c r="F61" i="79"/>
  <c r="J61" i="79"/>
  <c r="D62" i="79"/>
  <c r="F62" i="79"/>
  <c r="J62" i="79"/>
  <c r="D63" i="79"/>
  <c r="F63" i="79"/>
  <c r="J63" i="79"/>
  <c r="D64" i="79"/>
  <c r="F64" i="79"/>
  <c r="J64" i="79"/>
  <c r="D65" i="79"/>
  <c r="F65" i="79"/>
  <c r="J65" i="79"/>
  <c r="D66" i="79"/>
  <c r="F66" i="79"/>
  <c r="J66" i="79"/>
  <c r="D67" i="79"/>
  <c r="F67" i="79"/>
  <c r="J67" i="79"/>
  <c r="D68" i="79"/>
  <c r="F68" i="79"/>
  <c r="J68" i="79"/>
  <c r="D69" i="79"/>
  <c r="F69" i="79"/>
  <c r="J69" i="79"/>
  <c r="D70" i="79"/>
  <c r="F70" i="79"/>
  <c r="J70" i="79"/>
  <c r="D75" i="79"/>
  <c r="F75" i="79"/>
  <c r="J75" i="79"/>
  <c r="D76" i="79"/>
  <c r="F76" i="79"/>
  <c r="J76" i="79"/>
  <c r="D77" i="79"/>
  <c r="F77" i="79"/>
  <c r="J77" i="79"/>
  <c r="D78" i="79"/>
  <c r="F78" i="79"/>
  <c r="J78" i="79"/>
  <c r="D79" i="79"/>
  <c r="F79" i="79"/>
  <c r="J79" i="79"/>
  <c r="D80" i="79"/>
  <c r="F80" i="79"/>
  <c r="J80" i="79"/>
  <c r="D81" i="79"/>
  <c r="F81" i="79"/>
  <c r="J81" i="79"/>
  <c r="D82" i="79"/>
  <c r="F82" i="79"/>
  <c r="J82" i="79"/>
  <c r="D83" i="79"/>
  <c r="F83" i="79"/>
  <c r="J83" i="79"/>
  <c r="D84" i="79"/>
  <c r="F84" i="79"/>
  <c r="J84" i="79"/>
  <c r="D85" i="79"/>
  <c r="F85" i="79"/>
  <c r="J85" i="79"/>
  <c r="D86" i="79"/>
  <c r="F86" i="79"/>
  <c r="J86" i="79"/>
  <c r="D87" i="79"/>
  <c r="F87" i="79"/>
  <c r="J87" i="79"/>
  <c r="D88" i="79"/>
  <c r="F88" i="79"/>
  <c r="J88" i="79"/>
  <c r="D89" i="79"/>
  <c r="F89" i="79"/>
  <c r="J89" i="79"/>
  <c r="D90" i="79"/>
  <c r="F90" i="79"/>
  <c r="J90" i="79"/>
  <c r="D91" i="79"/>
  <c r="F91" i="79"/>
  <c r="J91" i="79"/>
  <c r="D92" i="79"/>
  <c r="F92" i="79"/>
  <c r="J92" i="79"/>
  <c r="D93" i="79"/>
  <c r="F93" i="79"/>
  <c r="J93" i="79"/>
  <c r="D94" i="79"/>
  <c r="F94" i="79"/>
  <c r="J94" i="79"/>
  <c r="D95" i="79"/>
  <c r="F95" i="79"/>
  <c r="J95" i="79"/>
  <c r="D96" i="79"/>
  <c r="F96" i="79"/>
  <c r="J96" i="79"/>
  <c r="D97" i="79"/>
  <c r="F97" i="79"/>
  <c r="J97" i="79"/>
  <c r="D98" i="79"/>
  <c r="F98" i="79"/>
  <c r="J98" i="79"/>
  <c r="L98" i="79" s="1"/>
  <c r="D102" i="79"/>
  <c r="F102" i="79"/>
  <c r="J102" i="79"/>
  <c r="D103" i="79"/>
  <c r="F103" i="79"/>
  <c r="J103" i="79"/>
  <c r="D108" i="79"/>
  <c r="F108" i="79"/>
  <c r="J108" i="79"/>
  <c r="D109" i="79"/>
  <c r="F109" i="79"/>
  <c r="J109" i="79"/>
  <c r="D110" i="79"/>
  <c r="F110" i="79"/>
  <c r="J110" i="79"/>
  <c r="D111" i="79"/>
  <c r="F111" i="79"/>
  <c r="J111" i="79"/>
  <c r="D112" i="79"/>
  <c r="F112" i="79"/>
  <c r="J112" i="79"/>
  <c r="D113" i="79"/>
  <c r="F113" i="79"/>
  <c r="J113" i="79"/>
  <c r="D114" i="79"/>
  <c r="F114" i="79"/>
  <c r="J114" i="79"/>
  <c r="D115" i="79"/>
  <c r="F115" i="79"/>
  <c r="J115" i="79"/>
  <c r="D116" i="79"/>
  <c r="F116" i="79"/>
  <c r="J116" i="79"/>
  <c r="D117" i="79"/>
  <c r="F117" i="79"/>
  <c r="J117" i="79"/>
  <c r="D118" i="79"/>
  <c r="F118" i="79"/>
  <c r="J118" i="79"/>
  <c r="D128" i="79"/>
  <c r="F128" i="79"/>
  <c r="J128" i="79"/>
  <c r="D129" i="79"/>
  <c r="F129" i="79"/>
  <c r="J129" i="79"/>
  <c r="D130" i="79"/>
  <c r="F130" i="79"/>
  <c r="J130" i="79"/>
  <c r="D131" i="79"/>
  <c r="F131" i="79"/>
  <c r="J131" i="79"/>
  <c r="D132" i="79"/>
  <c r="F132" i="79"/>
  <c r="J132" i="79"/>
  <c r="D133" i="79"/>
  <c r="F133" i="79"/>
  <c r="J133" i="79"/>
  <c r="D137" i="79"/>
  <c r="F137" i="79"/>
  <c r="J137" i="79"/>
  <c r="D138" i="79"/>
  <c r="F138" i="79"/>
  <c r="J138" i="79"/>
  <c r="D139" i="79"/>
  <c r="F139" i="79"/>
  <c r="J139" i="79"/>
  <c r="D140" i="79"/>
  <c r="F140" i="79"/>
  <c r="J140" i="79"/>
  <c r="D141" i="79"/>
  <c r="F141" i="79"/>
  <c r="J141" i="79"/>
  <c r="D142" i="79"/>
  <c r="F142" i="79"/>
  <c r="J142" i="79"/>
  <c r="D143" i="79"/>
  <c r="F143" i="79"/>
  <c r="J143" i="79"/>
  <c r="D144" i="79"/>
  <c r="F144" i="79"/>
  <c r="J144" i="79"/>
  <c r="D145" i="79"/>
  <c r="F145" i="79"/>
  <c r="J145" i="79"/>
  <c r="D146" i="79"/>
  <c r="F146" i="79"/>
  <c r="J146" i="79"/>
  <c r="D147" i="79"/>
  <c r="F147" i="79"/>
  <c r="J147" i="79"/>
  <c r="D148" i="79"/>
  <c r="F148" i="79"/>
  <c r="J148" i="79"/>
  <c r="D149" i="79"/>
  <c r="F149" i="79"/>
  <c r="J149" i="79"/>
  <c r="D150" i="79"/>
  <c r="F150" i="79"/>
  <c r="J150" i="79"/>
  <c r="D151" i="79"/>
  <c r="F151" i="79"/>
  <c r="J151" i="79"/>
  <c r="D152" i="79"/>
  <c r="F152" i="79"/>
  <c r="J152" i="79"/>
  <c r="D153" i="79"/>
  <c r="F153" i="79"/>
  <c r="J153" i="79"/>
  <c r="D156" i="79"/>
  <c r="F156" i="79"/>
  <c r="J156" i="79"/>
  <c r="D157" i="79"/>
  <c r="F157" i="79"/>
  <c r="J157" i="79"/>
  <c r="D158" i="79"/>
  <c r="F158" i="79"/>
  <c r="J158" i="79"/>
  <c r="D159" i="79"/>
  <c r="F159" i="79"/>
  <c r="J159" i="79"/>
  <c r="D160" i="79"/>
  <c r="F160" i="79"/>
  <c r="J160" i="79"/>
  <c r="D161" i="79"/>
  <c r="F161" i="79"/>
  <c r="J161" i="79"/>
  <c r="D162" i="79"/>
  <c r="F162" i="79"/>
  <c r="J162" i="79"/>
  <c r="D163" i="79"/>
  <c r="F163" i="79"/>
  <c r="J163" i="79"/>
  <c r="D164" i="79"/>
  <c r="F164" i="79"/>
  <c r="J164" i="79"/>
  <c r="D186" i="79"/>
  <c r="F186" i="79"/>
  <c r="J186" i="79"/>
  <c r="D188" i="79"/>
  <c r="F188" i="79"/>
  <c r="J188" i="79"/>
  <c r="D189" i="79"/>
  <c r="F189" i="79"/>
  <c r="J189" i="79"/>
  <c r="D190" i="79"/>
  <c r="F190" i="79"/>
  <c r="J190" i="79"/>
  <c r="L190" i="79" s="1"/>
  <c r="D191" i="79"/>
  <c r="F191" i="79"/>
  <c r="J191" i="79"/>
  <c r="D192" i="79"/>
  <c r="F192" i="79"/>
  <c r="J192" i="79"/>
  <c r="D193" i="79"/>
  <c r="F193" i="79"/>
  <c r="J193" i="79"/>
  <c r="D194" i="79"/>
  <c r="F194" i="79"/>
  <c r="J194" i="79"/>
  <c r="D195" i="79"/>
  <c r="F195" i="79"/>
  <c r="J195" i="79"/>
  <c r="D196" i="79"/>
  <c r="F196" i="79"/>
  <c r="J196" i="79"/>
  <c r="D197" i="79"/>
  <c r="F197" i="79"/>
  <c r="J197" i="79"/>
  <c r="D198" i="79"/>
  <c r="F198" i="79"/>
  <c r="J198" i="79"/>
  <c r="L198" i="79" s="1"/>
  <c r="D199" i="79"/>
  <c r="F199" i="79"/>
  <c r="J199" i="79"/>
  <c r="D200" i="79"/>
  <c r="F200" i="79"/>
  <c r="J200" i="79"/>
  <c r="D201" i="79"/>
  <c r="F201" i="79"/>
  <c r="J201" i="79"/>
  <c r="D204" i="79"/>
  <c r="F204" i="79"/>
  <c r="J204" i="79"/>
  <c r="D205" i="79"/>
  <c r="F205" i="79"/>
  <c r="J205" i="79"/>
  <c r="D206" i="79"/>
  <c r="F206" i="79"/>
  <c r="J206" i="79"/>
  <c r="D207" i="79"/>
  <c r="F207" i="79"/>
  <c r="J207" i="79"/>
  <c r="D208" i="79"/>
  <c r="F208" i="79"/>
  <c r="J208" i="79"/>
  <c r="D209" i="79"/>
  <c r="F209" i="79"/>
  <c r="J209" i="79"/>
  <c r="D210" i="79"/>
  <c r="F210" i="79"/>
  <c r="J210" i="79"/>
  <c r="D211" i="79"/>
  <c r="F211" i="79"/>
  <c r="J211" i="79"/>
  <c r="D212" i="79"/>
  <c r="F212" i="79"/>
  <c r="J212" i="79"/>
  <c r="D213" i="79"/>
  <c r="F213" i="79"/>
  <c r="J213" i="79"/>
  <c r="D214" i="79"/>
  <c r="F214" i="79"/>
  <c r="J214" i="79"/>
  <c r="D215" i="79"/>
  <c r="F215" i="79"/>
  <c r="J215" i="79"/>
  <c r="D216" i="79"/>
  <c r="F216" i="79"/>
  <c r="J216" i="79"/>
  <c r="D217" i="79"/>
  <c r="F217" i="79"/>
  <c r="J217" i="79"/>
  <c r="D218" i="79"/>
  <c r="F218" i="79"/>
  <c r="J218" i="79"/>
  <c r="D219" i="79"/>
  <c r="F219" i="79"/>
  <c r="J219" i="79"/>
  <c r="D220" i="79"/>
  <c r="F220" i="79"/>
  <c r="J220" i="79"/>
  <c r="D221" i="79"/>
  <c r="F221" i="79"/>
  <c r="J221" i="79"/>
  <c r="D222" i="79"/>
  <c r="F222" i="79"/>
  <c r="J222" i="79"/>
  <c r="D223" i="79"/>
  <c r="F223" i="79"/>
  <c r="J223" i="79"/>
  <c r="D224" i="79"/>
  <c r="F224" i="79"/>
  <c r="J224" i="79"/>
  <c r="D225" i="79"/>
  <c r="F225" i="79"/>
  <c r="J225" i="79"/>
  <c r="D226" i="79"/>
  <c r="F226" i="79"/>
  <c r="J226" i="79"/>
  <c r="D227" i="79"/>
  <c r="F227" i="79"/>
  <c r="J227" i="79"/>
  <c r="D230" i="79"/>
  <c r="F230" i="79"/>
  <c r="J230" i="79"/>
  <c r="D231" i="79"/>
  <c r="F231" i="79"/>
  <c r="J231" i="79"/>
  <c r="D232" i="79"/>
  <c r="F232" i="79"/>
  <c r="J232" i="79"/>
  <c r="D233" i="79"/>
  <c r="F233" i="79"/>
  <c r="J233" i="79"/>
  <c r="D234" i="79"/>
  <c r="F234" i="79"/>
  <c r="J234" i="79"/>
  <c r="D235" i="79"/>
  <c r="F235" i="79"/>
  <c r="J235" i="79"/>
  <c r="D236" i="79"/>
  <c r="F236" i="79"/>
  <c r="J236" i="79"/>
  <c r="D237" i="79"/>
  <c r="F237" i="79"/>
  <c r="J237" i="79"/>
  <c r="D238" i="79"/>
  <c r="F238" i="79"/>
  <c r="J238" i="79"/>
  <c r="D239" i="79"/>
  <c r="F239" i="79"/>
  <c r="J239" i="79"/>
  <c r="D240" i="79"/>
  <c r="F240" i="79"/>
  <c r="J240" i="79"/>
  <c r="D241" i="79"/>
  <c r="F241" i="79"/>
  <c r="J241" i="79"/>
  <c r="D242" i="79"/>
  <c r="F242" i="79"/>
  <c r="J242" i="79"/>
  <c r="D243" i="79"/>
  <c r="F243" i="79"/>
  <c r="J243" i="79"/>
  <c r="D244" i="79"/>
  <c r="F244" i="79"/>
  <c r="J244" i="79"/>
  <c r="D245" i="79"/>
  <c r="F245" i="79"/>
  <c r="J245" i="79"/>
  <c r="D246" i="79"/>
  <c r="F246" i="79"/>
  <c r="J246" i="79"/>
  <c r="D247" i="79"/>
  <c r="F247" i="79"/>
  <c r="J247" i="79"/>
  <c r="D248" i="79"/>
  <c r="F248" i="79"/>
  <c r="J248" i="79"/>
  <c r="D249" i="79"/>
  <c r="F249" i="79"/>
  <c r="J249" i="79"/>
  <c r="D250" i="79"/>
  <c r="F250" i="79"/>
  <c r="J250" i="79"/>
  <c r="D251" i="79"/>
  <c r="F251" i="79"/>
  <c r="J251" i="79"/>
  <c r="D252" i="79"/>
  <c r="F252" i="79"/>
  <c r="J252" i="79"/>
  <c r="D253" i="79"/>
  <c r="F253" i="79"/>
  <c r="J253" i="79"/>
  <c r="D257" i="79"/>
  <c r="F257" i="79"/>
  <c r="J257" i="79"/>
  <c r="D258" i="79"/>
  <c r="F258" i="79"/>
  <c r="J258" i="79"/>
  <c r="D259" i="79"/>
  <c r="K273" i="79"/>
  <c r="I273" i="79"/>
  <c r="E273" i="79"/>
  <c r="J273" i="79"/>
  <c r="F273" i="79"/>
  <c r="D273" i="79"/>
  <c r="K271" i="79"/>
  <c r="I271" i="79"/>
  <c r="E271" i="79"/>
  <c r="J271" i="79"/>
  <c r="F271" i="79"/>
  <c r="D271" i="79"/>
  <c r="K269" i="79"/>
  <c r="I269" i="79"/>
  <c r="E269" i="79"/>
  <c r="J269" i="79"/>
  <c r="F269" i="79"/>
  <c r="D269" i="79"/>
  <c r="K267" i="79"/>
  <c r="I267" i="79"/>
  <c r="E267" i="79"/>
  <c r="J267" i="79"/>
  <c r="F267" i="79"/>
  <c r="D267" i="79"/>
  <c r="K265" i="79"/>
  <c r="I265" i="79"/>
  <c r="E265" i="79"/>
  <c r="J265" i="79"/>
  <c r="F265" i="79"/>
  <c r="D265" i="79"/>
  <c r="K263" i="79"/>
  <c r="I263" i="79"/>
  <c r="E263" i="79"/>
  <c r="J263" i="79"/>
  <c r="F263" i="79"/>
  <c r="D263" i="79"/>
  <c r="K261" i="79"/>
  <c r="I261" i="79"/>
  <c r="E261" i="79"/>
  <c r="J261" i="79"/>
  <c r="F261" i="79"/>
  <c r="D261" i="79"/>
  <c r="K259" i="79"/>
  <c r="I259" i="79"/>
  <c r="J259" i="79"/>
  <c r="K281" i="79"/>
  <c r="I281" i="79"/>
  <c r="E281" i="79"/>
  <c r="J281" i="79"/>
  <c r="F281" i="79"/>
  <c r="D281" i="79"/>
  <c r="K279" i="79"/>
  <c r="I279" i="79"/>
  <c r="E279" i="79"/>
  <c r="J279" i="79"/>
  <c r="F279" i="79"/>
  <c r="D279" i="79"/>
  <c r="K277" i="79"/>
  <c r="I277" i="79"/>
  <c r="E277" i="79"/>
  <c r="J277" i="79"/>
  <c r="F277" i="79"/>
  <c r="D277" i="79"/>
  <c r="K275" i="79"/>
  <c r="I275" i="79"/>
  <c r="E275" i="79"/>
  <c r="J275" i="79"/>
  <c r="F275" i="79"/>
  <c r="D275" i="79"/>
  <c r="K284" i="79"/>
  <c r="I284" i="79"/>
  <c r="E284" i="79"/>
  <c r="J284" i="79"/>
  <c r="F284" i="79"/>
  <c r="D284" i="79"/>
  <c r="K290" i="79"/>
  <c r="I290" i="79"/>
  <c r="E290" i="79"/>
  <c r="J290" i="79"/>
  <c r="F290" i="79"/>
  <c r="D290" i="79"/>
  <c r="K288" i="79"/>
  <c r="I288" i="79"/>
  <c r="E288" i="79"/>
  <c r="J288" i="79"/>
  <c r="F288" i="79"/>
  <c r="D288" i="79"/>
  <c r="K286" i="79"/>
  <c r="I286" i="79"/>
  <c r="E286" i="79"/>
  <c r="J286" i="79"/>
  <c r="F286" i="79"/>
  <c r="D286" i="79"/>
  <c r="K302" i="79"/>
  <c r="I302" i="79"/>
  <c r="E302" i="79"/>
  <c r="J302" i="79"/>
  <c r="F302" i="79"/>
  <c r="D302" i="79"/>
  <c r="K300" i="79"/>
  <c r="I300" i="79"/>
  <c r="E300" i="79"/>
  <c r="J300" i="79"/>
  <c r="F300" i="79"/>
  <c r="D300" i="79"/>
  <c r="K306" i="79"/>
  <c r="I306" i="79"/>
  <c r="E306" i="79"/>
  <c r="J306" i="79"/>
  <c r="F306" i="79"/>
  <c r="D306" i="79"/>
  <c r="K304" i="79"/>
  <c r="I304" i="79"/>
  <c r="E304" i="79"/>
  <c r="J304" i="79"/>
  <c r="F304" i="79"/>
  <c r="D304" i="79"/>
  <c r="B168" i="78"/>
  <c r="D168" i="78"/>
  <c r="C168" i="78"/>
  <c r="B164" i="78"/>
  <c r="D164" i="78"/>
  <c r="C164" i="78"/>
  <c r="B162" i="78"/>
  <c r="D162" i="78"/>
  <c r="C162" i="78"/>
  <c r="B160" i="78"/>
  <c r="D160" i="78"/>
  <c r="C160" i="78"/>
  <c r="B158" i="78"/>
  <c r="B184" i="78"/>
  <c r="D184" i="78"/>
  <c r="C184" i="78"/>
  <c r="B182" i="78"/>
  <c r="D182" i="78"/>
  <c r="C182" i="78"/>
  <c r="B178" i="78"/>
  <c r="D178" i="78"/>
  <c r="C178" i="78"/>
  <c r="B176" i="78"/>
  <c r="D176" i="78"/>
  <c r="C176" i="78"/>
  <c r="B174" i="78"/>
  <c r="D174" i="78"/>
  <c r="C174" i="78"/>
  <c r="B172" i="78"/>
  <c r="D172" i="78"/>
  <c r="C172" i="78"/>
  <c r="B170" i="78"/>
  <c r="D170" i="78"/>
  <c r="C170" i="78"/>
  <c r="B199" i="78"/>
  <c r="D199" i="78"/>
  <c r="C199" i="78"/>
  <c r="B197" i="78"/>
  <c r="D197" i="78"/>
  <c r="C197" i="78"/>
  <c r="B195" i="78"/>
  <c r="D195" i="78"/>
  <c r="C195" i="78"/>
  <c r="B193" i="78"/>
  <c r="D193" i="78"/>
  <c r="C193" i="78"/>
  <c r="B191" i="78"/>
  <c r="D191" i="78"/>
  <c r="C191" i="78"/>
  <c r="B189" i="78"/>
  <c r="D189" i="78"/>
  <c r="C189" i="78"/>
  <c r="B187" i="78"/>
  <c r="D187" i="78"/>
  <c r="C187" i="78"/>
  <c r="B226" i="78"/>
  <c r="D226" i="78"/>
  <c r="C226" i="78"/>
  <c r="B224" i="78"/>
  <c r="D224" i="78"/>
  <c r="C224" i="78"/>
  <c r="B220" i="78"/>
  <c r="D220" i="78"/>
  <c r="C220" i="78"/>
  <c r="B218" i="78"/>
  <c r="D218" i="78"/>
  <c r="C218" i="78"/>
  <c r="B216" i="78"/>
  <c r="D216" i="78"/>
  <c r="C216" i="78"/>
  <c r="B214" i="78"/>
  <c r="D214" i="78"/>
  <c r="C214" i="78"/>
  <c r="B212" i="78"/>
  <c r="D212" i="78"/>
  <c r="C212" i="78"/>
  <c r="B210" i="78"/>
  <c r="D210" i="78"/>
  <c r="C210" i="78"/>
  <c r="B208" i="78"/>
  <c r="D208" i="78"/>
  <c r="C208" i="78"/>
  <c r="B206" i="78"/>
  <c r="D206" i="78"/>
  <c r="C206" i="78"/>
  <c r="B204" i="78"/>
  <c r="D204" i="78"/>
  <c r="C204" i="78"/>
  <c r="B202" i="78"/>
  <c r="D202" i="78"/>
  <c r="C202" i="78"/>
  <c r="B258" i="78"/>
  <c r="D258" i="78"/>
  <c r="C258" i="78"/>
  <c r="B256" i="78"/>
  <c r="D256" i="78"/>
  <c r="C256" i="78"/>
  <c r="B254" i="78"/>
  <c r="B252" i="78"/>
  <c r="D252" i="78"/>
  <c r="C252" i="78"/>
  <c r="B250" i="78"/>
  <c r="D250" i="78"/>
  <c r="C250" i="78"/>
  <c r="B248" i="78"/>
  <c r="D248" i="78"/>
  <c r="C248" i="78"/>
  <c r="B246" i="78"/>
  <c r="D246" i="78"/>
  <c r="C246" i="78"/>
  <c r="B244" i="78"/>
  <c r="D244" i="78"/>
  <c r="C244" i="78"/>
  <c r="B240" i="78"/>
  <c r="D240" i="78"/>
  <c r="C240" i="78"/>
  <c r="B238" i="78"/>
  <c r="D238" i="78"/>
  <c r="C238" i="78"/>
  <c r="B236" i="78"/>
  <c r="D236" i="78"/>
  <c r="C236" i="78"/>
  <c r="B234" i="78"/>
  <c r="D234" i="78"/>
  <c r="C234" i="78"/>
  <c r="B232" i="78"/>
  <c r="D232" i="78"/>
  <c r="C232" i="78"/>
  <c r="B285" i="78"/>
  <c r="D285" i="78"/>
  <c r="C285" i="78"/>
  <c r="B283" i="78"/>
  <c r="D283" i="78"/>
  <c r="C283" i="78"/>
  <c r="B281" i="78"/>
  <c r="D281" i="78"/>
  <c r="C281" i="78"/>
  <c r="B279" i="78"/>
  <c r="B277" i="78"/>
  <c r="D277" i="78"/>
  <c r="C277" i="78"/>
  <c r="B275" i="78"/>
  <c r="D275" i="78"/>
  <c r="C275" i="78"/>
  <c r="B271" i="78"/>
  <c r="D271" i="78"/>
  <c r="C271" i="78"/>
  <c r="B267" i="78"/>
  <c r="D267" i="78"/>
  <c r="C267" i="78"/>
  <c r="B265" i="78"/>
  <c r="D265" i="78"/>
  <c r="C265" i="78"/>
  <c r="B263" i="78"/>
  <c r="D263" i="78"/>
  <c r="C263" i="78"/>
  <c r="B261" i="78"/>
  <c r="D261" i="78"/>
  <c r="C261" i="78"/>
  <c r="B432" i="78"/>
  <c r="C432" i="78"/>
  <c r="D432" i="78"/>
  <c r="B430" i="78"/>
  <c r="C430" i="78"/>
  <c r="D430" i="78"/>
  <c r="B428" i="78"/>
  <c r="C428" i="78"/>
  <c r="D428" i="78"/>
  <c r="B426" i="78"/>
  <c r="C426" i="78"/>
  <c r="D426" i="78"/>
  <c r="B424" i="78"/>
  <c r="C424" i="78"/>
  <c r="D424" i="78"/>
  <c r="B422" i="78"/>
  <c r="C422" i="78"/>
  <c r="D422" i="78"/>
  <c r="C340" i="79"/>
  <c r="K340" i="79"/>
  <c r="I340" i="79"/>
  <c r="E340" i="79"/>
  <c r="J340" i="79"/>
  <c r="F340" i="79"/>
  <c r="D340" i="79"/>
  <c r="C338" i="79"/>
  <c r="K338" i="79"/>
  <c r="I338" i="79"/>
  <c r="E338" i="79"/>
  <c r="J338" i="79"/>
  <c r="F338" i="79"/>
  <c r="D338" i="79"/>
  <c r="C336" i="79"/>
  <c r="C332" i="79"/>
  <c r="K332" i="79"/>
  <c r="I332" i="79"/>
  <c r="E332" i="79"/>
  <c r="J332" i="79"/>
  <c r="F332" i="79"/>
  <c r="D332" i="79"/>
  <c r="C330" i="79"/>
  <c r="K330" i="79"/>
  <c r="I330" i="79"/>
  <c r="E330" i="79"/>
  <c r="J330" i="79"/>
  <c r="F330" i="79"/>
  <c r="D330" i="79"/>
  <c r="C328" i="79"/>
  <c r="K328" i="79"/>
  <c r="I328" i="79"/>
  <c r="E328" i="79"/>
  <c r="J328" i="79"/>
  <c r="F328" i="79"/>
  <c r="D328" i="79"/>
  <c r="C326" i="79"/>
  <c r="K326" i="79"/>
  <c r="I326" i="79"/>
  <c r="E326" i="79"/>
  <c r="J326" i="79"/>
  <c r="F326" i="79"/>
  <c r="D326" i="79"/>
  <c r="K370" i="79"/>
  <c r="I370" i="79"/>
  <c r="E370" i="79"/>
  <c r="J370" i="79"/>
  <c r="F370" i="79"/>
  <c r="D370" i="79"/>
  <c r="K368" i="79"/>
  <c r="I368" i="79"/>
  <c r="E368" i="79"/>
  <c r="J368" i="79"/>
  <c r="F368" i="79"/>
  <c r="D368" i="79"/>
  <c r="K366" i="79"/>
  <c r="I366" i="79"/>
  <c r="E366" i="79"/>
  <c r="J366" i="79"/>
  <c r="F366" i="79"/>
  <c r="D366" i="79"/>
  <c r="K364" i="79"/>
  <c r="I364" i="79"/>
  <c r="E364" i="79"/>
  <c r="J364" i="79"/>
  <c r="F364" i="79"/>
  <c r="D364" i="79"/>
  <c r="K360" i="79"/>
  <c r="I360" i="79"/>
  <c r="E360" i="79"/>
  <c r="J360" i="79"/>
  <c r="F360" i="79"/>
  <c r="D360" i="79"/>
  <c r="K356" i="79"/>
  <c r="I356" i="79"/>
  <c r="E356" i="79"/>
  <c r="J356" i="79"/>
  <c r="F356" i="79"/>
  <c r="D356" i="79"/>
  <c r="K354" i="79"/>
  <c r="I354" i="79"/>
  <c r="E354" i="79"/>
  <c r="J354" i="79"/>
  <c r="F354" i="79"/>
  <c r="D354" i="79"/>
  <c r="C352" i="79"/>
  <c r="K352" i="79"/>
  <c r="I352" i="79"/>
  <c r="E352" i="79"/>
  <c r="J352" i="79"/>
  <c r="F352" i="79"/>
  <c r="D352" i="79"/>
  <c r="C348" i="79"/>
  <c r="C346" i="79"/>
  <c r="K346" i="79"/>
  <c r="I346" i="79"/>
  <c r="E346" i="79"/>
  <c r="J346" i="79"/>
  <c r="F346" i="79"/>
  <c r="D346" i="79"/>
  <c r="C344" i="79"/>
  <c r="K344" i="79"/>
  <c r="I344" i="79"/>
  <c r="E344" i="79"/>
  <c r="J344" i="79"/>
  <c r="F344" i="79"/>
  <c r="D344" i="79"/>
  <c r="C342" i="79"/>
  <c r="K342" i="79"/>
  <c r="I342" i="79"/>
  <c r="E342" i="79"/>
  <c r="J342" i="79"/>
  <c r="F342" i="79"/>
  <c r="D342" i="79"/>
  <c r="C375" i="79"/>
  <c r="K375" i="79"/>
  <c r="I375" i="79"/>
  <c r="E375" i="79"/>
  <c r="J375" i="79"/>
  <c r="F375" i="79"/>
  <c r="D375" i="79"/>
  <c r="C373" i="79"/>
  <c r="K373" i="79"/>
  <c r="I373" i="79"/>
  <c r="E373" i="79"/>
  <c r="J373" i="79"/>
  <c r="F373" i="79"/>
  <c r="D373" i="79"/>
  <c r="C371" i="79"/>
  <c r="O28" i="79"/>
  <c r="O26" i="79"/>
  <c r="O24" i="79"/>
  <c r="O22" i="79"/>
  <c r="O20" i="79"/>
  <c r="O133" i="79"/>
  <c r="O131" i="79"/>
  <c r="O129" i="79"/>
  <c r="O119" i="79"/>
  <c r="O117" i="79"/>
  <c r="O115" i="79"/>
  <c r="O113" i="79"/>
  <c r="O111" i="79"/>
  <c r="O375" i="79"/>
  <c r="O373" i="79"/>
  <c r="O371" i="79"/>
  <c r="O369" i="79"/>
  <c r="O367" i="79"/>
  <c r="O365" i="79"/>
  <c r="O363" i="79"/>
  <c r="O361" i="79"/>
  <c r="O359" i="79"/>
  <c r="O357" i="79"/>
  <c r="O355" i="79"/>
  <c r="O353" i="79"/>
  <c r="O351" i="79"/>
  <c r="O349" i="79"/>
  <c r="O347" i="79"/>
  <c r="O345" i="79"/>
  <c r="O343" i="79"/>
  <c r="O341" i="79"/>
  <c r="O339" i="79"/>
  <c r="O337" i="79"/>
  <c r="O333" i="79"/>
  <c r="O331" i="79"/>
  <c r="O329" i="79"/>
  <c r="O327" i="79"/>
  <c r="O325" i="79"/>
  <c r="O433" i="78"/>
  <c r="O431" i="78"/>
  <c r="O429" i="78"/>
  <c r="O427" i="78"/>
  <c r="O425" i="78"/>
  <c r="O423" i="78"/>
  <c r="O421" i="78"/>
  <c r="E21" i="79"/>
  <c r="I21" i="79"/>
  <c r="E22" i="79"/>
  <c r="I22" i="79"/>
  <c r="K22" i="79"/>
  <c r="E23" i="79"/>
  <c r="I23" i="79"/>
  <c r="K23" i="79"/>
  <c r="E24" i="79"/>
  <c r="I24" i="79"/>
  <c r="K24" i="79"/>
  <c r="E25" i="79"/>
  <c r="I25" i="79"/>
  <c r="E26" i="79"/>
  <c r="I26" i="79"/>
  <c r="K26" i="79"/>
  <c r="E27" i="79"/>
  <c r="I27" i="79"/>
  <c r="E28" i="79"/>
  <c r="I28" i="79"/>
  <c r="E32" i="79"/>
  <c r="I32" i="79"/>
  <c r="E33" i="79"/>
  <c r="I33" i="79"/>
  <c r="E34" i="79"/>
  <c r="I34" i="79"/>
  <c r="E35" i="79"/>
  <c r="I35" i="79"/>
  <c r="E36" i="79"/>
  <c r="I36" i="79"/>
  <c r="E37" i="79"/>
  <c r="I37" i="79"/>
  <c r="E38" i="79"/>
  <c r="I38" i="79"/>
  <c r="E39" i="79"/>
  <c r="I39" i="79"/>
  <c r="E40" i="79"/>
  <c r="I40" i="79"/>
  <c r="E41" i="79"/>
  <c r="I41" i="79"/>
  <c r="E42" i="79"/>
  <c r="I42" i="79"/>
  <c r="E43" i="79"/>
  <c r="I43" i="79"/>
  <c r="E44" i="79"/>
  <c r="I44" i="79"/>
  <c r="E45" i="79"/>
  <c r="I45" i="79"/>
  <c r="E46" i="79"/>
  <c r="I46" i="79"/>
  <c r="E47" i="79"/>
  <c r="I47" i="79"/>
  <c r="E48" i="79"/>
  <c r="I48" i="79"/>
  <c r="E49" i="79"/>
  <c r="I49" i="79"/>
  <c r="E50" i="79"/>
  <c r="I50" i="79"/>
  <c r="E51" i="79"/>
  <c r="I51" i="79"/>
  <c r="E52" i="79"/>
  <c r="I52" i="79"/>
  <c r="E53" i="79"/>
  <c r="I53" i="79"/>
  <c r="E54" i="79"/>
  <c r="I54" i="79"/>
  <c r="E55" i="79"/>
  <c r="I55" i="79"/>
  <c r="E60" i="79"/>
  <c r="I60" i="79"/>
  <c r="E61" i="79"/>
  <c r="I61" i="79"/>
  <c r="E62" i="79"/>
  <c r="I62" i="79"/>
  <c r="E63" i="79"/>
  <c r="I63" i="79"/>
  <c r="E64" i="79"/>
  <c r="I64" i="79"/>
  <c r="E65" i="79"/>
  <c r="I65" i="79"/>
  <c r="E66" i="79"/>
  <c r="I66" i="79"/>
  <c r="E67" i="79"/>
  <c r="I67" i="79"/>
  <c r="E68" i="79"/>
  <c r="I68" i="79"/>
  <c r="E69" i="79"/>
  <c r="I69" i="79"/>
  <c r="E70" i="79"/>
  <c r="I70" i="79"/>
  <c r="E75" i="79"/>
  <c r="I75" i="79"/>
  <c r="E76" i="79"/>
  <c r="I76" i="79"/>
  <c r="E77" i="79"/>
  <c r="I77" i="79"/>
  <c r="E78" i="79"/>
  <c r="I78" i="79"/>
  <c r="E79" i="79"/>
  <c r="I79" i="79"/>
  <c r="E80" i="79"/>
  <c r="I80" i="79"/>
  <c r="E81" i="79"/>
  <c r="I81" i="79"/>
  <c r="E82" i="79"/>
  <c r="I82" i="79"/>
  <c r="E83" i="79"/>
  <c r="I83" i="79"/>
  <c r="E84" i="79"/>
  <c r="I84" i="79"/>
  <c r="E85" i="79"/>
  <c r="I85" i="79"/>
  <c r="E86" i="79"/>
  <c r="I86" i="79"/>
  <c r="E87" i="79"/>
  <c r="I87" i="79"/>
  <c r="E88" i="79"/>
  <c r="I88" i="79"/>
  <c r="E89" i="79"/>
  <c r="I89" i="79"/>
  <c r="E90" i="79"/>
  <c r="I90" i="79"/>
  <c r="E91" i="79"/>
  <c r="I91" i="79"/>
  <c r="K91" i="79"/>
  <c r="E92" i="79"/>
  <c r="I92" i="79"/>
  <c r="E93" i="79"/>
  <c r="I93" i="79"/>
  <c r="E94" i="79"/>
  <c r="I94" i="79"/>
  <c r="E95" i="79"/>
  <c r="I95" i="79"/>
  <c r="E96" i="79"/>
  <c r="I96" i="79"/>
  <c r="E97" i="79"/>
  <c r="I97" i="79"/>
  <c r="E98" i="79"/>
  <c r="I98" i="79"/>
  <c r="E102" i="79"/>
  <c r="I102" i="79"/>
  <c r="E103" i="79"/>
  <c r="I103" i="79"/>
  <c r="E108" i="79"/>
  <c r="I108" i="79"/>
  <c r="E109" i="79"/>
  <c r="I109" i="79"/>
  <c r="E110" i="79"/>
  <c r="I110" i="79"/>
  <c r="E111" i="79"/>
  <c r="I111" i="79"/>
  <c r="K111" i="79"/>
  <c r="E112" i="79"/>
  <c r="I112" i="79"/>
  <c r="K112" i="79"/>
  <c r="E113" i="79"/>
  <c r="I113" i="79"/>
  <c r="K113" i="79"/>
  <c r="E114" i="79"/>
  <c r="I114" i="79"/>
  <c r="K114" i="79"/>
  <c r="E115" i="79"/>
  <c r="I115" i="79"/>
  <c r="K115" i="79"/>
  <c r="E116" i="79"/>
  <c r="I116" i="79"/>
  <c r="K116" i="79"/>
  <c r="E117" i="79"/>
  <c r="I117" i="79"/>
  <c r="K117" i="79"/>
  <c r="E118" i="79"/>
  <c r="I118" i="79"/>
  <c r="K118" i="79"/>
  <c r="E128" i="79"/>
  <c r="I128" i="79"/>
  <c r="K128" i="79"/>
  <c r="E129" i="79"/>
  <c r="I129" i="79"/>
  <c r="K129" i="79"/>
  <c r="E130" i="79"/>
  <c r="I130" i="79"/>
  <c r="K130" i="79"/>
  <c r="E131" i="79"/>
  <c r="I131" i="79"/>
  <c r="K131" i="79"/>
  <c r="E132" i="79"/>
  <c r="I132" i="79"/>
  <c r="K132" i="79"/>
  <c r="E133" i="79"/>
  <c r="I133" i="79"/>
  <c r="K133" i="79"/>
  <c r="E137" i="79"/>
  <c r="I137" i="79"/>
  <c r="E138" i="79"/>
  <c r="I138" i="79"/>
  <c r="E139" i="79"/>
  <c r="I139" i="79"/>
  <c r="E140" i="79"/>
  <c r="I140" i="79"/>
  <c r="E141" i="79"/>
  <c r="I141" i="79"/>
  <c r="E142" i="79"/>
  <c r="I142" i="79"/>
  <c r="E143" i="79"/>
  <c r="I143" i="79"/>
  <c r="E144" i="79"/>
  <c r="I144" i="79"/>
  <c r="E145" i="79"/>
  <c r="I145" i="79"/>
  <c r="E146" i="79"/>
  <c r="I146" i="79"/>
  <c r="E147" i="79"/>
  <c r="I147" i="79"/>
  <c r="E148" i="79"/>
  <c r="I148" i="79"/>
  <c r="E149" i="79"/>
  <c r="I149" i="79"/>
  <c r="E150" i="79"/>
  <c r="I150" i="79"/>
  <c r="E151" i="79"/>
  <c r="I151" i="79"/>
  <c r="E152" i="79"/>
  <c r="I152" i="79"/>
  <c r="E153" i="79"/>
  <c r="I153" i="79"/>
  <c r="E156" i="79"/>
  <c r="I156" i="79"/>
  <c r="E157" i="79"/>
  <c r="I157" i="79"/>
  <c r="E158" i="79"/>
  <c r="I158" i="79"/>
  <c r="E159" i="79"/>
  <c r="I159" i="79"/>
  <c r="E160" i="79"/>
  <c r="I160" i="79"/>
  <c r="E161" i="79"/>
  <c r="I161" i="79"/>
  <c r="E162" i="79"/>
  <c r="I162" i="79"/>
  <c r="E163" i="79"/>
  <c r="I163" i="79"/>
  <c r="E164" i="79"/>
  <c r="I164" i="79"/>
  <c r="E186" i="79"/>
  <c r="I186" i="79"/>
  <c r="E188" i="79"/>
  <c r="I188" i="79"/>
  <c r="E189" i="79"/>
  <c r="I189" i="79"/>
  <c r="K189" i="79"/>
  <c r="E190" i="79"/>
  <c r="I190" i="79"/>
  <c r="E191" i="79"/>
  <c r="I191" i="79"/>
  <c r="E192" i="79"/>
  <c r="I192" i="79"/>
  <c r="K192" i="79"/>
  <c r="E193" i="79"/>
  <c r="I193" i="79"/>
  <c r="K193" i="79"/>
  <c r="E194" i="79"/>
  <c r="I194" i="79"/>
  <c r="E195" i="79"/>
  <c r="I195" i="79"/>
  <c r="E196" i="79"/>
  <c r="I196" i="79"/>
  <c r="K196" i="79"/>
  <c r="E197" i="79"/>
  <c r="I197" i="79"/>
  <c r="K197" i="79"/>
  <c r="E198" i="79"/>
  <c r="I198" i="79"/>
  <c r="E199" i="79"/>
  <c r="I199" i="79"/>
  <c r="E200" i="79"/>
  <c r="I200" i="79"/>
  <c r="K200" i="79"/>
  <c r="E201" i="79"/>
  <c r="I201" i="79"/>
  <c r="E204" i="79"/>
  <c r="I204" i="79"/>
  <c r="E205" i="79"/>
  <c r="I205" i="79"/>
  <c r="E206" i="79"/>
  <c r="I206" i="79"/>
  <c r="E207" i="79"/>
  <c r="I207" i="79"/>
  <c r="E208" i="79"/>
  <c r="I208" i="79"/>
  <c r="E209" i="79"/>
  <c r="I209" i="79"/>
  <c r="E210" i="79"/>
  <c r="I210" i="79"/>
  <c r="E211" i="79"/>
  <c r="I211" i="79"/>
  <c r="E212" i="79"/>
  <c r="I212" i="79"/>
  <c r="E213" i="79"/>
  <c r="I213" i="79"/>
  <c r="E214" i="79"/>
  <c r="I214" i="79"/>
  <c r="E215" i="79"/>
  <c r="I215" i="79"/>
  <c r="E216" i="79"/>
  <c r="I216" i="79"/>
  <c r="E217" i="79"/>
  <c r="I217" i="79"/>
  <c r="E218" i="79"/>
  <c r="I218" i="79"/>
  <c r="E219" i="79"/>
  <c r="I219" i="79"/>
  <c r="E220" i="79"/>
  <c r="I220" i="79"/>
  <c r="E221" i="79"/>
  <c r="I221" i="79"/>
  <c r="E222" i="79"/>
  <c r="I222" i="79"/>
  <c r="E223" i="79"/>
  <c r="I223" i="79"/>
  <c r="E224" i="79"/>
  <c r="I224" i="79"/>
  <c r="E225" i="79"/>
  <c r="I225" i="79"/>
  <c r="E226" i="79"/>
  <c r="I226" i="79"/>
  <c r="E227" i="79"/>
  <c r="I227" i="79"/>
  <c r="E230" i="79"/>
  <c r="I230" i="79"/>
  <c r="E231" i="79"/>
  <c r="I231" i="79"/>
  <c r="E232" i="79"/>
  <c r="I232" i="79"/>
  <c r="E233" i="79"/>
  <c r="I233" i="79"/>
  <c r="E234" i="79"/>
  <c r="I234" i="79"/>
  <c r="E235" i="79"/>
  <c r="I235" i="79"/>
  <c r="E236" i="79"/>
  <c r="I236" i="79"/>
  <c r="E237" i="79"/>
  <c r="I237" i="79"/>
  <c r="E238" i="79"/>
  <c r="I238" i="79"/>
  <c r="E239" i="79"/>
  <c r="I239" i="79"/>
  <c r="E240" i="79"/>
  <c r="I240" i="79"/>
  <c r="E241" i="79"/>
  <c r="I241" i="79"/>
  <c r="E242" i="79"/>
  <c r="I242" i="79"/>
  <c r="E243" i="79"/>
  <c r="I243" i="79"/>
  <c r="E244" i="79"/>
  <c r="I244" i="79"/>
  <c r="E245" i="79"/>
  <c r="I245" i="79"/>
  <c r="E246" i="79"/>
  <c r="I246" i="79"/>
  <c r="E247" i="79"/>
  <c r="I247" i="79"/>
  <c r="E248" i="79"/>
  <c r="I248" i="79"/>
  <c r="E249" i="79"/>
  <c r="I249" i="79"/>
  <c r="E250" i="79"/>
  <c r="I250" i="79"/>
  <c r="E251" i="79"/>
  <c r="I251" i="79"/>
  <c r="E252" i="79"/>
  <c r="I252" i="79"/>
  <c r="E253" i="79"/>
  <c r="I253" i="79"/>
  <c r="E257" i="79"/>
  <c r="I257" i="79"/>
  <c r="E258" i="79"/>
  <c r="I258" i="79"/>
  <c r="E259" i="79"/>
  <c r="P67" i="4"/>
  <c r="B433" i="78"/>
  <c r="B431" i="78"/>
  <c r="B429" i="78"/>
  <c r="B427" i="78"/>
  <c r="B425" i="78"/>
  <c r="B423" i="78"/>
  <c r="B421" i="78"/>
  <c r="C25" i="79"/>
  <c r="M111" i="4"/>
  <c r="E111" i="4"/>
  <c r="Q111" i="4"/>
  <c r="I111" i="4"/>
  <c r="E39" i="4"/>
  <c r="M39" i="4"/>
  <c r="D67" i="4"/>
  <c r="L67" i="4"/>
  <c r="E96" i="4"/>
  <c r="M96" i="4"/>
  <c r="E125" i="4"/>
  <c r="M125" i="4"/>
  <c r="I39" i="4"/>
  <c r="H67" i="4"/>
  <c r="I96" i="4"/>
  <c r="I125" i="4"/>
  <c r="C21" i="79"/>
  <c r="C28" i="79"/>
  <c r="C27" i="79"/>
  <c r="C366" i="79"/>
  <c r="C364" i="79"/>
  <c r="C362" i="79"/>
  <c r="C360" i="79"/>
  <c r="C358" i="79"/>
  <c r="C356" i="79"/>
  <c r="C354" i="79"/>
  <c r="C370" i="79"/>
  <c r="C368" i="79"/>
  <c r="C339" i="79"/>
  <c r="C337" i="79"/>
  <c r="C335" i="79"/>
  <c r="C333" i="79"/>
  <c r="C331" i="79"/>
  <c r="C329" i="79"/>
  <c r="C327" i="79"/>
  <c r="C325" i="79"/>
  <c r="C323" i="79"/>
  <c r="B264" i="78"/>
  <c r="B169" i="78"/>
  <c r="B165" i="78"/>
  <c r="B161" i="78"/>
  <c r="B159" i="78"/>
  <c r="P24" i="4"/>
  <c r="N24" i="4"/>
  <c r="L24" i="4"/>
  <c r="J24" i="4"/>
  <c r="H24" i="4"/>
  <c r="F24" i="4"/>
  <c r="D24" i="4"/>
  <c r="Q24" i="4"/>
  <c r="O24" i="4"/>
  <c r="M24" i="4"/>
  <c r="K24" i="4"/>
  <c r="I24" i="4"/>
  <c r="G24" i="4"/>
  <c r="E24" i="4"/>
  <c r="P22" i="4"/>
  <c r="N22" i="4"/>
  <c r="L22" i="4"/>
  <c r="J22" i="4"/>
  <c r="H22" i="4"/>
  <c r="F22" i="4"/>
  <c r="D22" i="4"/>
  <c r="Q22" i="4"/>
  <c r="O22" i="4"/>
  <c r="M22" i="4"/>
  <c r="K22" i="4"/>
  <c r="I22" i="4"/>
  <c r="G22" i="4"/>
  <c r="E22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P30" i="4"/>
  <c r="N30" i="4"/>
  <c r="L30" i="4"/>
  <c r="J30" i="4"/>
  <c r="H30" i="4"/>
  <c r="F30" i="4"/>
  <c r="D30" i="4"/>
  <c r="Q30" i="4"/>
  <c r="O30" i="4"/>
  <c r="M30" i="4"/>
  <c r="K30" i="4"/>
  <c r="I30" i="4"/>
  <c r="G30" i="4"/>
  <c r="E30" i="4"/>
  <c r="P34" i="4"/>
  <c r="N34" i="4"/>
  <c r="L34" i="4"/>
  <c r="J34" i="4"/>
  <c r="H34" i="4"/>
  <c r="F34" i="4"/>
  <c r="D34" i="4"/>
  <c r="Q34" i="4"/>
  <c r="O34" i="4"/>
  <c r="M34" i="4"/>
  <c r="K34" i="4"/>
  <c r="I34" i="4"/>
  <c r="G34" i="4"/>
  <c r="E34" i="4"/>
  <c r="P20" i="4"/>
  <c r="N20" i="4"/>
  <c r="L20" i="4"/>
  <c r="J20" i="4"/>
  <c r="H20" i="4"/>
  <c r="F20" i="4"/>
  <c r="D20" i="4"/>
  <c r="Q20" i="4"/>
  <c r="O20" i="4"/>
  <c r="M20" i="4"/>
  <c r="K20" i="4"/>
  <c r="I20" i="4"/>
  <c r="G20" i="4"/>
  <c r="E20" i="4"/>
  <c r="P28" i="4"/>
  <c r="N28" i="4"/>
  <c r="L28" i="4"/>
  <c r="J28" i="4"/>
  <c r="H28" i="4"/>
  <c r="F28" i="4"/>
  <c r="D28" i="4"/>
  <c r="Q28" i="4"/>
  <c r="O28" i="4"/>
  <c r="M28" i="4"/>
  <c r="K28" i="4"/>
  <c r="I28" i="4"/>
  <c r="G28" i="4"/>
  <c r="E28" i="4"/>
  <c r="P32" i="4"/>
  <c r="N32" i="4"/>
  <c r="L32" i="4"/>
  <c r="J32" i="4"/>
  <c r="H32" i="4"/>
  <c r="F32" i="4"/>
  <c r="D32" i="4"/>
  <c r="Q32" i="4"/>
  <c r="O32" i="4"/>
  <c r="M32" i="4"/>
  <c r="K32" i="4"/>
  <c r="I32" i="4"/>
  <c r="G32" i="4"/>
  <c r="E32" i="4"/>
  <c r="P36" i="4"/>
  <c r="N36" i="4"/>
  <c r="L36" i="4"/>
  <c r="J36" i="4"/>
  <c r="H36" i="4"/>
  <c r="F36" i="4"/>
  <c r="D36" i="4"/>
  <c r="Q36" i="4"/>
  <c r="O36" i="4"/>
  <c r="M36" i="4"/>
  <c r="K36" i="4"/>
  <c r="I36" i="4"/>
  <c r="G36" i="4"/>
  <c r="E36" i="4"/>
  <c r="P39" i="4"/>
  <c r="N39" i="4"/>
  <c r="L39" i="4"/>
  <c r="J39" i="4"/>
  <c r="H39" i="4"/>
  <c r="F39" i="4"/>
  <c r="D39" i="4"/>
  <c r="P43" i="4"/>
  <c r="N43" i="4"/>
  <c r="L43" i="4"/>
  <c r="J43" i="4"/>
  <c r="H43" i="4"/>
  <c r="F43" i="4"/>
  <c r="D43" i="4"/>
  <c r="Q43" i="4"/>
  <c r="O43" i="4"/>
  <c r="M43" i="4"/>
  <c r="K43" i="4"/>
  <c r="I43" i="4"/>
  <c r="G43" i="4"/>
  <c r="E43" i="4"/>
  <c r="P47" i="4"/>
  <c r="N47" i="4"/>
  <c r="L47" i="4"/>
  <c r="J47" i="4"/>
  <c r="H47" i="4"/>
  <c r="F47" i="4"/>
  <c r="D47" i="4"/>
  <c r="Q47" i="4"/>
  <c r="O47" i="4"/>
  <c r="M47" i="4"/>
  <c r="K47" i="4"/>
  <c r="I47" i="4"/>
  <c r="G47" i="4"/>
  <c r="E47" i="4"/>
  <c r="P51" i="4"/>
  <c r="N51" i="4"/>
  <c r="L51" i="4"/>
  <c r="J51" i="4"/>
  <c r="H51" i="4"/>
  <c r="F51" i="4"/>
  <c r="D51" i="4"/>
  <c r="Q51" i="4"/>
  <c r="O51" i="4"/>
  <c r="M51" i="4"/>
  <c r="K51" i="4"/>
  <c r="I51" i="4"/>
  <c r="G51" i="4"/>
  <c r="E51" i="4"/>
  <c r="P55" i="4"/>
  <c r="N55" i="4"/>
  <c r="L55" i="4"/>
  <c r="J55" i="4"/>
  <c r="H55" i="4"/>
  <c r="F55" i="4"/>
  <c r="D55" i="4"/>
  <c r="Q55" i="4"/>
  <c r="O55" i="4"/>
  <c r="M55" i="4"/>
  <c r="K55" i="4"/>
  <c r="I55" i="4"/>
  <c r="G55" i="4"/>
  <c r="E55" i="4"/>
  <c r="P59" i="4"/>
  <c r="N59" i="4"/>
  <c r="L59" i="4"/>
  <c r="J59" i="4"/>
  <c r="H59" i="4"/>
  <c r="F59" i="4"/>
  <c r="D59" i="4"/>
  <c r="Q59" i="4"/>
  <c r="O59" i="4"/>
  <c r="M59" i="4"/>
  <c r="K59" i="4"/>
  <c r="I59" i="4"/>
  <c r="G59" i="4"/>
  <c r="E59" i="4"/>
  <c r="P63" i="4"/>
  <c r="N63" i="4"/>
  <c r="L63" i="4"/>
  <c r="J63" i="4"/>
  <c r="H63" i="4"/>
  <c r="F63" i="4"/>
  <c r="D63" i="4"/>
  <c r="Q63" i="4"/>
  <c r="O63" i="4"/>
  <c r="M63" i="4"/>
  <c r="K63" i="4"/>
  <c r="I63" i="4"/>
  <c r="G63" i="4"/>
  <c r="E63" i="4"/>
  <c r="D19" i="4"/>
  <c r="F19" i="4"/>
  <c r="H19" i="4"/>
  <c r="J19" i="4"/>
  <c r="L19" i="4"/>
  <c r="N19" i="4"/>
  <c r="P19" i="4"/>
  <c r="D21" i="4"/>
  <c r="F21" i="4"/>
  <c r="H21" i="4"/>
  <c r="J21" i="4"/>
  <c r="L21" i="4"/>
  <c r="N21" i="4"/>
  <c r="P21" i="4"/>
  <c r="D23" i="4"/>
  <c r="F23" i="4"/>
  <c r="H23" i="4"/>
  <c r="J23" i="4"/>
  <c r="L23" i="4"/>
  <c r="N23" i="4"/>
  <c r="P23" i="4"/>
  <c r="D25" i="4"/>
  <c r="F25" i="4"/>
  <c r="H25" i="4"/>
  <c r="J25" i="4"/>
  <c r="L25" i="4"/>
  <c r="N25" i="4"/>
  <c r="P25" i="4"/>
  <c r="D27" i="4"/>
  <c r="F27" i="4"/>
  <c r="H27" i="4"/>
  <c r="J27" i="4"/>
  <c r="L27" i="4"/>
  <c r="N27" i="4"/>
  <c r="P27" i="4"/>
  <c r="D29" i="4"/>
  <c r="F29" i="4"/>
  <c r="H29" i="4"/>
  <c r="J29" i="4"/>
  <c r="L29" i="4"/>
  <c r="N29" i="4"/>
  <c r="P29" i="4"/>
  <c r="D31" i="4"/>
  <c r="F31" i="4"/>
  <c r="H31" i="4"/>
  <c r="J31" i="4"/>
  <c r="L31" i="4"/>
  <c r="N31" i="4"/>
  <c r="P31" i="4"/>
  <c r="D33" i="4"/>
  <c r="F33" i="4"/>
  <c r="H33" i="4"/>
  <c r="J33" i="4"/>
  <c r="L33" i="4"/>
  <c r="N33" i="4"/>
  <c r="P33" i="4"/>
  <c r="D35" i="4"/>
  <c r="F35" i="4"/>
  <c r="H35" i="4"/>
  <c r="J35" i="4"/>
  <c r="L35" i="4"/>
  <c r="N35" i="4"/>
  <c r="P35" i="4"/>
  <c r="D37" i="4"/>
  <c r="F37" i="4"/>
  <c r="H37" i="4"/>
  <c r="J37" i="4"/>
  <c r="L37" i="4"/>
  <c r="N37" i="4"/>
  <c r="P37" i="4"/>
  <c r="D38" i="4"/>
  <c r="H38" i="4"/>
  <c r="L38" i="4"/>
  <c r="P38" i="4"/>
  <c r="G39" i="4"/>
  <c r="K39" i="4"/>
  <c r="O39" i="4"/>
  <c r="Q38" i="4"/>
  <c r="O38" i="4"/>
  <c r="M38" i="4"/>
  <c r="K38" i="4"/>
  <c r="I38" i="4"/>
  <c r="G38" i="4"/>
  <c r="E38" i="4"/>
  <c r="Q40" i="4"/>
  <c r="O40" i="4"/>
  <c r="M40" i="4"/>
  <c r="K40" i="4"/>
  <c r="I40" i="4"/>
  <c r="G40" i="4"/>
  <c r="E40" i="4"/>
  <c r="P40" i="4"/>
  <c r="N40" i="4"/>
  <c r="L40" i="4"/>
  <c r="J40" i="4"/>
  <c r="H40" i="4"/>
  <c r="F40" i="4"/>
  <c r="D40" i="4"/>
  <c r="P45" i="4"/>
  <c r="N45" i="4"/>
  <c r="L45" i="4"/>
  <c r="J45" i="4"/>
  <c r="H45" i="4"/>
  <c r="F45" i="4"/>
  <c r="D45" i="4"/>
  <c r="Q45" i="4"/>
  <c r="O45" i="4"/>
  <c r="M45" i="4"/>
  <c r="K45" i="4"/>
  <c r="I45" i="4"/>
  <c r="G45" i="4"/>
  <c r="E45" i="4"/>
  <c r="P49" i="4"/>
  <c r="N49" i="4"/>
  <c r="L49" i="4"/>
  <c r="J49" i="4"/>
  <c r="H49" i="4"/>
  <c r="F49" i="4"/>
  <c r="D49" i="4"/>
  <c r="Q49" i="4"/>
  <c r="O49" i="4"/>
  <c r="M49" i="4"/>
  <c r="K49" i="4"/>
  <c r="I49" i="4"/>
  <c r="G49" i="4"/>
  <c r="E49" i="4"/>
  <c r="P53" i="4"/>
  <c r="N53" i="4"/>
  <c r="L53" i="4"/>
  <c r="J53" i="4"/>
  <c r="H53" i="4"/>
  <c r="F53" i="4"/>
  <c r="D53" i="4"/>
  <c r="Q53" i="4"/>
  <c r="O53" i="4"/>
  <c r="M53" i="4"/>
  <c r="K53" i="4"/>
  <c r="I53" i="4"/>
  <c r="G53" i="4"/>
  <c r="E53" i="4"/>
  <c r="P57" i="4"/>
  <c r="N57" i="4"/>
  <c r="L57" i="4"/>
  <c r="J57" i="4"/>
  <c r="H57" i="4"/>
  <c r="F57" i="4"/>
  <c r="D57" i="4"/>
  <c r="Q57" i="4"/>
  <c r="O57" i="4"/>
  <c r="M57" i="4"/>
  <c r="K57" i="4"/>
  <c r="I57" i="4"/>
  <c r="G57" i="4"/>
  <c r="E57" i="4"/>
  <c r="P61" i="4"/>
  <c r="N61" i="4"/>
  <c r="L61" i="4"/>
  <c r="J61" i="4"/>
  <c r="H61" i="4"/>
  <c r="F61" i="4"/>
  <c r="D61" i="4"/>
  <c r="Q61" i="4"/>
  <c r="O61" i="4"/>
  <c r="M61" i="4"/>
  <c r="K61" i="4"/>
  <c r="I61" i="4"/>
  <c r="G61" i="4"/>
  <c r="E61" i="4"/>
  <c r="P65" i="4"/>
  <c r="N65" i="4"/>
  <c r="L65" i="4"/>
  <c r="J65" i="4"/>
  <c r="H65" i="4"/>
  <c r="F65" i="4"/>
  <c r="D65" i="4"/>
  <c r="Q65" i="4"/>
  <c r="O65" i="4"/>
  <c r="M65" i="4"/>
  <c r="K65" i="4"/>
  <c r="I65" i="4"/>
  <c r="G65" i="4"/>
  <c r="E65" i="4"/>
  <c r="E19" i="4"/>
  <c r="G19" i="4"/>
  <c r="I19" i="4"/>
  <c r="K19" i="4"/>
  <c r="M19" i="4"/>
  <c r="O19" i="4"/>
  <c r="Q19" i="4"/>
  <c r="E21" i="4"/>
  <c r="G21" i="4"/>
  <c r="I21" i="4"/>
  <c r="K21" i="4"/>
  <c r="M21" i="4"/>
  <c r="O21" i="4"/>
  <c r="Q21" i="4"/>
  <c r="E23" i="4"/>
  <c r="G23" i="4"/>
  <c r="I23" i="4"/>
  <c r="K23" i="4"/>
  <c r="M23" i="4"/>
  <c r="O23" i="4"/>
  <c r="Q23" i="4"/>
  <c r="E25" i="4"/>
  <c r="G25" i="4"/>
  <c r="I25" i="4"/>
  <c r="K25" i="4"/>
  <c r="M25" i="4"/>
  <c r="O25" i="4"/>
  <c r="Q25" i="4"/>
  <c r="E27" i="4"/>
  <c r="G27" i="4"/>
  <c r="I27" i="4"/>
  <c r="K27" i="4"/>
  <c r="M27" i="4"/>
  <c r="O27" i="4"/>
  <c r="Q27" i="4"/>
  <c r="E29" i="4"/>
  <c r="G29" i="4"/>
  <c r="I29" i="4"/>
  <c r="K29" i="4"/>
  <c r="M29" i="4"/>
  <c r="O29" i="4"/>
  <c r="Q29" i="4"/>
  <c r="E31" i="4"/>
  <c r="G31" i="4"/>
  <c r="I31" i="4"/>
  <c r="K31" i="4"/>
  <c r="M31" i="4"/>
  <c r="O31" i="4"/>
  <c r="Q31" i="4"/>
  <c r="E33" i="4"/>
  <c r="G33" i="4"/>
  <c r="I33" i="4"/>
  <c r="K33" i="4"/>
  <c r="M33" i="4"/>
  <c r="O33" i="4"/>
  <c r="Q33" i="4"/>
  <c r="E35" i="4"/>
  <c r="G35" i="4"/>
  <c r="I35" i="4"/>
  <c r="K35" i="4"/>
  <c r="M35" i="4"/>
  <c r="O35" i="4"/>
  <c r="Q35" i="4"/>
  <c r="E37" i="4"/>
  <c r="G37" i="4"/>
  <c r="I37" i="4"/>
  <c r="K37" i="4"/>
  <c r="M37" i="4"/>
  <c r="O37" i="4"/>
  <c r="Q37" i="4"/>
  <c r="F38" i="4"/>
  <c r="J38" i="4"/>
  <c r="N38" i="4"/>
  <c r="Q67" i="4"/>
  <c r="O67" i="4"/>
  <c r="M67" i="4"/>
  <c r="K67" i="4"/>
  <c r="I67" i="4"/>
  <c r="G67" i="4"/>
  <c r="E67" i="4"/>
  <c r="P71" i="4"/>
  <c r="N71" i="4"/>
  <c r="L71" i="4"/>
  <c r="J71" i="4"/>
  <c r="H71" i="4"/>
  <c r="F71" i="4"/>
  <c r="D71" i="4"/>
  <c r="Q71" i="4"/>
  <c r="O71" i="4"/>
  <c r="M71" i="4"/>
  <c r="K71" i="4"/>
  <c r="I71" i="4"/>
  <c r="G71" i="4"/>
  <c r="E71" i="4"/>
  <c r="P75" i="4"/>
  <c r="N75" i="4"/>
  <c r="L75" i="4"/>
  <c r="J75" i="4"/>
  <c r="H75" i="4"/>
  <c r="F75" i="4"/>
  <c r="D75" i="4"/>
  <c r="Q75" i="4"/>
  <c r="O75" i="4"/>
  <c r="M75" i="4"/>
  <c r="K75" i="4"/>
  <c r="I75" i="4"/>
  <c r="G75" i="4"/>
  <c r="E75" i="4"/>
  <c r="P79" i="4"/>
  <c r="N79" i="4"/>
  <c r="L79" i="4"/>
  <c r="J79" i="4"/>
  <c r="H79" i="4"/>
  <c r="F79" i="4"/>
  <c r="D79" i="4"/>
  <c r="Q79" i="4"/>
  <c r="O79" i="4"/>
  <c r="M79" i="4"/>
  <c r="K79" i="4"/>
  <c r="I79" i="4"/>
  <c r="G79" i="4"/>
  <c r="E79" i="4"/>
  <c r="P83" i="4"/>
  <c r="N83" i="4"/>
  <c r="L83" i="4"/>
  <c r="J83" i="4"/>
  <c r="H83" i="4"/>
  <c r="F83" i="4"/>
  <c r="D83" i="4"/>
  <c r="Q83" i="4"/>
  <c r="O83" i="4"/>
  <c r="M83" i="4"/>
  <c r="K83" i="4"/>
  <c r="I83" i="4"/>
  <c r="G83" i="4"/>
  <c r="E83" i="4"/>
  <c r="P87" i="4"/>
  <c r="N87" i="4"/>
  <c r="L87" i="4"/>
  <c r="J87" i="4"/>
  <c r="H87" i="4"/>
  <c r="F87" i="4"/>
  <c r="D87" i="4"/>
  <c r="Q87" i="4"/>
  <c r="O87" i="4"/>
  <c r="M87" i="4"/>
  <c r="K87" i="4"/>
  <c r="I87" i="4"/>
  <c r="G87" i="4"/>
  <c r="E87" i="4"/>
  <c r="P91" i="4"/>
  <c r="N91" i="4"/>
  <c r="L91" i="4"/>
  <c r="J91" i="4"/>
  <c r="H91" i="4"/>
  <c r="F91" i="4"/>
  <c r="D91" i="4"/>
  <c r="Q91" i="4"/>
  <c r="O91" i="4"/>
  <c r="M91" i="4"/>
  <c r="K91" i="4"/>
  <c r="I91" i="4"/>
  <c r="G91" i="4"/>
  <c r="E91" i="4"/>
  <c r="P95" i="4"/>
  <c r="N95" i="4"/>
  <c r="L95" i="4"/>
  <c r="J95" i="4"/>
  <c r="H95" i="4"/>
  <c r="F95" i="4"/>
  <c r="D95" i="4"/>
  <c r="Q95" i="4"/>
  <c r="O95" i="4"/>
  <c r="M95" i="4"/>
  <c r="K95" i="4"/>
  <c r="I95" i="4"/>
  <c r="G95" i="4"/>
  <c r="E95" i="4"/>
  <c r="E41" i="4"/>
  <c r="G41" i="4"/>
  <c r="I41" i="4"/>
  <c r="K41" i="4"/>
  <c r="M41" i="4"/>
  <c r="O41" i="4"/>
  <c r="Q41" i="4"/>
  <c r="D42" i="4"/>
  <c r="F42" i="4"/>
  <c r="H42" i="4"/>
  <c r="J42" i="4"/>
  <c r="L42" i="4"/>
  <c r="N42" i="4"/>
  <c r="P42" i="4"/>
  <c r="D44" i="4"/>
  <c r="F44" i="4"/>
  <c r="H44" i="4"/>
  <c r="J44" i="4"/>
  <c r="L44" i="4"/>
  <c r="N44" i="4"/>
  <c r="P44" i="4"/>
  <c r="D46" i="4"/>
  <c r="F46" i="4"/>
  <c r="H46" i="4"/>
  <c r="J46" i="4"/>
  <c r="L46" i="4"/>
  <c r="N46" i="4"/>
  <c r="P46" i="4"/>
  <c r="D48" i="4"/>
  <c r="F48" i="4"/>
  <c r="H48" i="4"/>
  <c r="J48" i="4"/>
  <c r="L48" i="4"/>
  <c r="N48" i="4"/>
  <c r="P48" i="4"/>
  <c r="D50" i="4"/>
  <c r="F50" i="4"/>
  <c r="H50" i="4"/>
  <c r="J50" i="4"/>
  <c r="L50" i="4"/>
  <c r="N50" i="4"/>
  <c r="P50" i="4"/>
  <c r="D52" i="4"/>
  <c r="F52" i="4"/>
  <c r="H52" i="4"/>
  <c r="J52" i="4"/>
  <c r="L52" i="4"/>
  <c r="N52" i="4"/>
  <c r="P52" i="4"/>
  <c r="D54" i="4"/>
  <c r="F54" i="4"/>
  <c r="H54" i="4"/>
  <c r="J54" i="4"/>
  <c r="L54" i="4"/>
  <c r="N54" i="4"/>
  <c r="P54" i="4"/>
  <c r="D56" i="4"/>
  <c r="F56" i="4"/>
  <c r="H56" i="4"/>
  <c r="J56" i="4"/>
  <c r="L56" i="4"/>
  <c r="N56" i="4"/>
  <c r="P56" i="4"/>
  <c r="D58" i="4"/>
  <c r="F58" i="4"/>
  <c r="H58" i="4"/>
  <c r="J58" i="4"/>
  <c r="L58" i="4"/>
  <c r="N58" i="4"/>
  <c r="P58" i="4"/>
  <c r="D60" i="4"/>
  <c r="F60" i="4"/>
  <c r="H60" i="4"/>
  <c r="J60" i="4"/>
  <c r="L60" i="4"/>
  <c r="N60" i="4"/>
  <c r="P60" i="4"/>
  <c r="D62" i="4"/>
  <c r="F62" i="4"/>
  <c r="H62" i="4"/>
  <c r="J62" i="4"/>
  <c r="L62" i="4"/>
  <c r="N62" i="4"/>
  <c r="P62" i="4"/>
  <c r="D64" i="4"/>
  <c r="F64" i="4"/>
  <c r="H64" i="4"/>
  <c r="J64" i="4"/>
  <c r="L64" i="4"/>
  <c r="N64" i="4"/>
  <c r="P64" i="4"/>
  <c r="D66" i="4"/>
  <c r="F66" i="4"/>
  <c r="H66" i="4"/>
  <c r="J66" i="4"/>
  <c r="L66" i="4"/>
  <c r="N66" i="4"/>
  <c r="P66" i="4"/>
  <c r="F67" i="4"/>
  <c r="J67" i="4"/>
  <c r="N67" i="4"/>
  <c r="P69" i="4"/>
  <c r="N69" i="4"/>
  <c r="L69" i="4"/>
  <c r="J69" i="4"/>
  <c r="H69" i="4"/>
  <c r="F69" i="4"/>
  <c r="D69" i="4"/>
  <c r="Q69" i="4"/>
  <c r="O69" i="4"/>
  <c r="M69" i="4"/>
  <c r="K69" i="4"/>
  <c r="I69" i="4"/>
  <c r="G69" i="4"/>
  <c r="E69" i="4"/>
  <c r="P73" i="4"/>
  <c r="N73" i="4"/>
  <c r="L73" i="4"/>
  <c r="J73" i="4"/>
  <c r="H73" i="4"/>
  <c r="F73" i="4"/>
  <c r="D73" i="4"/>
  <c r="Q73" i="4"/>
  <c r="O73" i="4"/>
  <c r="M73" i="4"/>
  <c r="K73" i="4"/>
  <c r="I73" i="4"/>
  <c r="G73" i="4"/>
  <c r="E73" i="4"/>
  <c r="P77" i="4"/>
  <c r="N77" i="4"/>
  <c r="L77" i="4"/>
  <c r="J77" i="4"/>
  <c r="H77" i="4"/>
  <c r="F77" i="4"/>
  <c r="D77" i="4"/>
  <c r="Q77" i="4"/>
  <c r="O77" i="4"/>
  <c r="M77" i="4"/>
  <c r="K77" i="4"/>
  <c r="I77" i="4"/>
  <c r="G77" i="4"/>
  <c r="E77" i="4"/>
  <c r="P81" i="4"/>
  <c r="N81" i="4"/>
  <c r="L81" i="4"/>
  <c r="J81" i="4"/>
  <c r="H81" i="4"/>
  <c r="F81" i="4"/>
  <c r="D81" i="4"/>
  <c r="Q81" i="4"/>
  <c r="O81" i="4"/>
  <c r="M81" i="4"/>
  <c r="K81" i="4"/>
  <c r="I81" i="4"/>
  <c r="G81" i="4"/>
  <c r="E81" i="4"/>
  <c r="P85" i="4"/>
  <c r="N85" i="4"/>
  <c r="L85" i="4"/>
  <c r="J85" i="4"/>
  <c r="H85" i="4"/>
  <c r="F85" i="4"/>
  <c r="D85" i="4"/>
  <c r="Q85" i="4"/>
  <c r="O85" i="4"/>
  <c r="M85" i="4"/>
  <c r="K85" i="4"/>
  <c r="I85" i="4"/>
  <c r="G85" i="4"/>
  <c r="E85" i="4"/>
  <c r="P89" i="4"/>
  <c r="N89" i="4"/>
  <c r="L89" i="4"/>
  <c r="J89" i="4"/>
  <c r="H89" i="4"/>
  <c r="F89" i="4"/>
  <c r="D89" i="4"/>
  <c r="Q89" i="4"/>
  <c r="O89" i="4"/>
  <c r="M89" i="4"/>
  <c r="K89" i="4"/>
  <c r="I89" i="4"/>
  <c r="G89" i="4"/>
  <c r="E89" i="4"/>
  <c r="P93" i="4"/>
  <c r="N93" i="4"/>
  <c r="L93" i="4"/>
  <c r="J93" i="4"/>
  <c r="H93" i="4"/>
  <c r="F93" i="4"/>
  <c r="D93" i="4"/>
  <c r="Q93" i="4"/>
  <c r="O93" i="4"/>
  <c r="M93" i="4"/>
  <c r="K93" i="4"/>
  <c r="I93" i="4"/>
  <c r="G93" i="4"/>
  <c r="E93" i="4"/>
  <c r="D41" i="4"/>
  <c r="F41" i="4"/>
  <c r="H41" i="4"/>
  <c r="J41" i="4"/>
  <c r="L41" i="4"/>
  <c r="N41" i="4"/>
  <c r="P41" i="4"/>
  <c r="E42" i="4"/>
  <c r="G42" i="4"/>
  <c r="I42" i="4"/>
  <c r="K42" i="4"/>
  <c r="M42" i="4"/>
  <c r="O42" i="4"/>
  <c r="Q42" i="4"/>
  <c r="E44" i="4"/>
  <c r="G44" i="4"/>
  <c r="I44" i="4"/>
  <c r="K44" i="4"/>
  <c r="M44" i="4"/>
  <c r="O44" i="4"/>
  <c r="Q44" i="4"/>
  <c r="E46" i="4"/>
  <c r="G46" i="4"/>
  <c r="I46" i="4"/>
  <c r="K46" i="4"/>
  <c r="M46" i="4"/>
  <c r="O46" i="4"/>
  <c r="Q46" i="4"/>
  <c r="E48" i="4"/>
  <c r="G48" i="4"/>
  <c r="I48" i="4"/>
  <c r="K48" i="4"/>
  <c r="M48" i="4"/>
  <c r="O48" i="4"/>
  <c r="Q48" i="4"/>
  <c r="E50" i="4"/>
  <c r="G50" i="4"/>
  <c r="I50" i="4"/>
  <c r="K50" i="4"/>
  <c r="M50" i="4"/>
  <c r="O50" i="4"/>
  <c r="Q50" i="4"/>
  <c r="E52" i="4"/>
  <c r="G52" i="4"/>
  <c r="I52" i="4"/>
  <c r="K52" i="4"/>
  <c r="M52" i="4"/>
  <c r="O52" i="4"/>
  <c r="Q52" i="4"/>
  <c r="E54" i="4"/>
  <c r="G54" i="4"/>
  <c r="I54" i="4"/>
  <c r="K54" i="4"/>
  <c r="M54" i="4"/>
  <c r="O54" i="4"/>
  <c r="Q54" i="4"/>
  <c r="E56" i="4"/>
  <c r="G56" i="4"/>
  <c r="I56" i="4"/>
  <c r="K56" i="4"/>
  <c r="M56" i="4"/>
  <c r="O56" i="4"/>
  <c r="Q56" i="4"/>
  <c r="E58" i="4"/>
  <c r="G58" i="4"/>
  <c r="I58" i="4"/>
  <c r="K58" i="4"/>
  <c r="M58" i="4"/>
  <c r="O58" i="4"/>
  <c r="Q58" i="4"/>
  <c r="E60" i="4"/>
  <c r="G60" i="4"/>
  <c r="I60" i="4"/>
  <c r="K60" i="4"/>
  <c r="M60" i="4"/>
  <c r="O60" i="4"/>
  <c r="Q60" i="4"/>
  <c r="E62" i="4"/>
  <c r="G62" i="4"/>
  <c r="I62" i="4"/>
  <c r="K62" i="4"/>
  <c r="M62" i="4"/>
  <c r="O62" i="4"/>
  <c r="Q62" i="4"/>
  <c r="E64" i="4"/>
  <c r="G64" i="4"/>
  <c r="I64" i="4"/>
  <c r="K64" i="4"/>
  <c r="M64" i="4"/>
  <c r="O64" i="4"/>
  <c r="Q64" i="4"/>
  <c r="E66" i="4"/>
  <c r="G66" i="4"/>
  <c r="I66" i="4"/>
  <c r="K66" i="4"/>
  <c r="M66" i="4"/>
  <c r="O66" i="4"/>
  <c r="Q66" i="4"/>
  <c r="P96" i="4"/>
  <c r="N96" i="4"/>
  <c r="L96" i="4"/>
  <c r="J96" i="4"/>
  <c r="H96" i="4"/>
  <c r="F96" i="4"/>
  <c r="D96" i="4"/>
  <c r="P99" i="4"/>
  <c r="N99" i="4"/>
  <c r="L99" i="4"/>
  <c r="J99" i="4"/>
  <c r="H99" i="4"/>
  <c r="F99" i="4"/>
  <c r="D99" i="4"/>
  <c r="Q99" i="4"/>
  <c r="O99" i="4"/>
  <c r="M99" i="4"/>
  <c r="K99" i="4"/>
  <c r="I99" i="4"/>
  <c r="G99" i="4"/>
  <c r="E99" i="4"/>
  <c r="P103" i="4"/>
  <c r="N103" i="4"/>
  <c r="L103" i="4"/>
  <c r="J103" i="4"/>
  <c r="H103" i="4"/>
  <c r="F103" i="4"/>
  <c r="D103" i="4"/>
  <c r="Q103" i="4"/>
  <c r="O103" i="4"/>
  <c r="M103" i="4"/>
  <c r="K103" i="4"/>
  <c r="I103" i="4"/>
  <c r="G103" i="4"/>
  <c r="E103" i="4"/>
  <c r="P107" i="4"/>
  <c r="N107" i="4"/>
  <c r="L107" i="4"/>
  <c r="J107" i="4"/>
  <c r="H107" i="4"/>
  <c r="F107" i="4"/>
  <c r="D107" i="4"/>
  <c r="Q107" i="4"/>
  <c r="O107" i="4"/>
  <c r="M107" i="4"/>
  <c r="K107" i="4"/>
  <c r="I107" i="4"/>
  <c r="G107" i="4"/>
  <c r="E107" i="4"/>
  <c r="D68" i="4"/>
  <c r="F68" i="4"/>
  <c r="H68" i="4"/>
  <c r="J68" i="4"/>
  <c r="L68" i="4"/>
  <c r="N68" i="4"/>
  <c r="P68" i="4"/>
  <c r="D70" i="4"/>
  <c r="F70" i="4"/>
  <c r="H70" i="4"/>
  <c r="J70" i="4"/>
  <c r="L70" i="4"/>
  <c r="N70" i="4"/>
  <c r="P70" i="4"/>
  <c r="D72" i="4"/>
  <c r="F72" i="4"/>
  <c r="H72" i="4"/>
  <c r="J72" i="4"/>
  <c r="L72" i="4"/>
  <c r="N72" i="4"/>
  <c r="P72" i="4"/>
  <c r="D74" i="4"/>
  <c r="F74" i="4"/>
  <c r="H74" i="4"/>
  <c r="J74" i="4"/>
  <c r="L74" i="4"/>
  <c r="N74" i="4"/>
  <c r="P74" i="4"/>
  <c r="D76" i="4"/>
  <c r="F76" i="4"/>
  <c r="H76" i="4"/>
  <c r="J76" i="4"/>
  <c r="L76" i="4"/>
  <c r="N76" i="4"/>
  <c r="P76" i="4"/>
  <c r="D78" i="4"/>
  <c r="F78" i="4"/>
  <c r="H78" i="4"/>
  <c r="J78" i="4"/>
  <c r="L78" i="4"/>
  <c r="N78" i="4"/>
  <c r="P78" i="4"/>
  <c r="D80" i="4"/>
  <c r="F80" i="4"/>
  <c r="H80" i="4"/>
  <c r="J80" i="4"/>
  <c r="L80" i="4"/>
  <c r="N80" i="4"/>
  <c r="P80" i="4"/>
  <c r="D82" i="4"/>
  <c r="F82" i="4"/>
  <c r="H82" i="4"/>
  <c r="J82" i="4"/>
  <c r="L82" i="4"/>
  <c r="N82" i="4"/>
  <c r="P82" i="4"/>
  <c r="D84" i="4"/>
  <c r="F84" i="4"/>
  <c r="H84" i="4"/>
  <c r="J84" i="4"/>
  <c r="L84" i="4"/>
  <c r="N84" i="4"/>
  <c r="P84" i="4"/>
  <c r="D86" i="4"/>
  <c r="F86" i="4"/>
  <c r="H86" i="4"/>
  <c r="J86" i="4"/>
  <c r="L86" i="4"/>
  <c r="N86" i="4"/>
  <c r="P86" i="4"/>
  <c r="D88" i="4"/>
  <c r="F88" i="4"/>
  <c r="H88" i="4"/>
  <c r="J88" i="4"/>
  <c r="L88" i="4"/>
  <c r="N88" i="4"/>
  <c r="P88" i="4"/>
  <c r="D90" i="4"/>
  <c r="F90" i="4"/>
  <c r="H90" i="4"/>
  <c r="J90" i="4"/>
  <c r="L90" i="4"/>
  <c r="N90" i="4"/>
  <c r="P90" i="4"/>
  <c r="D92" i="4"/>
  <c r="F92" i="4"/>
  <c r="H92" i="4"/>
  <c r="J92" i="4"/>
  <c r="L92" i="4"/>
  <c r="N92" i="4"/>
  <c r="P92" i="4"/>
  <c r="D94" i="4"/>
  <c r="F94" i="4"/>
  <c r="H94" i="4"/>
  <c r="J94" i="4"/>
  <c r="L94" i="4"/>
  <c r="N94" i="4"/>
  <c r="P94" i="4"/>
  <c r="G96" i="4"/>
  <c r="K96" i="4"/>
  <c r="O96" i="4"/>
  <c r="P97" i="4"/>
  <c r="N97" i="4"/>
  <c r="L97" i="4"/>
  <c r="J97" i="4"/>
  <c r="H97" i="4"/>
  <c r="F97" i="4"/>
  <c r="D97" i="4"/>
  <c r="Q97" i="4"/>
  <c r="O97" i="4"/>
  <c r="M97" i="4"/>
  <c r="K97" i="4"/>
  <c r="I97" i="4"/>
  <c r="G97" i="4"/>
  <c r="E97" i="4"/>
  <c r="P101" i="4"/>
  <c r="N101" i="4"/>
  <c r="L101" i="4"/>
  <c r="J101" i="4"/>
  <c r="H101" i="4"/>
  <c r="F101" i="4"/>
  <c r="D101" i="4"/>
  <c r="Q101" i="4"/>
  <c r="O101" i="4"/>
  <c r="M101" i="4"/>
  <c r="K101" i="4"/>
  <c r="I101" i="4"/>
  <c r="G101" i="4"/>
  <c r="E101" i="4"/>
  <c r="P105" i="4"/>
  <c r="N105" i="4"/>
  <c r="L105" i="4"/>
  <c r="J105" i="4"/>
  <c r="H105" i="4"/>
  <c r="F105" i="4"/>
  <c r="D105" i="4"/>
  <c r="Q105" i="4"/>
  <c r="O105" i="4"/>
  <c r="M105" i="4"/>
  <c r="K105" i="4"/>
  <c r="I105" i="4"/>
  <c r="G105" i="4"/>
  <c r="E105" i="4"/>
  <c r="P109" i="4"/>
  <c r="N109" i="4"/>
  <c r="L109" i="4"/>
  <c r="J109" i="4"/>
  <c r="H109" i="4"/>
  <c r="F109" i="4"/>
  <c r="D109" i="4"/>
  <c r="Q109" i="4"/>
  <c r="O109" i="4"/>
  <c r="M109" i="4"/>
  <c r="K109" i="4"/>
  <c r="I109" i="4"/>
  <c r="G109" i="4"/>
  <c r="E109" i="4"/>
  <c r="E68" i="4"/>
  <c r="G68" i="4"/>
  <c r="I68" i="4"/>
  <c r="K68" i="4"/>
  <c r="M68" i="4"/>
  <c r="O68" i="4"/>
  <c r="Q68" i="4"/>
  <c r="E70" i="4"/>
  <c r="G70" i="4"/>
  <c r="I70" i="4"/>
  <c r="K70" i="4"/>
  <c r="M70" i="4"/>
  <c r="O70" i="4"/>
  <c r="Q70" i="4"/>
  <c r="E72" i="4"/>
  <c r="G72" i="4"/>
  <c r="I72" i="4"/>
  <c r="K72" i="4"/>
  <c r="M72" i="4"/>
  <c r="O72" i="4"/>
  <c r="Q72" i="4"/>
  <c r="E74" i="4"/>
  <c r="G74" i="4"/>
  <c r="I74" i="4"/>
  <c r="K74" i="4"/>
  <c r="M74" i="4"/>
  <c r="O74" i="4"/>
  <c r="Q74" i="4"/>
  <c r="E76" i="4"/>
  <c r="G76" i="4"/>
  <c r="I76" i="4"/>
  <c r="K76" i="4"/>
  <c r="M76" i="4"/>
  <c r="O76" i="4"/>
  <c r="Q76" i="4"/>
  <c r="E78" i="4"/>
  <c r="G78" i="4"/>
  <c r="I78" i="4"/>
  <c r="K78" i="4"/>
  <c r="M78" i="4"/>
  <c r="O78" i="4"/>
  <c r="Q78" i="4"/>
  <c r="E80" i="4"/>
  <c r="G80" i="4"/>
  <c r="I80" i="4"/>
  <c r="K80" i="4"/>
  <c r="M80" i="4"/>
  <c r="O80" i="4"/>
  <c r="Q80" i="4"/>
  <c r="E82" i="4"/>
  <c r="G82" i="4"/>
  <c r="I82" i="4"/>
  <c r="K82" i="4"/>
  <c r="M82" i="4"/>
  <c r="O82" i="4"/>
  <c r="Q82" i="4"/>
  <c r="E84" i="4"/>
  <c r="G84" i="4"/>
  <c r="I84" i="4"/>
  <c r="K84" i="4"/>
  <c r="M84" i="4"/>
  <c r="O84" i="4"/>
  <c r="Q84" i="4"/>
  <c r="E86" i="4"/>
  <c r="G86" i="4"/>
  <c r="I86" i="4"/>
  <c r="K86" i="4"/>
  <c r="M86" i="4"/>
  <c r="O86" i="4"/>
  <c r="Q86" i="4"/>
  <c r="E88" i="4"/>
  <c r="G88" i="4"/>
  <c r="I88" i="4"/>
  <c r="K88" i="4"/>
  <c r="M88" i="4"/>
  <c r="O88" i="4"/>
  <c r="Q88" i="4"/>
  <c r="E90" i="4"/>
  <c r="G90" i="4"/>
  <c r="I90" i="4"/>
  <c r="K90" i="4"/>
  <c r="M90" i="4"/>
  <c r="O90" i="4"/>
  <c r="Q90" i="4"/>
  <c r="E92" i="4"/>
  <c r="G92" i="4"/>
  <c r="I92" i="4"/>
  <c r="K92" i="4"/>
  <c r="M92" i="4"/>
  <c r="O92" i="4"/>
  <c r="Q92" i="4"/>
  <c r="E94" i="4"/>
  <c r="G94" i="4"/>
  <c r="I94" i="4"/>
  <c r="K94" i="4"/>
  <c r="M94" i="4"/>
  <c r="O94" i="4"/>
  <c r="Q94" i="4"/>
  <c r="P111" i="4"/>
  <c r="N111" i="4"/>
  <c r="L111" i="4"/>
  <c r="J111" i="4"/>
  <c r="H111" i="4"/>
  <c r="F111" i="4"/>
  <c r="D111" i="4"/>
  <c r="P112" i="4"/>
  <c r="N112" i="4"/>
  <c r="L112" i="4"/>
  <c r="J112" i="4"/>
  <c r="H112" i="4"/>
  <c r="F112" i="4"/>
  <c r="D112" i="4"/>
  <c r="Q112" i="4"/>
  <c r="O112" i="4"/>
  <c r="M112" i="4"/>
  <c r="K112" i="4"/>
  <c r="I112" i="4"/>
  <c r="G112" i="4"/>
  <c r="E112" i="4"/>
  <c r="P116" i="4"/>
  <c r="N116" i="4"/>
  <c r="L116" i="4"/>
  <c r="J116" i="4"/>
  <c r="H116" i="4"/>
  <c r="F116" i="4"/>
  <c r="D116" i="4"/>
  <c r="Q116" i="4"/>
  <c r="O116" i="4"/>
  <c r="M116" i="4"/>
  <c r="K116" i="4"/>
  <c r="I116" i="4"/>
  <c r="G116" i="4"/>
  <c r="E116" i="4"/>
  <c r="P120" i="4"/>
  <c r="N120" i="4"/>
  <c r="L120" i="4"/>
  <c r="J120" i="4"/>
  <c r="H120" i="4"/>
  <c r="F120" i="4"/>
  <c r="D120" i="4"/>
  <c r="Q120" i="4"/>
  <c r="O120" i="4"/>
  <c r="M120" i="4"/>
  <c r="K120" i="4"/>
  <c r="I120" i="4"/>
  <c r="G120" i="4"/>
  <c r="E120" i="4"/>
  <c r="P124" i="4"/>
  <c r="N124" i="4"/>
  <c r="L124" i="4"/>
  <c r="J124" i="4"/>
  <c r="H124" i="4"/>
  <c r="F124" i="4"/>
  <c r="D124" i="4"/>
  <c r="Q124" i="4"/>
  <c r="O124" i="4"/>
  <c r="M124" i="4"/>
  <c r="K124" i="4"/>
  <c r="I124" i="4"/>
  <c r="G124" i="4"/>
  <c r="E124" i="4"/>
  <c r="D98" i="4"/>
  <c r="F98" i="4"/>
  <c r="H98" i="4"/>
  <c r="J98" i="4"/>
  <c r="L98" i="4"/>
  <c r="N98" i="4"/>
  <c r="P98" i="4"/>
  <c r="D100" i="4"/>
  <c r="F100" i="4"/>
  <c r="H100" i="4"/>
  <c r="J100" i="4"/>
  <c r="L100" i="4"/>
  <c r="N100" i="4"/>
  <c r="P100" i="4"/>
  <c r="D102" i="4"/>
  <c r="F102" i="4"/>
  <c r="H102" i="4"/>
  <c r="J102" i="4"/>
  <c r="L102" i="4"/>
  <c r="N102" i="4"/>
  <c r="P102" i="4"/>
  <c r="D104" i="4"/>
  <c r="F104" i="4"/>
  <c r="H104" i="4"/>
  <c r="J104" i="4"/>
  <c r="L104" i="4"/>
  <c r="N104" i="4"/>
  <c r="P104" i="4"/>
  <c r="D106" i="4"/>
  <c r="F106" i="4"/>
  <c r="H106" i="4"/>
  <c r="J106" i="4"/>
  <c r="L106" i="4"/>
  <c r="N106" i="4"/>
  <c r="P106" i="4"/>
  <c r="D108" i="4"/>
  <c r="F108" i="4"/>
  <c r="H108" i="4"/>
  <c r="J108" i="4"/>
  <c r="L108" i="4"/>
  <c r="N108" i="4"/>
  <c r="P108" i="4"/>
  <c r="D110" i="4"/>
  <c r="F110" i="4"/>
  <c r="H110" i="4"/>
  <c r="J110" i="4"/>
  <c r="L110" i="4"/>
  <c r="N110" i="4"/>
  <c r="P110" i="4"/>
  <c r="G111" i="4"/>
  <c r="K111" i="4"/>
  <c r="O111" i="4"/>
  <c r="P114" i="4"/>
  <c r="N114" i="4"/>
  <c r="L114" i="4"/>
  <c r="J114" i="4"/>
  <c r="H114" i="4"/>
  <c r="F114" i="4"/>
  <c r="D114" i="4"/>
  <c r="Q114" i="4"/>
  <c r="O114" i="4"/>
  <c r="M114" i="4"/>
  <c r="K114" i="4"/>
  <c r="I114" i="4"/>
  <c r="G114" i="4"/>
  <c r="E114" i="4"/>
  <c r="P118" i="4"/>
  <c r="N118" i="4"/>
  <c r="L118" i="4"/>
  <c r="J118" i="4"/>
  <c r="H118" i="4"/>
  <c r="F118" i="4"/>
  <c r="D118" i="4"/>
  <c r="Q118" i="4"/>
  <c r="O118" i="4"/>
  <c r="M118" i="4"/>
  <c r="K118" i="4"/>
  <c r="I118" i="4"/>
  <c r="G118" i="4"/>
  <c r="E118" i="4"/>
  <c r="P122" i="4"/>
  <c r="N122" i="4"/>
  <c r="L122" i="4"/>
  <c r="J122" i="4"/>
  <c r="H122" i="4"/>
  <c r="F122" i="4"/>
  <c r="D122" i="4"/>
  <c r="Q122" i="4"/>
  <c r="O122" i="4"/>
  <c r="M122" i="4"/>
  <c r="K122" i="4"/>
  <c r="I122" i="4"/>
  <c r="G122" i="4"/>
  <c r="E122" i="4"/>
  <c r="E98" i="4"/>
  <c r="G98" i="4"/>
  <c r="I98" i="4"/>
  <c r="K98" i="4"/>
  <c r="M98" i="4"/>
  <c r="O98" i="4"/>
  <c r="Q98" i="4"/>
  <c r="E100" i="4"/>
  <c r="G100" i="4"/>
  <c r="I100" i="4"/>
  <c r="K100" i="4"/>
  <c r="M100" i="4"/>
  <c r="O100" i="4"/>
  <c r="Q100" i="4"/>
  <c r="E102" i="4"/>
  <c r="G102" i="4"/>
  <c r="I102" i="4"/>
  <c r="K102" i="4"/>
  <c r="M102" i="4"/>
  <c r="O102" i="4"/>
  <c r="Q102" i="4"/>
  <c r="E104" i="4"/>
  <c r="G104" i="4"/>
  <c r="I104" i="4"/>
  <c r="K104" i="4"/>
  <c r="M104" i="4"/>
  <c r="O104" i="4"/>
  <c r="Q104" i="4"/>
  <c r="E106" i="4"/>
  <c r="G106" i="4"/>
  <c r="I106" i="4"/>
  <c r="K106" i="4"/>
  <c r="M106" i="4"/>
  <c r="O106" i="4"/>
  <c r="Q106" i="4"/>
  <c r="E108" i="4"/>
  <c r="G108" i="4"/>
  <c r="I108" i="4"/>
  <c r="K108" i="4"/>
  <c r="M108" i="4"/>
  <c r="O108" i="4"/>
  <c r="Q108" i="4"/>
  <c r="E110" i="4"/>
  <c r="G110" i="4"/>
  <c r="I110" i="4"/>
  <c r="K110" i="4"/>
  <c r="M110" i="4"/>
  <c r="O110" i="4"/>
  <c r="Q110" i="4"/>
  <c r="P125" i="4"/>
  <c r="N125" i="4"/>
  <c r="L125" i="4"/>
  <c r="J125" i="4"/>
  <c r="H125" i="4"/>
  <c r="F125" i="4"/>
  <c r="D125" i="4"/>
  <c r="P128" i="4"/>
  <c r="N128" i="4"/>
  <c r="L128" i="4"/>
  <c r="J128" i="4"/>
  <c r="H128" i="4"/>
  <c r="F128" i="4"/>
  <c r="D128" i="4"/>
  <c r="Q128" i="4"/>
  <c r="O128" i="4"/>
  <c r="M128" i="4"/>
  <c r="K128" i="4"/>
  <c r="I128" i="4"/>
  <c r="G128" i="4"/>
  <c r="E128" i="4"/>
  <c r="D113" i="4"/>
  <c r="F113" i="4"/>
  <c r="H113" i="4"/>
  <c r="J113" i="4"/>
  <c r="L113" i="4"/>
  <c r="N113" i="4"/>
  <c r="P113" i="4"/>
  <c r="D115" i="4"/>
  <c r="F115" i="4"/>
  <c r="H115" i="4"/>
  <c r="J115" i="4"/>
  <c r="L115" i="4"/>
  <c r="N115" i="4"/>
  <c r="P115" i="4"/>
  <c r="D117" i="4"/>
  <c r="F117" i="4"/>
  <c r="H117" i="4"/>
  <c r="J117" i="4"/>
  <c r="L117" i="4"/>
  <c r="N117" i="4"/>
  <c r="P117" i="4"/>
  <c r="D119" i="4"/>
  <c r="F119" i="4"/>
  <c r="H119" i="4"/>
  <c r="J119" i="4"/>
  <c r="L119" i="4"/>
  <c r="N119" i="4"/>
  <c r="P119" i="4"/>
  <c r="D121" i="4"/>
  <c r="F121" i="4"/>
  <c r="H121" i="4"/>
  <c r="J121" i="4"/>
  <c r="L121" i="4"/>
  <c r="N121" i="4"/>
  <c r="P121" i="4"/>
  <c r="D123" i="4"/>
  <c r="F123" i="4"/>
  <c r="H123" i="4"/>
  <c r="J123" i="4"/>
  <c r="L123" i="4"/>
  <c r="N123" i="4"/>
  <c r="P123" i="4"/>
  <c r="G125" i="4"/>
  <c r="K125" i="4"/>
  <c r="O125" i="4"/>
  <c r="P126" i="4"/>
  <c r="N126" i="4"/>
  <c r="L126" i="4"/>
  <c r="J126" i="4"/>
  <c r="H126" i="4"/>
  <c r="F126" i="4"/>
  <c r="D126" i="4"/>
  <c r="Q126" i="4"/>
  <c r="O126" i="4"/>
  <c r="M126" i="4"/>
  <c r="K126" i="4"/>
  <c r="I126" i="4"/>
  <c r="G126" i="4"/>
  <c r="E126" i="4"/>
  <c r="P130" i="4"/>
  <c r="N130" i="4"/>
  <c r="L130" i="4"/>
  <c r="J130" i="4"/>
  <c r="H130" i="4"/>
  <c r="F130" i="4"/>
  <c r="D130" i="4"/>
  <c r="Q130" i="4"/>
  <c r="O130" i="4"/>
  <c r="M130" i="4"/>
  <c r="K130" i="4"/>
  <c r="I130" i="4"/>
  <c r="G130" i="4"/>
  <c r="E130" i="4"/>
  <c r="E113" i="4"/>
  <c r="G113" i="4"/>
  <c r="I113" i="4"/>
  <c r="K113" i="4"/>
  <c r="M113" i="4"/>
  <c r="O113" i="4"/>
  <c r="Q113" i="4"/>
  <c r="E115" i="4"/>
  <c r="G115" i="4"/>
  <c r="I115" i="4"/>
  <c r="K115" i="4"/>
  <c r="M115" i="4"/>
  <c r="O115" i="4"/>
  <c r="Q115" i="4"/>
  <c r="E117" i="4"/>
  <c r="G117" i="4"/>
  <c r="I117" i="4"/>
  <c r="K117" i="4"/>
  <c r="M117" i="4"/>
  <c r="O117" i="4"/>
  <c r="Q117" i="4"/>
  <c r="E119" i="4"/>
  <c r="G119" i="4"/>
  <c r="I119" i="4"/>
  <c r="K119" i="4"/>
  <c r="M119" i="4"/>
  <c r="O119" i="4"/>
  <c r="Q119" i="4"/>
  <c r="E121" i="4"/>
  <c r="G121" i="4"/>
  <c r="I121" i="4"/>
  <c r="K121" i="4"/>
  <c r="M121" i="4"/>
  <c r="O121" i="4"/>
  <c r="Q121" i="4"/>
  <c r="E123" i="4"/>
  <c r="G123" i="4"/>
  <c r="I123" i="4"/>
  <c r="K123" i="4"/>
  <c r="M123" i="4"/>
  <c r="O123" i="4"/>
  <c r="Q123" i="4"/>
  <c r="Q132" i="4"/>
  <c r="O132" i="4"/>
  <c r="M132" i="4"/>
  <c r="K132" i="4"/>
  <c r="I132" i="4"/>
  <c r="G132" i="4"/>
  <c r="E132" i="4"/>
  <c r="P132" i="4"/>
  <c r="N132" i="4"/>
  <c r="L132" i="4"/>
  <c r="J132" i="4"/>
  <c r="H132" i="4"/>
  <c r="F132" i="4"/>
  <c r="D132" i="4"/>
  <c r="Q134" i="4"/>
  <c r="O134" i="4"/>
  <c r="M134" i="4"/>
  <c r="K134" i="4"/>
  <c r="I134" i="4"/>
  <c r="G134" i="4"/>
  <c r="E134" i="4"/>
  <c r="P134" i="4"/>
  <c r="N134" i="4"/>
  <c r="L134" i="4"/>
  <c r="J134" i="4"/>
  <c r="H134" i="4"/>
  <c r="F134" i="4"/>
  <c r="D134" i="4"/>
  <c r="Q136" i="4"/>
  <c r="O136" i="4"/>
  <c r="M136" i="4"/>
  <c r="K136" i="4"/>
  <c r="I136" i="4"/>
  <c r="G136" i="4"/>
  <c r="E136" i="4"/>
  <c r="P136" i="4"/>
  <c r="N136" i="4"/>
  <c r="L136" i="4"/>
  <c r="J136" i="4"/>
  <c r="H136" i="4"/>
  <c r="F136" i="4"/>
  <c r="D136" i="4"/>
  <c r="Q138" i="4"/>
  <c r="O138" i="4"/>
  <c r="M138" i="4"/>
  <c r="K138" i="4"/>
  <c r="I138" i="4"/>
  <c r="G138" i="4"/>
  <c r="E138" i="4"/>
  <c r="P138" i="4"/>
  <c r="N138" i="4"/>
  <c r="L138" i="4"/>
  <c r="J138" i="4"/>
  <c r="H138" i="4"/>
  <c r="F138" i="4"/>
  <c r="D138" i="4"/>
  <c r="D127" i="4"/>
  <c r="F127" i="4"/>
  <c r="H127" i="4"/>
  <c r="J127" i="4"/>
  <c r="L127" i="4"/>
  <c r="N127" i="4"/>
  <c r="P127" i="4"/>
  <c r="D129" i="4"/>
  <c r="F129" i="4"/>
  <c r="H129" i="4"/>
  <c r="J129" i="4"/>
  <c r="L129" i="4"/>
  <c r="N129" i="4"/>
  <c r="P129" i="4"/>
  <c r="D131" i="4"/>
  <c r="F131" i="4"/>
  <c r="H131" i="4"/>
  <c r="J131" i="4"/>
  <c r="L131" i="4"/>
  <c r="N131" i="4"/>
  <c r="P131" i="4"/>
  <c r="P133" i="4"/>
  <c r="N133" i="4"/>
  <c r="L133" i="4"/>
  <c r="J133" i="4"/>
  <c r="H133" i="4"/>
  <c r="F133" i="4"/>
  <c r="D133" i="4"/>
  <c r="Q133" i="4"/>
  <c r="O133" i="4"/>
  <c r="M133" i="4"/>
  <c r="K133" i="4"/>
  <c r="I133" i="4"/>
  <c r="G133" i="4"/>
  <c r="E133" i="4"/>
  <c r="P135" i="4"/>
  <c r="N135" i="4"/>
  <c r="L135" i="4"/>
  <c r="J135" i="4"/>
  <c r="H135" i="4"/>
  <c r="F135" i="4"/>
  <c r="D135" i="4"/>
  <c r="Q135" i="4"/>
  <c r="O135" i="4"/>
  <c r="M135" i="4"/>
  <c r="K135" i="4"/>
  <c r="I135" i="4"/>
  <c r="G135" i="4"/>
  <c r="E135" i="4"/>
  <c r="P137" i="4"/>
  <c r="N137" i="4"/>
  <c r="L137" i="4"/>
  <c r="J137" i="4"/>
  <c r="H137" i="4"/>
  <c r="F137" i="4"/>
  <c r="D137" i="4"/>
  <c r="Q137" i="4"/>
  <c r="O137" i="4"/>
  <c r="M137" i="4"/>
  <c r="K137" i="4"/>
  <c r="I137" i="4"/>
  <c r="G137" i="4"/>
  <c r="E137" i="4"/>
  <c r="E127" i="4"/>
  <c r="G127" i="4"/>
  <c r="I127" i="4"/>
  <c r="K127" i="4"/>
  <c r="M127" i="4"/>
  <c r="O127" i="4"/>
  <c r="Q127" i="4"/>
  <c r="E129" i="4"/>
  <c r="G129" i="4"/>
  <c r="I129" i="4"/>
  <c r="K129" i="4"/>
  <c r="M129" i="4"/>
  <c r="O129" i="4"/>
  <c r="Q129" i="4"/>
  <c r="E131" i="4"/>
  <c r="G131" i="4"/>
  <c r="I131" i="4"/>
  <c r="K131" i="4"/>
  <c r="M131" i="4"/>
  <c r="O131" i="4"/>
  <c r="Q131" i="4"/>
  <c r="C98" i="79"/>
  <c r="C96" i="79"/>
  <c r="O98" i="79"/>
  <c r="O96" i="79"/>
  <c r="O94" i="79"/>
  <c r="O200" i="79"/>
  <c r="O198" i="79"/>
  <c r="C198" i="79"/>
  <c r="O194" i="79"/>
  <c r="C194" i="79"/>
  <c r="O190" i="79"/>
  <c r="C190" i="79"/>
  <c r="C95" i="79"/>
  <c r="C199" i="79"/>
  <c r="O197" i="79"/>
  <c r="O196" i="79"/>
  <c r="C195" i="79"/>
  <c r="O193" i="79"/>
  <c r="O192" i="79"/>
  <c r="C191" i="79"/>
  <c r="O189" i="79"/>
  <c r="O199" i="79"/>
  <c r="O195" i="79"/>
  <c r="O191" i="79"/>
  <c r="O97" i="79"/>
  <c r="C97" i="79"/>
  <c r="O95" i="79"/>
  <c r="O92" i="79"/>
  <c r="C92" i="79"/>
  <c r="O93" i="79"/>
  <c r="O91" i="79"/>
  <c r="E2" i="77"/>
  <c r="E3" i="77" s="1"/>
  <c r="F3" i="77" s="1"/>
  <c r="BK165" i="4" l="1"/>
  <c r="BO165" i="4"/>
  <c r="BP165" i="4"/>
  <c r="BM165" i="4"/>
  <c r="BL165" i="4"/>
  <c r="T165" i="4"/>
  <c r="BN165" i="4"/>
  <c r="BN164" i="4"/>
  <c r="BO164" i="4"/>
  <c r="BM164" i="4"/>
  <c r="BL164" i="4"/>
  <c r="BP164" i="4"/>
  <c r="BK164" i="4"/>
  <c r="T164" i="4"/>
  <c r="BL166" i="4"/>
  <c r="BK166" i="4"/>
  <c r="BN166" i="4"/>
  <c r="T166" i="4"/>
  <c r="BO166" i="4"/>
  <c r="BM166" i="4"/>
  <c r="BP166" i="4"/>
  <c r="L21" i="79"/>
  <c r="E270" i="78"/>
  <c r="BL150" i="4"/>
  <c r="BN150" i="4"/>
  <c r="BP150" i="4"/>
  <c r="T150" i="4"/>
  <c r="BM150" i="4"/>
  <c r="BK150" i="4"/>
  <c r="BO150" i="4"/>
  <c r="BN158" i="4"/>
  <c r="BP158" i="4"/>
  <c r="BM158" i="4"/>
  <c r="BK158" i="4"/>
  <c r="T158" i="4"/>
  <c r="BO158" i="4"/>
  <c r="BL158" i="4"/>
  <c r="BP155" i="4"/>
  <c r="T155" i="4"/>
  <c r="BO155" i="4"/>
  <c r="BN155" i="4"/>
  <c r="BM155" i="4"/>
  <c r="BL155" i="4"/>
  <c r="BK155" i="4"/>
  <c r="BO157" i="4"/>
  <c r="BP157" i="4"/>
  <c r="BN157" i="4"/>
  <c r="BK157" i="4"/>
  <c r="BL157" i="4"/>
  <c r="BM157" i="4"/>
  <c r="T157" i="4"/>
  <c r="BL160" i="4"/>
  <c r="BN160" i="4"/>
  <c r="BP160" i="4"/>
  <c r="BK160" i="4"/>
  <c r="T160" i="4"/>
  <c r="BM160" i="4"/>
  <c r="BO160" i="4"/>
  <c r="BL153" i="4"/>
  <c r="BN153" i="4"/>
  <c r="BP153" i="4"/>
  <c r="T153" i="4"/>
  <c r="BM153" i="4"/>
  <c r="BK153" i="4"/>
  <c r="BO153" i="4"/>
  <c r="BP151" i="4"/>
  <c r="BL151" i="4"/>
  <c r="BO151" i="4"/>
  <c r="BN151" i="4"/>
  <c r="BK151" i="4"/>
  <c r="BM151" i="4"/>
  <c r="T151" i="4"/>
  <c r="BM159" i="4"/>
  <c r="T159" i="4"/>
  <c r="BP159" i="4"/>
  <c r="BN159" i="4"/>
  <c r="BO159" i="4"/>
  <c r="BL159" i="4"/>
  <c r="BK159" i="4"/>
  <c r="BP154" i="4"/>
  <c r="T154" i="4"/>
  <c r="BM154" i="4"/>
  <c r="BK154" i="4"/>
  <c r="BO154" i="4"/>
  <c r="BL154" i="4"/>
  <c r="BN154" i="4"/>
  <c r="BP152" i="4"/>
  <c r="T152" i="4"/>
  <c r="BO152" i="4"/>
  <c r="BK152" i="4"/>
  <c r="BN152" i="4"/>
  <c r="BM152" i="4"/>
  <c r="BL152" i="4"/>
  <c r="BO156" i="4"/>
  <c r="BN156" i="4"/>
  <c r="BM156" i="4"/>
  <c r="BL156" i="4"/>
  <c r="BP156" i="4"/>
  <c r="T156" i="4"/>
  <c r="BK156" i="4"/>
  <c r="E233" i="78"/>
  <c r="T144" i="4"/>
  <c r="T145" i="4"/>
  <c r="T146" i="4"/>
  <c r="T147" i="4"/>
  <c r="L130" i="79"/>
  <c r="L117" i="79"/>
  <c r="E253" i="78"/>
  <c r="E190" i="78"/>
  <c r="L132" i="79"/>
  <c r="L128" i="79"/>
  <c r="L115" i="79"/>
  <c r="L111" i="79"/>
  <c r="L23" i="79"/>
  <c r="E232" i="78"/>
  <c r="E178" i="78"/>
  <c r="S141" i="4"/>
  <c r="R141" i="4"/>
  <c r="E225" i="78"/>
  <c r="E192" i="78"/>
  <c r="E200" i="78"/>
  <c r="E159" i="78"/>
  <c r="E163" i="78"/>
  <c r="E224" i="78"/>
  <c r="L347" i="79"/>
  <c r="E276" i="78"/>
  <c r="E241" i="78"/>
  <c r="E203" i="78"/>
  <c r="E221" i="78"/>
  <c r="E198" i="78"/>
  <c r="E185" i="78"/>
  <c r="E249" i="78"/>
  <c r="E239" i="78"/>
  <c r="E201" i="78"/>
  <c r="E211" i="78"/>
  <c r="E219" i="78"/>
  <c r="E169" i="78"/>
  <c r="L355" i="79"/>
  <c r="E264" i="78"/>
  <c r="E161" i="78"/>
  <c r="L131" i="79"/>
  <c r="L118" i="79"/>
  <c r="L341" i="79"/>
  <c r="L351" i="79"/>
  <c r="L353" i="79"/>
  <c r="L363" i="79"/>
  <c r="E423" i="78"/>
  <c r="E427" i="78"/>
  <c r="E431" i="78"/>
  <c r="E262" i="78"/>
  <c r="E280" i="78"/>
  <c r="E257" i="78"/>
  <c r="E209" i="78"/>
  <c r="E217" i="78"/>
  <c r="E194" i="78"/>
  <c r="L129" i="79"/>
  <c r="L116" i="79"/>
  <c r="L24" i="79"/>
  <c r="L114" i="79"/>
  <c r="E248" i="78"/>
  <c r="E256" i="78"/>
  <c r="E204" i="78"/>
  <c r="E426" i="78"/>
  <c r="E261" i="78"/>
  <c r="E277" i="78"/>
  <c r="E281" i="78"/>
  <c r="E236" i="78"/>
  <c r="E240" i="78"/>
  <c r="E246" i="78"/>
  <c r="E250" i="78"/>
  <c r="E252" i="78"/>
  <c r="E258" i="78"/>
  <c r="E210" i="78"/>
  <c r="E214" i="78"/>
  <c r="E218" i="78"/>
  <c r="E189" i="78"/>
  <c r="E193" i="78"/>
  <c r="E197" i="78"/>
  <c r="E170" i="78"/>
  <c r="E164" i="78"/>
  <c r="E421" i="78"/>
  <c r="E425" i="78"/>
  <c r="E429" i="78"/>
  <c r="E433" i="78"/>
  <c r="E266" i="78"/>
  <c r="E274" i="78"/>
  <c r="E282" i="78"/>
  <c r="E235" i="78"/>
  <c r="L374" i="79"/>
  <c r="L372" i="79"/>
  <c r="L373" i="79"/>
  <c r="L352" i="79"/>
  <c r="E422" i="78"/>
  <c r="E263" i="78"/>
  <c r="E265" i="78"/>
  <c r="E271" i="78"/>
  <c r="E275" i="78"/>
  <c r="E283" i="78"/>
  <c r="E285" i="78"/>
  <c r="E234" i="78"/>
  <c r="E238" i="78"/>
  <c r="E244" i="78"/>
  <c r="E172" i="78"/>
  <c r="L343" i="79"/>
  <c r="L26" i="79"/>
  <c r="E251" i="78"/>
  <c r="E205" i="78"/>
  <c r="L133" i="79"/>
  <c r="E430" i="78"/>
  <c r="L113" i="79"/>
  <c r="L22" i="79"/>
  <c r="L25" i="79"/>
  <c r="E267" i="78"/>
  <c r="E245" i="78"/>
  <c r="E255" i="78"/>
  <c r="E424" i="78"/>
  <c r="E428" i="78"/>
  <c r="E432" i="78"/>
  <c r="L112" i="79"/>
  <c r="E162" i="78"/>
  <c r="E168" i="78"/>
  <c r="E177" i="78"/>
  <c r="E174" i="78"/>
  <c r="E176" i="78"/>
  <c r="E182" i="78"/>
  <c r="E184" i="78"/>
  <c r="E187" i="78"/>
  <c r="E191" i="78"/>
  <c r="E195" i="78"/>
  <c r="E199" i="78"/>
  <c r="E208" i="78"/>
  <c r="E212" i="78"/>
  <c r="E216" i="78"/>
  <c r="E220" i="78"/>
  <c r="E226" i="78"/>
  <c r="E213" i="78"/>
  <c r="E215" i="78"/>
  <c r="E186" i="78"/>
  <c r="E188" i="78"/>
  <c r="E196" i="78"/>
  <c r="L369" i="79"/>
  <c r="L344" i="79"/>
  <c r="L365" i="79"/>
  <c r="L375" i="79"/>
  <c r="E167" i="78"/>
  <c r="E173" i="78"/>
  <c r="E160" i="78"/>
  <c r="E206" i="78"/>
  <c r="E171" i="78"/>
  <c r="E175" i="78"/>
  <c r="E179" i="78"/>
  <c r="E183" i="78"/>
  <c r="E202" i="78"/>
  <c r="L328" i="79"/>
  <c r="L332" i="79"/>
  <c r="L340" i="79"/>
  <c r="L342" i="79"/>
  <c r="L346" i="79"/>
  <c r="L326" i="79"/>
  <c r="L330" i="79"/>
  <c r="L338" i="79"/>
  <c r="L359" i="79"/>
  <c r="L370" i="79"/>
  <c r="L354" i="79"/>
  <c r="L356" i="79"/>
  <c r="L360" i="79"/>
  <c r="L364" i="79"/>
  <c r="L366" i="79"/>
  <c r="L368" i="79"/>
  <c r="L329" i="79"/>
  <c r="L333" i="79"/>
  <c r="L337" i="79"/>
  <c r="L96" i="79"/>
  <c r="L327" i="79"/>
  <c r="L331" i="79"/>
  <c r="L339" i="79"/>
  <c r="S129" i="4"/>
  <c r="R129" i="4"/>
  <c r="R137" i="4"/>
  <c r="S137" i="4"/>
  <c r="R135" i="4"/>
  <c r="S135" i="4"/>
  <c r="R133" i="4"/>
  <c r="S133" i="4"/>
  <c r="S123" i="4"/>
  <c r="R123" i="4"/>
  <c r="S119" i="4"/>
  <c r="R119" i="4"/>
  <c r="S115" i="4"/>
  <c r="R115" i="4"/>
  <c r="R130" i="4"/>
  <c r="S130" i="4"/>
  <c r="R126" i="4"/>
  <c r="S126" i="4"/>
  <c r="R125" i="4"/>
  <c r="S125" i="4"/>
  <c r="R128" i="4"/>
  <c r="S128" i="4"/>
  <c r="S110" i="4"/>
  <c r="R110" i="4"/>
  <c r="S106" i="4"/>
  <c r="R106" i="4"/>
  <c r="S102" i="4"/>
  <c r="R102" i="4"/>
  <c r="S98" i="4"/>
  <c r="R98" i="4"/>
  <c r="R124" i="4"/>
  <c r="S124" i="4"/>
  <c r="R120" i="4"/>
  <c r="S120" i="4"/>
  <c r="R116" i="4"/>
  <c r="S116" i="4"/>
  <c r="R112" i="4"/>
  <c r="S112" i="4"/>
  <c r="S131" i="4"/>
  <c r="R131" i="4"/>
  <c r="S127" i="4"/>
  <c r="R127" i="4"/>
  <c r="S138" i="4"/>
  <c r="R138" i="4"/>
  <c r="S136" i="4"/>
  <c r="R136" i="4"/>
  <c r="S134" i="4"/>
  <c r="R134" i="4"/>
  <c r="S132" i="4"/>
  <c r="R132" i="4"/>
  <c r="S121" i="4"/>
  <c r="R121" i="4"/>
  <c r="S117" i="4"/>
  <c r="R117" i="4"/>
  <c r="S113" i="4"/>
  <c r="R113" i="4"/>
  <c r="S108" i="4"/>
  <c r="R108" i="4"/>
  <c r="S104" i="4"/>
  <c r="R104" i="4"/>
  <c r="S100" i="4"/>
  <c r="R100" i="4"/>
  <c r="R122" i="4"/>
  <c r="S122" i="4"/>
  <c r="R118" i="4"/>
  <c r="S118" i="4"/>
  <c r="R114" i="4"/>
  <c r="S114" i="4"/>
  <c r="R111" i="4"/>
  <c r="S111" i="4"/>
  <c r="S94" i="4"/>
  <c r="R94" i="4"/>
  <c r="S90" i="4"/>
  <c r="R90" i="4"/>
  <c r="S86" i="4"/>
  <c r="R86" i="4"/>
  <c r="S82" i="4"/>
  <c r="R82" i="4"/>
  <c r="S78" i="4"/>
  <c r="R78" i="4"/>
  <c r="S74" i="4"/>
  <c r="R74" i="4"/>
  <c r="S70" i="4"/>
  <c r="R70" i="4"/>
  <c r="R109" i="4"/>
  <c r="S109" i="4"/>
  <c r="R105" i="4"/>
  <c r="S105" i="4"/>
  <c r="R101" i="4"/>
  <c r="S101" i="4"/>
  <c r="R97" i="4"/>
  <c r="S97" i="4"/>
  <c r="S66" i="4"/>
  <c r="R66" i="4"/>
  <c r="S62" i="4"/>
  <c r="R62" i="4"/>
  <c r="S58" i="4"/>
  <c r="R58" i="4"/>
  <c r="S54" i="4"/>
  <c r="R54" i="4"/>
  <c r="S50" i="4"/>
  <c r="R50" i="4"/>
  <c r="S46" i="4"/>
  <c r="R46" i="4"/>
  <c r="S42" i="4"/>
  <c r="R42" i="4"/>
  <c r="R93" i="4"/>
  <c r="S93" i="4"/>
  <c r="R89" i="4"/>
  <c r="S89" i="4"/>
  <c r="R85" i="4"/>
  <c r="S85" i="4"/>
  <c r="R81" i="4"/>
  <c r="S81" i="4"/>
  <c r="R77" i="4"/>
  <c r="S77" i="4"/>
  <c r="R73" i="4"/>
  <c r="S73" i="4"/>
  <c r="R69" i="4"/>
  <c r="S69" i="4"/>
  <c r="R95" i="4"/>
  <c r="S95" i="4"/>
  <c r="R91" i="4"/>
  <c r="S91" i="4"/>
  <c r="R87" i="4"/>
  <c r="S87" i="4"/>
  <c r="R83" i="4"/>
  <c r="S83" i="4"/>
  <c r="R79" i="4"/>
  <c r="S79" i="4"/>
  <c r="R75" i="4"/>
  <c r="S75" i="4"/>
  <c r="R71" i="4"/>
  <c r="S71" i="4"/>
  <c r="S67" i="4"/>
  <c r="R67" i="4"/>
  <c r="S35" i="4"/>
  <c r="R35" i="4"/>
  <c r="S31" i="4"/>
  <c r="R31" i="4"/>
  <c r="S27" i="4"/>
  <c r="R27" i="4"/>
  <c r="S23" i="4"/>
  <c r="R23" i="4"/>
  <c r="S19" i="4"/>
  <c r="R19" i="4"/>
  <c r="R39" i="4"/>
  <c r="S39" i="4"/>
  <c r="R63" i="4"/>
  <c r="S63" i="4"/>
  <c r="R59" i="4"/>
  <c r="S59" i="4"/>
  <c r="R55" i="4"/>
  <c r="S55" i="4"/>
  <c r="R51" i="4"/>
  <c r="S51" i="4"/>
  <c r="R47" i="4"/>
  <c r="S47" i="4"/>
  <c r="R43" i="4"/>
  <c r="S43" i="4"/>
  <c r="R36" i="4"/>
  <c r="S36" i="4"/>
  <c r="R32" i="4"/>
  <c r="S32" i="4"/>
  <c r="R28" i="4"/>
  <c r="S28" i="4"/>
  <c r="R20" i="4"/>
  <c r="S20" i="4"/>
  <c r="R34" i="4"/>
  <c r="S34" i="4"/>
  <c r="R30" i="4"/>
  <c r="S30" i="4"/>
  <c r="R26" i="4"/>
  <c r="S26" i="4"/>
  <c r="R22" i="4"/>
  <c r="S22" i="4"/>
  <c r="R24" i="4"/>
  <c r="S24" i="4"/>
  <c r="S92" i="4"/>
  <c r="R92" i="4"/>
  <c r="S88" i="4"/>
  <c r="R88" i="4"/>
  <c r="S84" i="4"/>
  <c r="R84" i="4"/>
  <c r="S80" i="4"/>
  <c r="R80" i="4"/>
  <c r="S76" i="4"/>
  <c r="R76" i="4"/>
  <c r="S72" i="4"/>
  <c r="R72" i="4"/>
  <c r="S68" i="4"/>
  <c r="R68" i="4"/>
  <c r="R96" i="4"/>
  <c r="S96" i="4"/>
  <c r="R107" i="4"/>
  <c r="S107" i="4"/>
  <c r="R103" i="4"/>
  <c r="S103" i="4"/>
  <c r="R99" i="4"/>
  <c r="S99" i="4"/>
  <c r="S64" i="4"/>
  <c r="R64" i="4"/>
  <c r="S60" i="4"/>
  <c r="R60" i="4"/>
  <c r="S56" i="4"/>
  <c r="R56" i="4"/>
  <c r="S52" i="4"/>
  <c r="R52" i="4"/>
  <c r="S48" i="4"/>
  <c r="R48" i="4"/>
  <c r="S44" i="4"/>
  <c r="R44" i="4"/>
  <c r="R41" i="4"/>
  <c r="S41" i="4"/>
  <c r="S37" i="4"/>
  <c r="R37" i="4"/>
  <c r="S33" i="4"/>
  <c r="R33" i="4"/>
  <c r="S29" i="4"/>
  <c r="R29" i="4"/>
  <c r="S25" i="4"/>
  <c r="R25" i="4"/>
  <c r="S21" i="4"/>
  <c r="R21" i="4"/>
  <c r="R65" i="4"/>
  <c r="S65" i="4"/>
  <c r="R61" i="4"/>
  <c r="S61" i="4"/>
  <c r="R57" i="4"/>
  <c r="S57" i="4"/>
  <c r="R53" i="4"/>
  <c r="S53" i="4"/>
  <c r="R49" i="4"/>
  <c r="S49" i="4"/>
  <c r="R45" i="4"/>
  <c r="S45" i="4"/>
  <c r="S40" i="4"/>
  <c r="R40" i="4"/>
  <c r="S38" i="4"/>
  <c r="R38" i="4"/>
  <c r="L97" i="79"/>
  <c r="L197" i="79"/>
  <c r="L194" i="79"/>
  <c r="L193" i="79"/>
  <c r="L192" i="79"/>
  <c r="L200" i="79"/>
  <c r="L196" i="79"/>
  <c r="L191" i="79"/>
  <c r="L195" i="79"/>
  <c r="L199" i="79"/>
  <c r="L95" i="79"/>
  <c r="L94" i="79"/>
  <c r="F2" i="77"/>
  <c r="T141" i="4" l="1"/>
  <c r="T45" i="4"/>
  <c r="T49" i="4"/>
  <c r="T53" i="4"/>
  <c r="T57" i="4"/>
  <c r="T61" i="4"/>
  <c r="T65" i="4"/>
  <c r="T21" i="4"/>
  <c r="T29" i="4"/>
  <c r="T37" i="4"/>
  <c r="T44" i="4"/>
  <c r="T52" i="4"/>
  <c r="T60" i="4"/>
  <c r="T68" i="4"/>
  <c r="T76" i="4"/>
  <c r="T84" i="4"/>
  <c r="T92" i="4"/>
  <c r="T19" i="4"/>
  <c r="T27" i="4"/>
  <c r="T35" i="4"/>
  <c r="T71" i="4"/>
  <c r="T75" i="4"/>
  <c r="T79" i="4"/>
  <c r="T83" i="4"/>
  <c r="T87" i="4"/>
  <c r="T91" i="4"/>
  <c r="T95" i="4"/>
  <c r="T42" i="4"/>
  <c r="T50" i="4"/>
  <c r="T58" i="4"/>
  <c r="T66" i="4"/>
  <c r="T97" i="4"/>
  <c r="T101" i="4"/>
  <c r="T105" i="4"/>
  <c r="T109" i="4"/>
  <c r="T70" i="4"/>
  <c r="T78" i="4"/>
  <c r="T86" i="4"/>
  <c r="T94" i="4"/>
  <c r="T111" i="4"/>
  <c r="T114" i="4"/>
  <c r="T118" i="4"/>
  <c r="T122" i="4"/>
  <c r="T100" i="4"/>
  <c r="T108" i="4"/>
  <c r="T113" i="4"/>
  <c r="T121" i="4"/>
  <c r="T127" i="4"/>
  <c r="T102" i="4"/>
  <c r="T110" i="4"/>
  <c r="T119" i="4"/>
  <c r="T133" i="4"/>
  <c r="T135" i="4"/>
  <c r="T137" i="4"/>
  <c r="T129" i="4"/>
  <c r="T38" i="4"/>
  <c r="T40" i="4"/>
  <c r="T25" i="4"/>
  <c r="T33" i="4"/>
  <c r="T41" i="4"/>
  <c r="T48" i="4"/>
  <c r="T56" i="4"/>
  <c r="T64" i="4"/>
  <c r="T99" i="4"/>
  <c r="T103" i="4"/>
  <c r="T107" i="4"/>
  <c r="T96" i="4"/>
  <c r="T72" i="4"/>
  <c r="T80" i="4"/>
  <c r="T88" i="4"/>
  <c r="T24" i="4"/>
  <c r="T22" i="4"/>
  <c r="T26" i="4"/>
  <c r="T30" i="4"/>
  <c r="T34" i="4"/>
  <c r="T20" i="4"/>
  <c r="T28" i="4"/>
  <c r="T32" i="4"/>
  <c r="T36" i="4"/>
  <c r="T43" i="4"/>
  <c r="T47" i="4"/>
  <c r="T51" i="4"/>
  <c r="T55" i="4"/>
  <c r="T59" i="4"/>
  <c r="T63" i="4"/>
  <c r="T39" i="4"/>
  <c r="T23" i="4"/>
  <c r="T31" i="4"/>
  <c r="T67" i="4"/>
  <c r="T69" i="4"/>
  <c r="T73" i="4"/>
  <c r="T77" i="4"/>
  <c r="T81" i="4"/>
  <c r="T85" i="4"/>
  <c r="T89" i="4"/>
  <c r="T93" i="4"/>
  <c r="T46" i="4"/>
  <c r="T54" i="4"/>
  <c r="T62" i="4"/>
  <c r="T74" i="4"/>
  <c r="T82" i="4"/>
  <c r="T90" i="4"/>
  <c r="T104" i="4"/>
  <c r="T117" i="4"/>
  <c r="T132" i="4"/>
  <c r="T134" i="4"/>
  <c r="T136" i="4"/>
  <c r="T138" i="4"/>
  <c r="T131" i="4"/>
  <c r="T112" i="4"/>
  <c r="T116" i="4"/>
  <c r="T120" i="4"/>
  <c r="T124" i="4"/>
  <c r="T98" i="4"/>
  <c r="T106" i="4"/>
  <c r="T128" i="4"/>
  <c r="T125" i="4"/>
  <c r="T126" i="4"/>
  <c r="T130" i="4"/>
  <c r="T115" i="4"/>
  <c r="T123" i="4"/>
  <c r="A396" i="78"/>
  <c r="A397" i="78"/>
  <c r="A398" i="78"/>
  <c r="A399" i="78"/>
  <c r="A400" i="78"/>
  <c r="A401" i="78"/>
  <c r="A402" i="78"/>
  <c r="A403" i="78"/>
  <c r="A404" i="78"/>
  <c r="A405" i="78"/>
  <c r="A406" i="78"/>
  <c r="A407" i="78"/>
  <c r="A408" i="78"/>
  <c r="A409" i="78"/>
  <c r="A410" i="78"/>
  <c r="A395" i="78"/>
  <c r="O258" i="78"/>
  <c r="A143" i="78"/>
  <c r="B143" i="78" s="1"/>
  <c r="A144" i="78"/>
  <c r="B144" i="78" s="1"/>
  <c r="A145" i="78"/>
  <c r="B145" i="78" s="1"/>
  <c r="A146" i="78"/>
  <c r="A147" i="78"/>
  <c r="B147" i="78" s="1"/>
  <c r="A148" i="78"/>
  <c r="B148" i="78" s="1"/>
  <c r="A149" i="78"/>
  <c r="B149" i="78" s="1"/>
  <c r="A150" i="78"/>
  <c r="A151" i="78"/>
  <c r="A152" i="78"/>
  <c r="B152" i="78" s="1"/>
  <c r="A153" i="78"/>
  <c r="B153" i="78" s="1"/>
  <c r="A154" i="78"/>
  <c r="B154" i="78" s="1"/>
  <c r="A155" i="78"/>
  <c r="B155" i="78" s="1"/>
  <c r="A156" i="78"/>
  <c r="A157" i="78"/>
  <c r="O157" i="78" s="1"/>
  <c r="A142" i="78"/>
  <c r="O142" i="78" s="1"/>
  <c r="B146" i="78"/>
  <c r="B150" i="78"/>
  <c r="B151" i="78"/>
  <c r="BV17" i="4"/>
  <c r="BU17" i="4"/>
  <c r="B17" i="4"/>
  <c r="C17" i="4" s="1"/>
  <c r="BV16" i="4"/>
  <c r="BU16" i="4"/>
  <c r="B16" i="4"/>
  <c r="C16" i="4" s="1"/>
  <c r="A491" i="78"/>
  <c r="B5" i="78"/>
  <c r="A489" i="78"/>
  <c r="A490" i="78"/>
  <c r="B490" i="78" s="1"/>
  <c r="A521" i="78"/>
  <c r="B491" i="78" s="1"/>
  <c r="A492" i="78"/>
  <c r="A493" i="78"/>
  <c r="A494" i="78"/>
  <c r="A495" i="78"/>
  <c r="A496" i="78"/>
  <c r="A497" i="78"/>
  <c r="A498" i="78"/>
  <c r="A499" i="78"/>
  <c r="A500" i="78"/>
  <c r="A501" i="78"/>
  <c r="A502" i="78"/>
  <c r="A503" i="78"/>
  <c r="A504" i="78"/>
  <c r="A505" i="78"/>
  <c r="A506" i="78"/>
  <c r="A507" i="78"/>
  <c r="A508" i="78"/>
  <c r="A509" i="78"/>
  <c r="A510" i="78"/>
  <c r="A511" i="78"/>
  <c r="A512" i="78"/>
  <c r="A513" i="78"/>
  <c r="A514" i="78"/>
  <c r="A515" i="78"/>
  <c r="A516" i="78"/>
  <c r="A517" i="78"/>
  <c r="A475" i="78"/>
  <c r="A476" i="78"/>
  <c r="A477" i="78"/>
  <c r="A478" i="78"/>
  <c r="A479" i="78"/>
  <c r="A480" i="78"/>
  <c r="A454" i="78"/>
  <c r="A455" i="78"/>
  <c r="B455" i="78" s="1"/>
  <c r="A456" i="78"/>
  <c r="A457" i="78"/>
  <c r="A458" i="78"/>
  <c r="B458" i="78" s="1"/>
  <c r="A459" i="78"/>
  <c r="A460" i="78"/>
  <c r="B460" i="78" s="1"/>
  <c r="A461" i="78"/>
  <c r="A462" i="78"/>
  <c r="A463" i="78"/>
  <c r="A464" i="78"/>
  <c r="B464" i="78" s="1"/>
  <c r="A465" i="78"/>
  <c r="A466" i="78"/>
  <c r="B466" i="78" s="1"/>
  <c r="A467" i="78"/>
  <c r="A468" i="78"/>
  <c r="A469" i="78"/>
  <c r="A470" i="78"/>
  <c r="A471" i="78"/>
  <c r="A472" i="78"/>
  <c r="A413" i="78"/>
  <c r="A414" i="78"/>
  <c r="A415" i="78"/>
  <c r="A416" i="78"/>
  <c r="A417" i="78"/>
  <c r="A418" i="78"/>
  <c r="A419" i="78"/>
  <c r="A420" i="78"/>
  <c r="A435" i="78"/>
  <c r="BV11" i="4"/>
  <c r="BV12" i="4"/>
  <c r="BV9" i="4"/>
  <c r="BV13" i="4"/>
  <c r="BV14" i="4"/>
  <c r="BV15" i="4"/>
  <c r="BV10" i="4"/>
  <c r="BV18" i="4"/>
  <c r="BV6" i="4"/>
  <c r="BU11" i="4"/>
  <c r="BU12" i="4"/>
  <c r="BU9" i="4"/>
  <c r="BU13" i="4"/>
  <c r="BU14" i="4"/>
  <c r="BU15" i="4"/>
  <c r="BU10" i="4"/>
  <c r="BU18" i="4"/>
  <c r="BU6" i="4"/>
  <c r="A386" i="78"/>
  <c r="O386" i="78" s="1"/>
  <c r="A387" i="78"/>
  <c r="B387" i="78" s="1"/>
  <c r="A388" i="78"/>
  <c r="B388" i="78" s="1"/>
  <c r="A389" i="78"/>
  <c r="B389" i="78" s="1"/>
  <c r="A390" i="78"/>
  <c r="A391" i="78"/>
  <c r="A392" i="78"/>
  <c r="A393" i="78"/>
  <c r="A394" i="78"/>
  <c r="A380" i="78"/>
  <c r="O380" i="78" s="1"/>
  <c r="A381" i="78"/>
  <c r="A382" i="78"/>
  <c r="A383" i="78"/>
  <c r="A320" i="78"/>
  <c r="A321" i="78"/>
  <c r="A322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19" i="78"/>
  <c r="A296" i="78"/>
  <c r="A297" i="78"/>
  <c r="A298" i="78"/>
  <c r="A299" i="78"/>
  <c r="A300" i="78"/>
  <c r="O300" i="78" s="1"/>
  <c r="A301" i="78"/>
  <c r="B301" i="78" s="1"/>
  <c r="A302" i="78"/>
  <c r="A303" i="78"/>
  <c r="A304" i="78"/>
  <c r="A305" i="78"/>
  <c r="A306" i="78"/>
  <c r="O306" i="78" s="1"/>
  <c r="A307" i="78"/>
  <c r="A308" i="78"/>
  <c r="A309" i="78"/>
  <c r="A310" i="78"/>
  <c r="A311" i="78"/>
  <c r="A312" i="78"/>
  <c r="A313" i="78"/>
  <c r="A314" i="78"/>
  <c r="A315" i="78"/>
  <c r="A316" i="78"/>
  <c r="E141" i="78"/>
  <c r="A33" i="78"/>
  <c r="A34" i="78"/>
  <c r="O34" i="78" s="1"/>
  <c r="A35" i="78"/>
  <c r="B35" i="78" s="1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436" i="79"/>
  <c r="A435" i="79"/>
  <c r="A434" i="79"/>
  <c r="A433" i="79"/>
  <c r="A432" i="79"/>
  <c r="A431" i="79"/>
  <c r="A430" i="79"/>
  <c r="A429" i="79"/>
  <c r="A428" i="79"/>
  <c r="A427" i="79"/>
  <c r="A426" i="79"/>
  <c r="A421" i="79"/>
  <c r="O421" i="79" s="1"/>
  <c r="A420" i="79"/>
  <c r="A419" i="79"/>
  <c r="O419" i="79" s="1"/>
  <c r="A418" i="79"/>
  <c r="A417" i="79"/>
  <c r="O417" i="79" s="1"/>
  <c r="A416" i="79"/>
  <c r="A415" i="79"/>
  <c r="O415" i="79" s="1"/>
  <c r="A414" i="79"/>
  <c r="A413" i="79"/>
  <c r="O413" i="79" s="1"/>
  <c r="A412" i="79"/>
  <c r="A411" i="79"/>
  <c r="O411" i="79" s="1"/>
  <c r="A410" i="79"/>
  <c r="A406" i="79"/>
  <c r="A405" i="79"/>
  <c r="A404" i="79"/>
  <c r="A403" i="79"/>
  <c r="A402" i="79"/>
  <c r="A401" i="79"/>
  <c r="A400" i="79"/>
  <c r="A399" i="79"/>
  <c r="A398" i="79"/>
  <c r="A397" i="79"/>
  <c r="A396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22" i="79"/>
  <c r="O322" i="79" s="1"/>
  <c r="A321" i="79"/>
  <c r="O321" i="79" s="1"/>
  <c r="A320" i="79"/>
  <c r="A319" i="79"/>
  <c r="O319" i="79" s="1"/>
  <c r="A318" i="79"/>
  <c r="A317" i="79"/>
  <c r="O317" i="79" s="1"/>
  <c r="A316" i="79"/>
  <c r="O316" i="79" s="1"/>
  <c r="A315" i="79"/>
  <c r="O315" i="79" s="1"/>
  <c r="A314" i="79"/>
  <c r="A313" i="79"/>
  <c r="A312" i="79"/>
  <c r="O305" i="79"/>
  <c r="O301" i="79"/>
  <c r="O299" i="79"/>
  <c r="O297" i="79"/>
  <c r="O295" i="79"/>
  <c r="O291" i="79"/>
  <c r="O289" i="79"/>
  <c r="O287" i="79"/>
  <c r="O285" i="79"/>
  <c r="O281" i="79"/>
  <c r="O279" i="79"/>
  <c r="O277" i="79"/>
  <c r="O275" i="79"/>
  <c r="O273" i="79"/>
  <c r="O271" i="79"/>
  <c r="O269" i="79"/>
  <c r="O267" i="79"/>
  <c r="O265" i="79"/>
  <c r="O263" i="79"/>
  <c r="O261" i="79"/>
  <c r="O259" i="79"/>
  <c r="O258" i="79"/>
  <c r="O257" i="79"/>
  <c r="O231" i="79"/>
  <c r="O230" i="79"/>
  <c r="O208" i="79"/>
  <c r="O207" i="79"/>
  <c r="O206" i="79"/>
  <c r="O173" i="79"/>
  <c r="O157" i="79"/>
  <c r="O152" i="79"/>
  <c r="O151" i="79"/>
  <c r="O150" i="79"/>
  <c r="O149" i="79"/>
  <c r="O148" i="79"/>
  <c r="O147" i="79"/>
  <c r="O146" i="79"/>
  <c r="O145" i="79"/>
  <c r="O144" i="79"/>
  <c r="O142" i="79"/>
  <c r="O141" i="79"/>
  <c r="O139" i="79"/>
  <c r="O138" i="79"/>
  <c r="O137" i="79"/>
  <c r="O106" i="79"/>
  <c r="O105" i="79"/>
  <c r="O104" i="79"/>
  <c r="O103" i="79"/>
  <c r="O102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11" i="79"/>
  <c r="D6" i="79"/>
  <c r="O61" i="79"/>
  <c r="O71" i="79"/>
  <c r="O82" i="79"/>
  <c r="O165" i="79"/>
  <c r="O171" i="79"/>
  <c r="O175" i="79"/>
  <c r="O179" i="79"/>
  <c r="O183" i="79"/>
  <c r="O187" i="79"/>
  <c r="O217" i="79"/>
  <c r="O219" i="79"/>
  <c r="O221" i="79"/>
  <c r="O223" i="79"/>
  <c r="O225" i="79"/>
  <c r="O227" i="79"/>
  <c r="O245" i="79"/>
  <c r="O303" i="79"/>
  <c r="O407" i="79"/>
  <c r="O422" i="79"/>
  <c r="D135" i="78" l="1"/>
  <c r="C135" i="78"/>
  <c r="D129" i="78"/>
  <c r="C129" i="78"/>
  <c r="D125" i="78"/>
  <c r="C125" i="78"/>
  <c r="D121" i="78"/>
  <c r="C121" i="78"/>
  <c r="D117" i="78"/>
  <c r="C117" i="78"/>
  <c r="D113" i="78"/>
  <c r="C113" i="78"/>
  <c r="D109" i="78"/>
  <c r="C109" i="78"/>
  <c r="D105" i="78"/>
  <c r="C105" i="78"/>
  <c r="D101" i="78"/>
  <c r="C101" i="78"/>
  <c r="D97" i="78"/>
  <c r="C97" i="78"/>
  <c r="D93" i="78"/>
  <c r="C93" i="78"/>
  <c r="D89" i="78"/>
  <c r="C89" i="78"/>
  <c r="D83" i="78"/>
  <c r="C83" i="78"/>
  <c r="D77" i="78"/>
  <c r="C77" i="78"/>
  <c r="D73" i="78"/>
  <c r="C73" i="78"/>
  <c r="D69" i="78"/>
  <c r="C69" i="78"/>
  <c r="D65" i="78"/>
  <c r="C65" i="78"/>
  <c r="D61" i="78"/>
  <c r="C61" i="78"/>
  <c r="D57" i="78"/>
  <c r="C57" i="78"/>
  <c r="D55" i="78"/>
  <c r="C55" i="78"/>
  <c r="D51" i="78"/>
  <c r="C51" i="78"/>
  <c r="D49" i="78"/>
  <c r="C49" i="78"/>
  <c r="D47" i="78"/>
  <c r="C47" i="78"/>
  <c r="D45" i="78"/>
  <c r="C45" i="78"/>
  <c r="B43" i="78"/>
  <c r="D43" i="78"/>
  <c r="C43" i="78"/>
  <c r="B41" i="78"/>
  <c r="D41" i="78"/>
  <c r="C41" i="78"/>
  <c r="B39" i="78"/>
  <c r="D39" i="78"/>
  <c r="C39" i="78"/>
  <c r="D297" i="78"/>
  <c r="C297" i="78"/>
  <c r="D374" i="78"/>
  <c r="C374" i="78"/>
  <c r="D370" i="78"/>
  <c r="C370" i="78"/>
  <c r="D364" i="78"/>
  <c r="C364" i="78"/>
  <c r="D358" i="78"/>
  <c r="C358" i="78"/>
  <c r="D352" i="78"/>
  <c r="C352" i="78"/>
  <c r="D344" i="78"/>
  <c r="C344" i="78"/>
  <c r="D340" i="78"/>
  <c r="C340" i="78"/>
  <c r="D338" i="78"/>
  <c r="C338" i="78"/>
  <c r="D334" i="78"/>
  <c r="C334" i="78"/>
  <c r="D328" i="78"/>
  <c r="C328" i="78"/>
  <c r="B322" i="78"/>
  <c r="D322" i="78"/>
  <c r="C322" i="78"/>
  <c r="C435" i="78"/>
  <c r="D435" i="78"/>
  <c r="C419" i="78"/>
  <c r="D419" i="78"/>
  <c r="C417" i="78"/>
  <c r="D417" i="78"/>
  <c r="C415" i="78"/>
  <c r="D415" i="78"/>
  <c r="O413" i="78"/>
  <c r="C413" i="78"/>
  <c r="D413" i="78"/>
  <c r="C471" i="78"/>
  <c r="D471" i="78"/>
  <c r="C469" i="78"/>
  <c r="D469" i="78"/>
  <c r="B467" i="78"/>
  <c r="C467" i="78"/>
  <c r="D467" i="78"/>
  <c r="C465" i="78"/>
  <c r="D465" i="78"/>
  <c r="C463" i="78"/>
  <c r="D463" i="78"/>
  <c r="C457" i="78"/>
  <c r="D457" i="78"/>
  <c r="B410" i="78"/>
  <c r="D410" i="78"/>
  <c r="E410" i="78"/>
  <c r="C410" i="78"/>
  <c r="D408" i="78"/>
  <c r="C408" i="78"/>
  <c r="D406" i="78"/>
  <c r="C406" i="78"/>
  <c r="D404" i="78"/>
  <c r="C404" i="78"/>
  <c r="D402" i="78"/>
  <c r="C402" i="78"/>
  <c r="D400" i="78"/>
  <c r="C400" i="78"/>
  <c r="D398" i="78"/>
  <c r="C398" i="78"/>
  <c r="D396" i="78"/>
  <c r="C396" i="78"/>
  <c r="O312" i="79"/>
  <c r="K312" i="79"/>
  <c r="I312" i="79"/>
  <c r="E312" i="79"/>
  <c r="J312" i="79"/>
  <c r="F312" i="79"/>
  <c r="D312" i="79"/>
  <c r="O314" i="79"/>
  <c r="K314" i="79"/>
  <c r="I314" i="79"/>
  <c r="E314" i="79"/>
  <c r="J314" i="79"/>
  <c r="F314" i="79"/>
  <c r="D314" i="79"/>
  <c r="O318" i="79"/>
  <c r="K318" i="79"/>
  <c r="I318" i="79"/>
  <c r="E318" i="79"/>
  <c r="J318" i="79"/>
  <c r="F318" i="79"/>
  <c r="D318" i="79"/>
  <c r="O320" i="79"/>
  <c r="K320" i="79"/>
  <c r="I320" i="79"/>
  <c r="E320" i="79"/>
  <c r="J320" i="79"/>
  <c r="F320" i="79"/>
  <c r="D320" i="79"/>
  <c r="O382" i="79"/>
  <c r="K382" i="79"/>
  <c r="I382" i="79"/>
  <c r="E382" i="79"/>
  <c r="J382" i="79"/>
  <c r="F382" i="79"/>
  <c r="D382" i="79"/>
  <c r="O384" i="79"/>
  <c r="K384" i="79"/>
  <c r="I384" i="79"/>
  <c r="E384" i="79"/>
  <c r="J384" i="79"/>
  <c r="F384" i="79"/>
  <c r="D384" i="79"/>
  <c r="O386" i="79"/>
  <c r="K386" i="79"/>
  <c r="I386" i="79"/>
  <c r="E386" i="79"/>
  <c r="J386" i="79"/>
  <c r="F386" i="79"/>
  <c r="D386" i="79"/>
  <c r="O388" i="79"/>
  <c r="K388" i="79"/>
  <c r="I388" i="79"/>
  <c r="E388" i="79"/>
  <c r="J388" i="79"/>
  <c r="F388" i="79"/>
  <c r="D388" i="79"/>
  <c r="O390" i="79"/>
  <c r="K390" i="79"/>
  <c r="I390" i="79"/>
  <c r="E390" i="79"/>
  <c r="J390" i="79"/>
  <c r="F390" i="79"/>
  <c r="D390" i="79"/>
  <c r="O392" i="79"/>
  <c r="K392" i="79"/>
  <c r="I392" i="79"/>
  <c r="E392" i="79"/>
  <c r="J392" i="79"/>
  <c r="F392" i="79"/>
  <c r="D392" i="79"/>
  <c r="O397" i="79"/>
  <c r="K397" i="79"/>
  <c r="I397" i="79"/>
  <c r="E397" i="79"/>
  <c r="J397" i="79"/>
  <c r="F397" i="79"/>
  <c r="D397" i="79"/>
  <c r="O399" i="79"/>
  <c r="K399" i="79"/>
  <c r="I399" i="79"/>
  <c r="E399" i="79"/>
  <c r="J399" i="79"/>
  <c r="F399" i="79"/>
  <c r="D399" i="79"/>
  <c r="O401" i="79"/>
  <c r="K401" i="79"/>
  <c r="I401" i="79"/>
  <c r="E401" i="79"/>
  <c r="J401" i="79"/>
  <c r="F401" i="79"/>
  <c r="D401" i="79"/>
  <c r="O403" i="79"/>
  <c r="K403" i="79"/>
  <c r="I403" i="79"/>
  <c r="E403" i="79"/>
  <c r="J403" i="79"/>
  <c r="F403" i="79"/>
  <c r="D403" i="79"/>
  <c r="O405" i="79"/>
  <c r="K405" i="79"/>
  <c r="I405" i="79"/>
  <c r="E405" i="79"/>
  <c r="J405" i="79"/>
  <c r="F405" i="79"/>
  <c r="D405" i="79"/>
  <c r="O410" i="79"/>
  <c r="K410" i="79"/>
  <c r="I410" i="79"/>
  <c r="E410" i="79"/>
  <c r="J410" i="79"/>
  <c r="F410" i="79"/>
  <c r="D410" i="79"/>
  <c r="O412" i="79"/>
  <c r="K412" i="79"/>
  <c r="I412" i="79"/>
  <c r="E412" i="79"/>
  <c r="J412" i="79"/>
  <c r="F412" i="79"/>
  <c r="D412" i="79"/>
  <c r="O414" i="79"/>
  <c r="K414" i="79"/>
  <c r="I414" i="79"/>
  <c r="E414" i="79"/>
  <c r="J414" i="79"/>
  <c r="F414" i="79"/>
  <c r="D414" i="79"/>
  <c r="O416" i="79"/>
  <c r="K416" i="79"/>
  <c r="I416" i="79"/>
  <c r="E416" i="79"/>
  <c r="J416" i="79"/>
  <c r="F416" i="79"/>
  <c r="D416" i="79"/>
  <c r="O418" i="79"/>
  <c r="K418" i="79"/>
  <c r="I418" i="79"/>
  <c r="E418" i="79"/>
  <c r="J418" i="79"/>
  <c r="F418" i="79"/>
  <c r="D418" i="79"/>
  <c r="O420" i="79"/>
  <c r="K420" i="79"/>
  <c r="I420" i="79"/>
  <c r="E420" i="79"/>
  <c r="J420" i="79"/>
  <c r="F420" i="79"/>
  <c r="D420" i="79"/>
  <c r="O426" i="79"/>
  <c r="K426" i="79"/>
  <c r="I426" i="79"/>
  <c r="E426" i="79"/>
  <c r="J426" i="79"/>
  <c r="F426" i="79"/>
  <c r="D426" i="79"/>
  <c r="O428" i="79"/>
  <c r="K428" i="79"/>
  <c r="I428" i="79"/>
  <c r="E428" i="79"/>
  <c r="J428" i="79"/>
  <c r="F428" i="79"/>
  <c r="D428" i="79"/>
  <c r="O430" i="79"/>
  <c r="K430" i="79"/>
  <c r="I430" i="79"/>
  <c r="E430" i="79"/>
  <c r="J430" i="79"/>
  <c r="F430" i="79"/>
  <c r="D430" i="79"/>
  <c r="O432" i="79"/>
  <c r="K432" i="79"/>
  <c r="I432" i="79"/>
  <c r="E432" i="79"/>
  <c r="J432" i="79"/>
  <c r="F432" i="79"/>
  <c r="D432" i="79"/>
  <c r="O434" i="79"/>
  <c r="K434" i="79"/>
  <c r="I434" i="79"/>
  <c r="E434" i="79"/>
  <c r="J434" i="79"/>
  <c r="F434" i="79"/>
  <c r="D434" i="79"/>
  <c r="O436" i="79"/>
  <c r="K436" i="79"/>
  <c r="I436" i="79"/>
  <c r="E436" i="79"/>
  <c r="J436" i="79"/>
  <c r="F436" i="79"/>
  <c r="D436" i="79"/>
  <c r="D29" i="78"/>
  <c r="C29" i="78"/>
  <c r="D137" i="78"/>
  <c r="C137" i="78"/>
  <c r="D133" i="78"/>
  <c r="C133" i="78"/>
  <c r="D131" i="78"/>
  <c r="C131" i="78"/>
  <c r="D127" i="78"/>
  <c r="C127" i="78"/>
  <c r="D123" i="78"/>
  <c r="C123" i="78"/>
  <c r="D119" i="78"/>
  <c r="C119" i="78"/>
  <c r="D115" i="78"/>
  <c r="C115" i="78"/>
  <c r="D111" i="78"/>
  <c r="C111" i="78"/>
  <c r="D107" i="78"/>
  <c r="C107" i="78"/>
  <c r="D103" i="78"/>
  <c r="C103" i="78"/>
  <c r="D99" i="78"/>
  <c r="C99" i="78"/>
  <c r="D95" i="78"/>
  <c r="C95" i="78"/>
  <c r="D91" i="78"/>
  <c r="C91" i="78"/>
  <c r="D87" i="78"/>
  <c r="C87" i="78"/>
  <c r="D85" i="78"/>
  <c r="C85" i="78"/>
  <c r="D81" i="78"/>
  <c r="C81" i="78"/>
  <c r="D79" i="78"/>
  <c r="C79" i="78"/>
  <c r="D75" i="78"/>
  <c r="C75" i="78"/>
  <c r="D71" i="78"/>
  <c r="C71" i="78"/>
  <c r="D67" i="78"/>
  <c r="C67" i="78"/>
  <c r="D63" i="78"/>
  <c r="C63" i="78"/>
  <c r="D59" i="78"/>
  <c r="C59" i="78"/>
  <c r="D53" i="78"/>
  <c r="C53" i="78"/>
  <c r="O33" i="78"/>
  <c r="D33" i="78"/>
  <c r="C33" i="78"/>
  <c r="D315" i="78"/>
  <c r="C315" i="78"/>
  <c r="D313" i="78"/>
  <c r="C313" i="78"/>
  <c r="D311" i="78"/>
  <c r="C311" i="78"/>
  <c r="B309" i="78"/>
  <c r="D309" i="78"/>
  <c r="C309" i="78"/>
  <c r="D305" i="78"/>
  <c r="C305" i="78"/>
  <c r="D303" i="78"/>
  <c r="C303" i="78"/>
  <c r="D299" i="78"/>
  <c r="C299" i="78"/>
  <c r="D319" i="78"/>
  <c r="C319" i="78"/>
  <c r="D372" i="78"/>
  <c r="C372" i="78"/>
  <c r="D368" i="78"/>
  <c r="C368" i="78"/>
  <c r="D366" i="78"/>
  <c r="C366" i="78"/>
  <c r="D362" i="78"/>
  <c r="C362" i="78"/>
  <c r="D360" i="78"/>
  <c r="C360" i="78"/>
  <c r="D356" i="78"/>
  <c r="C356" i="78"/>
  <c r="D354" i="78"/>
  <c r="C354" i="78"/>
  <c r="D350" i="78"/>
  <c r="C350" i="78"/>
  <c r="D348" i="78"/>
  <c r="C348" i="78"/>
  <c r="D342" i="78"/>
  <c r="C342" i="78"/>
  <c r="D336" i="78"/>
  <c r="C336" i="78"/>
  <c r="D332" i="78"/>
  <c r="C332" i="78"/>
  <c r="D330" i="78"/>
  <c r="C330" i="78"/>
  <c r="D326" i="78"/>
  <c r="C326" i="78"/>
  <c r="D324" i="78"/>
  <c r="C324" i="78"/>
  <c r="B320" i="78"/>
  <c r="D320" i="78"/>
  <c r="C320" i="78"/>
  <c r="D382" i="78"/>
  <c r="C382" i="78"/>
  <c r="B393" i="78"/>
  <c r="D393" i="78"/>
  <c r="C393" i="78"/>
  <c r="B391" i="78"/>
  <c r="D391" i="78"/>
  <c r="C391" i="78"/>
  <c r="C480" i="78"/>
  <c r="D480" i="78"/>
  <c r="C478" i="78"/>
  <c r="D478" i="78"/>
  <c r="C517" i="78"/>
  <c r="D517" i="78"/>
  <c r="C515" i="78"/>
  <c r="D515" i="78"/>
  <c r="C513" i="78"/>
  <c r="D513" i="78"/>
  <c r="C511" i="78"/>
  <c r="D511" i="78"/>
  <c r="C509" i="78"/>
  <c r="D509" i="78"/>
  <c r="C507" i="78"/>
  <c r="D507" i="78"/>
  <c r="C505" i="78"/>
  <c r="D505" i="78"/>
  <c r="C503" i="78"/>
  <c r="D503" i="78"/>
  <c r="C501" i="78"/>
  <c r="D501" i="78"/>
  <c r="C499" i="78"/>
  <c r="D499" i="78"/>
  <c r="C497" i="78"/>
  <c r="D497" i="78"/>
  <c r="C495" i="78"/>
  <c r="D495" i="78"/>
  <c r="C493" i="78"/>
  <c r="D493" i="78"/>
  <c r="O313" i="79"/>
  <c r="K313" i="79"/>
  <c r="I313" i="79"/>
  <c r="E313" i="79"/>
  <c r="J313" i="79"/>
  <c r="F313" i="79"/>
  <c r="D313" i="79"/>
  <c r="K315" i="79"/>
  <c r="I315" i="79"/>
  <c r="E315" i="79"/>
  <c r="J315" i="79"/>
  <c r="F315" i="79"/>
  <c r="D315" i="79"/>
  <c r="K319" i="79"/>
  <c r="I319" i="79"/>
  <c r="E319" i="79"/>
  <c r="J319" i="79"/>
  <c r="F319" i="79"/>
  <c r="D319" i="79"/>
  <c r="K385" i="79"/>
  <c r="I385" i="79"/>
  <c r="E385" i="79"/>
  <c r="J385" i="79"/>
  <c r="F385" i="79"/>
  <c r="D385" i="79"/>
  <c r="K391" i="79"/>
  <c r="I391" i="79"/>
  <c r="E391" i="79"/>
  <c r="J391" i="79"/>
  <c r="F391" i="79"/>
  <c r="D391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7" i="79"/>
  <c r="I427" i="79"/>
  <c r="E427" i="79"/>
  <c r="J427" i="79"/>
  <c r="F427" i="79"/>
  <c r="D427" i="79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O38" i="78"/>
  <c r="D38" i="78"/>
  <c r="C38" i="78"/>
  <c r="O36" i="78"/>
  <c r="D316" i="78"/>
  <c r="C316" i="78"/>
  <c r="D314" i="78"/>
  <c r="C314" i="78"/>
  <c r="D312" i="78"/>
  <c r="C312" i="78"/>
  <c r="D310" i="78"/>
  <c r="C310" i="78"/>
  <c r="O304" i="78"/>
  <c r="D304" i="78"/>
  <c r="C304" i="78"/>
  <c r="D298" i="78"/>
  <c r="C298" i="78"/>
  <c r="D375" i="78"/>
  <c r="C375" i="78"/>
  <c r="D373" i="78"/>
  <c r="C373" i="78"/>
  <c r="D371" i="78"/>
  <c r="C371" i="78"/>
  <c r="D369" i="78"/>
  <c r="C369" i="78"/>
  <c r="D367" i="78"/>
  <c r="C367" i="78"/>
  <c r="D365" i="78"/>
  <c r="C365" i="78"/>
  <c r="D363" i="78"/>
  <c r="C363" i="78"/>
  <c r="D361" i="78"/>
  <c r="C361" i="78"/>
  <c r="D359" i="78"/>
  <c r="C359" i="78"/>
  <c r="D357" i="78"/>
  <c r="C357" i="78"/>
  <c r="D355" i="78"/>
  <c r="C355" i="78"/>
  <c r="D353" i="78"/>
  <c r="C353" i="78"/>
  <c r="D351" i="78"/>
  <c r="C351" i="78"/>
  <c r="D349" i="78"/>
  <c r="C349" i="78"/>
  <c r="D347" i="78"/>
  <c r="C347" i="78"/>
  <c r="D345" i="78"/>
  <c r="C345" i="78"/>
  <c r="D343" i="78"/>
  <c r="C343" i="78"/>
  <c r="D341" i="78"/>
  <c r="C341" i="78"/>
  <c r="D339" i="78"/>
  <c r="C339" i="78"/>
  <c r="D337" i="78"/>
  <c r="C337" i="78"/>
  <c r="D335" i="78"/>
  <c r="C335" i="78"/>
  <c r="D333" i="78"/>
  <c r="C333" i="78"/>
  <c r="D331" i="78"/>
  <c r="C331" i="78"/>
  <c r="D329" i="78"/>
  <c r="C329" i="78"/>
  <c r="D327" i="78"/>
  <c r="C327" i="78"/>
  <c r="D325" i="78"/>
  <c r="C325" i="78"/>
  <c r="D323" i="78"/>
  <c r="C323" i="78"/>
  <c r="D321" i="78"/>
  <c r="C321" i="78"/>
  <c r="D383" i="78"/>
  <c r="C383" i="78"/>
  <c r="D381" i="78"/>
  <c r="C381" i="78"/>
  <c r="B394" i="78"/>
  <c r="D394" i="78"/>
  <c r="C394" i="78"/>
  <c r="B392" i="78"/>
  <c r="D392" i="78"/>
  <c r="C392" i="78"/>
  <c r="B390" i="78"/>
  <c r="D390" i="78"/>
  <c r="C390" i="78"/>
  <c r="C420" i="78"/>
  <c r="D420" i="78"/>
  <c r="C418" i="78"/>
  <c r="D418" i="78"/>
  <c r="C416" i="78"/>
  <c r="D416" i="78"/>
  <c r="B414" i="78"/>
  <c r="C414" i="78"/>
  <c r="D414" i="78"/>
  <c r="C472" i="78"/>
  <c r="D472" i="78"/>
  <c r="C470" i="78"/>
  <c r="D470" i="78"/>
  <c r="C468" i="78"/>
  <c r="D468" i="78"/>
  <c r="B462" i="78"/>
  <c r="C462" i="78"/>
  <c r="D462" i="78"/>
  <c r="C456" i="78"/>
  <c r="D456" i="78"/>
  <c r="C454" i="78"/>
  <c r="D454" i="78"/>
  <c r="C479" i="78"/>
  <c r="D479" i="78"/>
  <c r="C516" i="78"/>
  <c r="D516" i="78"/>
  <c r="C514" i="78"/>
  <c r="D514" i="78"/>
  <c r="C512" i="78"/>
  <c r="D512" i="78"/>
  <c r="C510" i="78"/>
  <c r="D510" i="78"/>
  <c r="C508" i="78"/>
  <c r="D508" i="78"/>
  <c r="C506" i="78"/>
  <c r="D506" i="78"/>
  <c r="C504" i="78"/>
  <c r="D504" i="78"/>
  <c r="C502" i="78"/>
  <c r="D502" i="78"/>
  <c r="C500" i="78"/>
  <c r="D500" i="78"/>
  <c r="C498" i="78"/>
  <c r="D498" i="78"/>
  <c r="C496" i="78"/>
  <c r="D496" i="78"/>
  <c r="C494" i="78"/>
  <c r="D494" i="78"/>
  <c r="B157" i="78"/>
  <c r="D157" i="78"/>
  <c r="C157" i="78"/>
  <c r="O395" i="78"/>
  <c r="D395" i="78"/>
  <c r="C395" i="78"/>
  <c r="D409" i="78"/>
  <c r="C409" i="78"/>
  <c r="D407" i="78"/>
  <c r="C407" i="78"/>
  <c r="D405" i="78"/>
  <c r="C405" i="78"/>
  <c r="D403" i="78"/>
  <c r="C403" i="78"/>
  <c r="D401" i="78"/>
  <c r="C401" i="78"/>
  <c r="D399" i="78"/>
  <c r="C399" i="78"/>
  <c r="D397" i="78"/>
  <c r="C397" i="78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08" i="78"/>
  <c r="O302" i="78"/>
  <c r="O296" i="78"/>
  <c r="O345" i="78"/>
  <c r="B420" i="78"/>
  <c r="B418" i="78"/>
  <c r="B416" i="78"/>
  <c r="B472" i="78"/>
  <c r="B470" i="78"/>
  <c r="B468" i="78"/>
  <c r="B456" i="78"/>
  <c r="O454" i="78"/>
  <c r="B506" i="78"/>
  <c r="B504" i="78"/>
  <c r="B502" i="78"/>
  <c r="B500" i="78"/>
  <c r="B498" i="78"/>
  <c r="B496" i="78"/>
  <c r="B494" i="78"/>
  <c r="B492" i="78"/>
  <c r="O408" i="78"/>
  <c r="O406" i="78"/>
  <c r="O404" i="78"/>
  <c r="O402" i="78"/>
  <c r="O400" i="78"/>
  <c r="O398" i="78"/>
  <c r="O396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37" i="78"/>
  <c r="B315" i="78"/>
  <c r="B313" i="78"/>
  <c r="B311" i="78"/>
  <c r="B307" i="78"/>
  <c r="B305" i="78"/>
  <c r="B303" i="78"/>
  <c r="B299" i="78"/>
  <c r="B297" i="78"/>
  <c r="B374" i="78"/>
  <c r="B372" i="78"/>
  <c r="B370" i="78"/>
  <c r="B368" i="78"/>
  <c r="B366" i="78"/>
  <c r="B364" i="78"/>
  <c r="B362" i="78"/>
  <c r="B360" i="78"/>
  <c r="B358" i="78"/>
  <c r="B356" i="78"/>
  <c r="B354" i="78"/>
  <c r="B352" i="78"/>
  <c r="B350" i="78"/>
  <c r="B348" i="78"/>
  <c r="B346" i="78"/>
  <c r="B344" i="78"/>
  <c r="B342" i="78"/>
  <c r="B340" i="78"/>
  <c r="B338" i="78"/>
  <c r="B336" i="78"/>
  <c r="B334" i="78"/>
  <c r="B332" i="78"/>
  <c r="B330" i="78"/>
  <c r="B328" i="78"/>
  <c r="B326" i="78"/>
  <c r="B324" i="78"/>
  <c r="O415" i="78"/>
  <c r="B471" i="78"/>
  <c r="B469" i="78"/>
  <c r="B465" i="78"/>
  <c r="B463" i="78"/>
  <c r="B461" i="78"/>
  <c r="B459" i="78"/>
  <c r="B457" i="78"/>
  <c r="B480" i="78"/>
  <c r="B478" i="78"/>
  <c r="B476" i="78"/>
  <c r="B507" i="78"/>
  <c r="B505" i="78"/>
  <c r="B503" i="78"/>
  <c r="B501" i="78"/>
  <c r="B499" i="78"/>
  <c r="B497" i="78"/>
  <c r="B495" i="78"/>
  <c r="B493" i="78"/>
  <c r="B409" i="78"/>
  <c r="B407" i="78"/>
  <c r="B405" i="78"/>
  <c r="B403" i="78"/>
  <c r="B401" i="78"/>
  <c r="B399" i="78"/>
  <c r="B397" i="78"/>
  <c r="B489" i="78"/>
  <c r="B156" i="78"/>
  <c r="B408" i="78"/>
  <c r="B406" i="78"/>
  <c r="B404" i="78"/>
  <c r="B402" i="78"/>
  <c r="B400" i="78"/>
  <c r="B398" i="78"/>
  <c r="B396" i="78"/>
  <c r="O409" i="78"/>
  <c r="O407" i="78"/>
  <c r="O405" i="78"/>
  <c r="O403" i="78"/>
  <c r="O401" i="78"/>
  <c r="O399" i="78"/>
  <c r="O397" i="78"/>
  <c r="O410" i="78"/>
  <c r="O153" i="78"/>
  <c r="O149" i="78"/>
  <c r="O145" i="78"/>
  <c r="B395" i="78"/>
  <c r="O155" i="78"/>
  <c r="O151" i="78"/>
  <c r="O147" i="78"/>
  <c r="O143" i="78"/>
  <c r="O156" i="78"/>
  <c r="O154" i="78"/>
  <c r="O152" i="78"/>
  <c r="O150" i="78"/>
  <c r="O148" i="78"/>
  <c r="O146" i="78"/>
  <c r="O144" i="78"/>
  <c r="O226" i="79"/>
  <c r="O212" i="79"/>
  <c r="O224" i="79"/>
  <c r="O222" i="79"/>
  <c r="O220" i="79"/>
  <c r="O218" i="79"/>
  <c r="O216" i="79"/>
  <c r="O214" i="79"/>
  <c r="O32" i="79"/>
  <c r="O36" i="79"/>
  <c r="O40" i="79"/>
  <c r="O44" i="79"/>
  <c r="O48" i="79"/>
  <c r="O52" i="79"/>
  <c r="O67" i="79"/>
  <c r="O76" i="79"/>
  <c r="O80" i="79"/>
  <c r="O84" i="79"/>
  <c r="O140" i="79"/>
  <c r="O209" i="79"/>
  <c r="O213" i="79"/>
  <c r="O235" i="79"/>
  <c r="O239" i="79"/>
  <c r="O241" i="79"/>
  <c r="O249" i="79"/>
  <c r="O260" i="79"/>
  <c r="O262" i="79"/>
  <c r="O266" i="79"/>
  <c r="O274" i="79"/>
  <c r="C12" i="79"/>
  <c r="C14" i="79"/>
  <c r="C16" i="79"/>
  <c r="O18" i="79"/>
  <c r="O435" i="79"/>
  <c r="O433" i="79"/>
  <c r="O431" i="79"/>
  <c r="O429" i="79"/>
  <c r="O427" i="79"/>
  <c r="O406" i="79"/>
  <c r="O404" i="79"/>
  <c r="O402" i="79"/>
  <c r="O400" i="79"/>
  <c r="O398" i="79"/>
  <c r="O396" i="79"/>
  <c r="O391" i="79"/>
  <c r="O389" i="79"/>
  <c r="O387" i="79"/>
  <c r="O385" i="79"/>
  <c r="O383" i="79"/>
  <c r="O381" i="79"/>
  <c r="O306" i="79"/>
  <c r="O304" i="79"/>
  <c r="O302" i="79"/>
  <c r="O300" i="79"/>
  <c r="O298" i="79"/>
  <c r="O296" i="79"/>
  <c r="O294" i="79"/>
  <c r="O290" i="79"/>
  <c r="O288" i="79"/>
  <c r="O286" i="79"/>
  <c r="O284" i="79"/>
  <c r="O280" i="79"/>
  <c r="O278" i="79"/>
  <c r="O276" i="79"/>
  <c r="O253" i="79"/>
  <c r="O201" i="79"/>
  <c r="O185" i="79"/>
  <c r="O181" i="79"/>
  <c r="O177" i="79"/>
  <c r="O169" i="79"/>
  <c r="O107" i="79"/>
  <c r="O34" i="79"/>
  <c r="O38" i="79"/>
  <c r="O42" i="79"/>
  <c r="O46" i="79"/>
  <c r="O50" i="79"/>
  <c r="O54" i="79"/>
  <c r="O63" i="79"/>
  <c r="O88" i="79"/>
  <c r="O109" i="79"/>
  <c r="O233" i="79"/>
  <c r="O247" i="79"/>
  <c r="O251" i="79"/>
  <c r="O60" i="79"/>
  <c r="O62" i="79"/>
  <c r="O64" i="79"/>
  <c r="O66" i="79"/>
  <c r="O68" i="79"/>
  <c r="O70" i="79"/>
  <c r="O75" i="79"/>
  <c r="O77" i="79"/>
  <c r="O79" i="79"/>
  <c r="O81" i="79"/>
  <c r="O83" i="79"/>
  <c r="O85" i="79"/>
  <c r="O87" i="79"/>
  <c r="O89" i="79"/>
  <c r="O108" i="79"/>
  <c r="O110" i="79"/>
  <c r="O143" i="79"/>
  <c r="O153" i="79"/>
  <c r="O204" i="79"/>
  <c r="O210" i="79"/>
  <c r="O242" i="79"/>
  <c r="O246" i="79"/>
  <c r="O90" i="79"/>
  <c r="O69" i="79"/>
  <c r="O168" i="79"/>
  <c r="O86" i="79"/>
  <c r="O78" i="79"/>
  <c r="O65" i="79"/>
  <c r="O12" i="79"/>
  <c r="P16" i="4"/>
  <c r="N16" i="4"/>
  <c r="L16" i="4"/>
  <c r="J16" i="4"/>
  <c r="H16" i="4"/>
  <c r="F16" i="4"/>
  <c r="D16" i="4"/>
  <c r="Q16" i="4"/>
  <c r="O16" i="4"/>
  <c r="M16" i="4"/>
  <c r="K16" i="4"/>
  <c r="I16" i="4"/>
  <c r="G16" i="4"/>
  <c r="E16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O519" i="78"/>
  <c r="O188" i="79"/>
  <c r="O186" i="79"/>
  <c r="O184" i="79"/>
  <c r="O182" i="79"/>
  <c r="O180" i="79"/>
  <c r="O178" i="79"/>
  <c r="O176" i="79"/>
  <c r="O174" i="79"/>
  <c r="O172" i="79"/>
  <c r="O162" i="79"/>
  <c r="O234" i="79"/>
  <c r="O158" i="79"/>
  <c r="O156" i="79"/>
  <c r="O517" i="78"/>
  <c r="O515" i="78"/>
  <c r="O513" i="78"/>
  <c r="O511" i="78"/>
  <c r="O509" i="78"/>
  <c r="O507" i="78"/>
  <c r="O505" i="78"/>
  <c r="O503" i="78"/>
  <c r="O501" i="78"/>
  <c r="O499" i="78"/>
  <c r="O497" i="78"/>
  <c r="O495" i="78"/>
  <c r="O493" i="78"/>
  <c r="O491" i="78"/>
  <c r="O489" i="78"/>
  <c r="O480" i="78"/>
  <c r="O478" i="78"/>
  <c r="O476" i="78"/>
  <c r="O472" i="78"/>
  <c r="O470" i="78"/>
  <c r="O468" i="78"/>
  <c r="O466" i="78"/>
  <c r="O464" i="78"/>
  <c r="O462" i="78"/>
  <c r="O460" i="78"/>
  <c r="O458" i="78"/>
  <c r="O456" i="78"/>
  <c r="O420" i="78"/>
  <c r="O418" i="78"/>
  <c r="O416" i="78"/>
  <c r="O414" i="78"/>
  <c r="O394" i="78"/>
  <c r="O392" i="78"/>
  <c r="O390" i="78"/>
  <c r="O388" i="78"/>
  <c r="O382" i="78"/>
  <c r="O374" i="78"/>
  <c r="O372" i="78"/>
  <c r="O370" i="78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8" i="78"/>
  <c r="O336" i="78"/>
  <c r="O334" i="78"/>
  <c r="O332" i="78"/>
  <c r="O330" i="78"/>
  <c r="O328" i="78"/>
  <c r="O326" i="78"/>
  <c r="O324" i="78"/>
  <c r="O322" i="78"/>
  <c r="O320" i="78"/>
  <c r="O316" i="78"/>
  <c r="O314" i="78"/>
  <c r="O312" i="78"/>
  <c r="O310" i="78"/>
  <c r="O298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516" i="78"/>
  <c r="O514" i="78"/>
  <c r="O512" i="78"/>
  <c r="O510" i="78"/>
  <c r="O508" i="78"/>
  <c r="O506" i="78"/>
  <c r="O504" i="78"/>
  <c r="O502" i="78"/>
  <c r="O500" i="78"/>
  <c r="O498" i="78"/>
  <c r="O496" i="78"/>
  <c r="O494" i="78"/>
  <c r="O492" i="78"/>
  <c r="O490" i="78"/>
  <c r="O479" i="78"/>
  <c r="O477" i="78"/>
  <c r="O475" i="78"/>
  <c r="O471" i="78"/>
  <c r="O469" i="78"/>
  <c r="O467" i="78"/>
  <c r="O465" i="78"/>
  <c r="O463" i="78"/>
  <c r="O461" i="78"/>
  <c r="O459" i="78"/>
  <c r="O457" i="78"/>
  <c r="O455" i="78"/>
  <c r="O435" i="78"/>
  <c r="O419" i="78"/>
  <c r="O417" i="78"/>
  <c r="O393" i="78"/>
  <c r="O391" i="78"/>
  <c r="O389" i="78"/>
  <c r="O387" i="78"/>
  <c r="O383" i="78"/>
  <c r="O381" i="78"/>
  <c r="O375" i="78"/>
  <c r="O373" i="78"/>
  <c r="O371" i="78"/>
  <c r="O369" i="78"/>
  <c r="O367" i="78"/>
  <c r="O365" i="78"/>
  <c r="O363" i="78"/>
  <c r="O361" i="78"/>
  <c r="O359" i="78"/>
  <c r="O357" i="78"/>
  <c r="O355" i="78"/>
  <c r="O353" i="78"/>
  <c r="O351" i="78"/>
  <c r="O349" i="78"/>
  <c r="O347" i="78"/>
  <c r="O343" i="78"/>
  <c r="O341" i="78"/>
  <c r="O339" i="78"/>
  <c r="O337" i="78"/>
  <c r="O335" i="78"/>
  <c r="O333" i="78"/>
  <c r="O331" i="78"/>
  <c r="O329" i="78"/>
  <c r="O327" i="78"/>
  <c r="O325" i="78"/>
  <c r="O323" i="78"/>
  <c r="O321" i="78"/>
  <c r="O319" i="78"/>
  <c r="O315" i="78"/>
  <c r="O313" i="78"/>
  <c r="O311" i="78"/>
  <c r="O309" i="78"/>
  <c r="O307" i="78"/>
  <c r="O305" i="78"/>
  <c r="O303" i="78"/>
  <c r="O301" i="78"/>
  <c r="O299" i="78"/>
  <c r="O297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250" i="79"/>
  <c r="O238" i="79"/>
  <c r="B508" i="78"/>
  <c r="B517" i="78"/>
  <c r="B516" i="78"/>
  <c r="B515" i="78"/>
  <c r="B514" i="78"/>
  <c r="B513" i="78"/>
  <c r="B512" i="78"/>
  <c r="B511" i="78"/>
  <c r="B510" i="78"/>
  <c r="B509" i="78"/>
  <c r="O243" i="79"/>
  <c r="O164" i="79"/>
  <c r="O160" i="79"/>
  <c r="O16" i="79"/>
  <c r="B475" i="78"/>
  <c r="B479" i="78"/>
  <c r="B477" i="78"/>
  <c r="B454" i="78"/>
  <c r="B435" i="78"/>
  <c r="B419" i="78"/>
  <c r="B417" i="78"/>
  <c r="B415" i="78"/>
  <c r="E439" i="78"/>
  <c r="O272" i="79"/>
  <c r="O270" i="79"/>
  <c r="O268" i="79"/>
  <c r="O264" i="79"/>
  <c r="O237" i="79"/>
  <c r="O215" i="79"/>
  <c r="O211" i="79"/>
  <c r="O170" i="79"/>
  <c r="O161" i="79"/>
  <c r="O14" i="79"/>
  <c r="B413" i="78"/>
  <c r="B386" i="78"/>
  <c r="O252" i="79"/>
  <c r="O248" i="79"/>
  <c r="O244" i="79"/>
  <c r="O240" i="79"/>
  <c r="O236" i="79"/>
  <c r="O232" i="79"/>
  <c r="O205" i="79"/>
  <c r="O163" i="79"/>
  <c r="O159" i="79"/>
  <c r="C11" i="79"/>
  <c r="C18" i="79"/>
  <c r="O19" i="79"/>
  <c r="O17" i="79"/>
  <c r="O15" i="79"/>
  <c r="O13" i="79"/>
  <c r="C13" i="79"/>
  <c r="C15" i="79"/>
  <c r="C17" i="79"/>
  <c r="C19" i="79"/>
  <c r="B380" i="78"/>
  <c r="B383" i="78"/>
  <c r="B382" i="78"/>
  <c r="B381" i="78"/>
  <c r="B319" i="78"/>
  <c r="B345" i="78"/>
  <c r="B343" i="78"/>
  <c r="B341" i="78"/>
  <c r="B339" i="78"/>
  <c r="B337" i="78"/>
  <c r="B335" i="78"/>
  <c r="B333" i="78"/>
  <c r="B331" i="78"/>
  <c r="B329" i="78"/>
  <c r="B327" i="78"/>
  <c r="B325" i="78"/>
  <c r="B323" i="78"/>
  <c r="B321" i="78"/>
  <c r="B375" i="78"/>
  <c r="B373" i="78"/>
  <c r="B371" i="78"/>
  <c r="B369" i="78"/>
  <c r="B367" i="78"/>
  <c r="B365" i="78"/>
  <c r="B363" i="78"/>
  <c r="B361" i="78"/>
  <c r="B359" i="78"/>
  <c r="B357" i="78"/>
  <c r="B355" i="78"/>
  <c r="B353" i="78"/>
  <c r="B351" i="78"/>
  <c r="B349" i="78"/>
  <c r="B347" i="78"/>
  <c r="B28" i="78"/>
  <c r="B316" i="78"/>
  <c r="B314" i="78"/>
  <c r="B312" i="78"/>
  <c r="B310" i="78"/>
  <c r="B308" i="78"/>
  <c r="B306" i="78"/>
  <c r="B304" i="78"/>
  <c r="B302" i="78"/>
  <c r="B300" i="78"/>
  <c r="B298" i="78"/>
  <c r="B296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60" i="79"/>
  <c r="C61" i="79"/>
  <c r="C62" i="79"/>
  <c r="C63" i="79"/>
  <c r="C64" i="79"/>
  <c r="C65" i="79"/>
  <c r="C66" i="79"/>
  <c r="C67" i="79"/>
  <c r="C68" i="79"/>
  <c r="C69" i="79"/>
  <c r="C70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102" i="79"/>
  <c r="C103" i="79"/>
  <c r="C104" i="79"/>
  <c r="C105" i="79"/>
  <c r="C106" i="79"/>
  <c r="C107" i="79"/>
  <c r="C108" i="79"/>
  <c r="C109" i="79"/>
  <c r="C110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6" i="79"/>
  <c r="C157" i="79"/>
  <c r="C158" i="79"/>
  <c r="C159" i="79"/>
  <c r="C160" i="79"/>
  <c r="C161" i="79"/>
  <c r="C162" i="79"/>
  <c r="C163" i="79"/>
  <c r="C164" i="79"/>
  <c r="C168" i="79"/>
  <c r="C169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L201" i="79"/>
  <c r="C201" i="79"/>
  <c r="C204" i="79"/>
  <c r="C205" i="79"/>
  <c r="C206" i="79"/>
  <c r="C207" i="79"/>
  <c r="C208" i="79"/>
  <c r="C209" i="79"/>
  <c r="C210" i="79"/>
  <c r="C211" i="79"/>
  <c r="C212" i="79"/>
  <c r="C213" i="79"/>
  <c r="C214" i="79"/>
  <c r="L215" i="79"/>
  <c r="C215" i="79"/>
  <c r="C216" i="79"/>
  <c r="C217" i="79"/>
  <c r="C218" i="79"/>
  <c r="C219" i="79"/>
  <c r="C220" i="79"/>
  <c r="L221" i="79"/>
  <c r="C221" i="79"/>
  <c r="C222" i="79"/>
  <c r="L223" i="79"/>
  <c r="C223" i="79"/>
  <c r="C224" i="79"/>
  <c r="L225" i="79"/>
  <c r="C225" i="79"/>
  <c r="C226" i="79"/>
  <c r="L227" i="79"/>
  <c r="C227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L245" i="79"/>
  <c r="C245" i="79"/>
  <c r="C246" i="79"/>
  <c r="C247" i="79"/>
  <c r="C248" i="79"/>
  <c r="C249" i="79"/>
  <c r="C250" i="79"/>
  <c r="C251" i="79"/>
  <c r="C252" i="79"/>
  <c r="L253" i="79"/>
  <c r="C253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L268" i="79"/>
  <c r="C269" i="79"/>
  <c r="C270" i="79"/>
  <c r="L270" i="79"/>
  <c r="C271" i="79"/>
  <c r="C272" i="79"/>
  <c r="L272" i="79"/>
  <c r="C273" i="79"/>
  <c r="C274" i="79"/>
  <c r="C275" i="79"/>
  <c r="C276" i="79"/>
  <c r="L276" i="79"/>
  <c r="C277" i="79"/>
  <c r="C278" i="79"/>
  <c r="C279" i="79"/>
  <c r="C280" i="79"/>
  <c r="L280" i="79"/>
  <c r="C281" i="79"/>
  <c r="C284" i="79"/>
  <c r="C285" i="79"/>
  <c r="C286" i="79"/>
  <c r="C287" i="79"/>
  <c r="C288" i="79"/>
  <c r="C289" i="79"/>
  <c r="C290" i="79"/>
  <c r="L290" i="79"/>
  <c r="C291" i="79"/>
  <c r="C294" i="79"/>
  <c r="C295" i="79"/>
  <c r="C296" i="79"/>
  <c r="C297" i="79"/>
  <c r="C298" i="79"/>
  <c r="C299" i="79"/>
  <c r="C300" i="79"/>
  <c r="L300" i="79"/>
  <c r="C301" i="79"/>
  <c r="C302" i="79"/>
  <c r="L302" i="79"/>
  <c r="C303" i="79"/>
  <c r="C304" i="79"/>
  <c r="C305" i="79"/>
  <c r="C306" i="79"/>
  <c r="L306" i="79"/>
  <c r="C312" i="79"/>
  <c r="C313" i="79"/>
  <c r="C314" i="79"/>
  <c r="C315" i="79"/>
  <c r="C316" i="79"/>
  <c r="C317" i="79"/>
  <c r="C318" i="79"/>
  <c r="C319" i="79"/>
  <c r="C320" i="79"/>
  <c r="C321" i="79"/>
  <c r="C322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6" i="79"/>
  <c r="C397" i="79"/>
  <c r="C398" i="79"/>
  <c r="C399" i="79"/>
  <c r="C400" i="79"/>
  <c r="C401" i="79"/>
  <c r="C402" i="79"/>
  <c r="C403" i="79"/>
  <c r="C404" i="79"/>
  <c r="C405" i="79"/>
  <c r="C406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6" i="79"/>
  <c r="C427" i="79"/>
  <c r="C428" i="79"/>
  <c r="C429" i="79"/>
  <c r="C430" i="79"/>
  <c r="C431" i="79"/>
  <c r="C432" i="79"/>
  <c r="C433" i="79"/>
  <c r="C434" i="79"/>
  <c r="C435" i="79"/>
  <c r="C436" i="79"/>
  <c r="E417" i="78" l="1"/>
  <c r="E134" i="78"/>
  <c r="E435" i="78"/>
  <c r="E124" i="78"/>
  <c r="E329" i="78"/>
  <c r="E479" i="78"/>
  <c r="E331" i="78"/>
  <c r="E363" i="78"/>
  <c r="E316" i="78"/>
  <c r="E110" i="78"/>
  <c r="E114" i="78"/>
  <c r="E118" i="78"/>
  <c r="E126" i="78"/>
  <c r="E130" i="78"/>
  <c r="E138" i="78"/>
  <c r="E30" i="78"/>
  <c r="E350" i="78"/>
  <c r="L385" i="79"/>
  <c r="E132" i="78"/>
  <c r="E28" i="78"/>
  <c r="E381" i="78"/>
  <c r="L413" i="79"/>
  <c r="E383" i="78"/>
  <c r="E327" i="78"/>
  <c r="E339" i="78"/>
  <c r="E343" i="78"/>
  <c r="E347" i="78"/>
  <c r="E351" i="78"/>
  <c r="E355" i="78"/>
  <c r="E359" i="78"/>
  <c r="E367" i="78"/>
  <c r="E371" i="78"/>
  <c r="E375" i="78"/>
  <c r="E310" i="78"/>
  <c r="E314" i="78"/>
  <c r="E116" i="78"/>
  <c r="E128" i="78"/>
  <c r="E136" i="78"/>
  <c r="E321" i="78"/>
  <c r="E341" i="78"/>
  <c r="E349" i="78"/>
  <c r="E353" i="78"/>
  <c r="E357" i="78"/>
  <c r="E361" i="78"/>
  <c r="E365" i="78"/>
  <c r="E369" i="78"/>
  <c r="E373" i="78"/>
  <c r="L433" i="79"/>
  <c r="L421" i="79"/>
  <c r="L406" i="79"/>
  <c r="L402" i="79"/>
  <c r="L398" i="79"/>
  <c r="E419" i="78"/>
  <c r="L429" i="79"/>
  <c r="L417" i="79"/>
  <c r="L411" i="79"/>
  <c r="L431" i="79"/>
  <c r="L427" i="79"/>
  <c r="L419" i="79"/>
  <c r="L415" i="79"/>
  <c r="L243" i="79"/>
  <c r="L404" i="79"/>
  <c r="L400" i="79"/>
  <c r="L391" i="79"/>
  <c r="L214" i="79"/>
  <c r="E402" i="78"/>
  <c r="L226" i="79"/>
  <c r="L224" i="79"/>
  <c r="L222" i="79"/>
  <c r="L435" i="79"/>
  <c r="E344" i="78"/>
  <c r="L65" i="79"/>
  <c r="L85" i="79"/>
  <c r="L77" i="79"/>
  <c r="L70" i="79"/>
  <c r="L66" i="79"/>
  <c r="L62" i="79"/>
  <c r="L86" i="79"/>
  <c r="L67" i="79"/>
  <c r="L68" i="79"/>
  <c r="L64" i="79"/>
  <c r="L69" i="79"/>
  <c r="L63" i="79"/>
  <c r="L238" i="79"/>
  <c r="L234" i="79"/>
  <c r="E325" i="78"/>
  <c r="L216" i="79"/>
  <c r="L319" i="79"/>
  <c r="E312" i="78"/>
  <c r="L250" i="79"/>
  <c r="L240" i="79"/>
  <c r="E398" i="78"/>
  <c r="E406" i="78"/>
  <c r="E157" i="78"/>
  <c r="L244" i="79"/>
  <c r="L161" i="79"/>
  <c r="E399" i="78"/>
  <c r="E403" i="78"/>
  <c r="E407" i="78"/>
  <c r="E495" i="78"/>
  <c r="E499" i="78"/>
  <c r="E503" i="78"/>
  <c r="E507" i="78"/>
  <c r="E494" i="78"/>
  <c r="E498" i="78"/>
  <c r="E502" i="78"/>
  <c r="E506" i="78"/>
  <c r="E493" i="78"/>
  <c r="E497" i="78"/>
  <c r="E501" i="78"/>
  <c r="E505" i="78"/>
  <c r="E509" i="78"/>
  <c r="E511" i="78"/>
  <c r="E513" i="78"/>
  <c r="E515" i="78"/>
  <c r="E517" i="78"/>
  <c r="E496" i="78"/>
  <c r="E500" i="78"/>
  <c r="E504" i="78"/>
  <c r="E508" i="78"/>
  <c r="E510" i="78"/>
  <c r="E512" i="78"/>
  <c r="E514" i="78"/>
  <c r="E516" i="78"/>
  <c r="I423" i="79"/>
  <c r="K423" i="79"/>
  <c r="J423" i="79"/>
  <c r="L304" i="79"/>
  <c r="L220" i="79"/>
  <c r="L301" i="79"/>
  <c r="L281" i="79"/>
  <c r="L271" i="79"/>
  <c r="L269" i="79"/>
  <c r="L267" i="79"/>
  <c r="L414" i="79"/>
  <c r="L412" i="79"/>
  <c r="L410" i="79"/>
  <c r="L405" i="79"/>
  <c r="L403" i="79"/>
  <c r="L401" i="79"/>
  <c r="L399" i="79"/>
  <c r="L397" i="79"/>
  <c r="L392" i="79"/>
  <c r="L390" i="79"/>
  <c r="L388" i="79"/>
  <c r="L386" i="79"/>
  <c r="L384" i="79"/>
  <c r="L382" i="79"/>
  <c r="L320" i="79"/>
  <c r="L318" i="79"/>
  <c r="L305" i="79"/>
  <c r="E405" i="78"/>
  <c r="E400" i="78"/>
  <c r="E404" i="78"/>
  <c r="E408" i="78"/>
  <c r="L436" i="79"/>
  <c r="L434" i="79"/>
  <c r="L432" i="79"/>
  <c r="L430" i="79"/>
  <c r="L428" i="79"/>
  <c r="L426" i="79"/>
  <c r="L420" i="79"/>
  <c r="L418" i="79"/>
  <c r="L416" i="79"/>
  <c r="E401" i="78"/>
  <c r="E409" i="78"/>
  <c r="E418" i="78"/>
  <c r="J438" i="79"/>
  <c r="E362" i="78"/>
  <c r="E370" i="78"/>
  <c r="E358" i="78"/>
  <c r="E328" i="78"/>
  <c r="E471" i="78"/>
  <c r="E470" i="78"/>
  <c r="E456" i="78"/>
  <c r="E111" i="78"/>
  <c r="E374" i="78"/>
  <c r="E366" i="78"/>
  <c r="E360" i="78"/>
  <c r="E354" i="78"/>
  <c r="E342" i="78"/>
  <c r="E330" i="78"/>
  <c r="E326" i="78"/>
  <c r="E457" i="78"/>
  <c r="E478" i="78"/>
  <c r="E115" i="78"/>
  <c r="E135" i="78"/>
  <c r="E368" i="78"/>
  <c r="E352" i="78"/>
  <c r="E338" i="78"/>
  <c r="E469" i="78"/>
  <c r="R17" i="4"/>
  <c r="S17" i="4"/>
  <c r="R16" i="4"/>
  <c r="S16" i="4"/>
  <c r="L109" i="79"/>
  <c r="L55" i="79"/>
  <c r="L53" i="79"/>
  <c r="L52" i="79"/>
  <c r="L49" i="79"/>
  <c r="L44" i="79"/>
  <c r="L43" i="79"/>
  <c r="L42" i="79"/>
  <c r="L41" i="79"/>
  <c r="E468" i="78"/>
  <c r="E472" i="78"/>
  <c r="E480" i="78"/>
  <c r="E29" i="78"/>
  <c r="E420" i="78"/>
  <c r="I438" i="79"/>
  <c r="E125" i="78"/>
  <c r="E129" i="78"/>
  <c r="E133" i="78"/>
  <c r="E137" i="78"/>
  <c r="E311" i="78"/>
  <c r="E315" i="78"/>
  <c r="E348" i="78"/>
  <c r="E356" i="78"/>
  <c r="E364" i="78"/>
  <c r="E372" i="78"/>
  <c r="E332" i="78"/>
  <c r="E340" i="78"/>
  <c r="E117" i="78"/>
  <c r="K438" i="79"/>
  <c r="E438" i="79"/>
  <c r="E423" i="79"/>
  <c r="E382" i="78"/>
  <c r="E127" i="78"/>
  <c r="E131" i="78"/>
  <c r="E313" i="78"/>
  <c r="F438" i="79"/>
  <c r="F423" i="79"/>
  <c r="D438" i="79"/>
  <c r="D423" i="79"/>
  <c r="L438" i="79" l="1"/>
  <c r="L423" i="79"/>
  <c r="T16" i="4"/>
  <c r="T17" i="4"/>
  <c r="B18" i="4"/>
  <c r="C18" i="4" s="1"/>
  <c r="B10" i="4"/>
  <c r="C10" i="4" s="1"/>
  <c r="B15" i="4"/>
  <c r="C15" i="4" s="1"/>
  <c r="B14" i="4"/>
  <c r="C14" i="4" s="1"/>
  <c r="B13" i="4"/>
  <c r="C13" i="4" s="1"/>
  <c r="B9" i="4"/>
  <c r="C9" i="4" s="1"/>
  <c r="B12" i="4"/>
  <c r="C12" i="4" s="1"/>
  <c r="B11" i="4"/>
  <c r="C11" i="4" s="1"/>
  <c r="A23" i="78"/>
  <c r="A24" i="78"/>
  <c r="A15" i="78"/>
  <c r="A16" i="78"/>
  <c r="A17" i="78"/>
  <c r="A18" i="78"/>
  <c r="A19" i="78"/>
  <c r="A20" i="78"/>
  <c r="A21" i="78"/>
  <c r="A22" i="78"/>
  <c r="E318" i="78"/>
  <c r="E385" i="78"/>
  <c r="E412" i="78"/>
  <c r="E440" i="78"/>
  <c r="E441" i="78"/>
  <c r="E442" i="78"/>
  <c r="E443" i="78"/>
  <c r="E444" i="78"/>
  <c r="E445" i="78"/>
  <c r="E446" i="78"/>
  <c r="E447" i="78"/>
  <c r="E448" i="78"/>
  <c r="E449" i="78"/>
  <c r="E450" i="78"/>
  <c r="E451" i="78"/>
  <c r="E452" i="78"/>
  <c r="E453" i="78"/>
  <c r="E474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1" i="78" l="1"/>
  <c r="C21" i="78"/>
  <c r="D19" i="78"/>
  <c r="C19" i="78"/>
  <c r="D17" i="78"/>
  <c r="C17" i="78"/>
  <c r="D23" i="78"/>
  <c r="C23" i="78"/>
  <c r="D22" i="78"/>
  <c r="C22" i="78"/>
  <c r="D20" i="78"/>
  <c r="C20" i="78"/>
  <c r="D16" i="78"/>
  <c r="C16" i="78"/>
  <c r="D24" i="78"/>
  <c r="C24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Q12" i="4"/>
  <c r="O12" i="4"/>
  <c r="M12" i="4"/>
  <c r="K12" i="4"/>
  <c r="I12" i="4"/>
  <c r="G12" i="4"/>
  <c r="E12" i="4"/>
  <c r="P12" i="4"/>
  <c r="N12" i="4"/>
  <c r="L12" i="4"/>
  <c r="J12" i="4"/>
  <c r="H12" i="4"/>
  <c r="F12" i="4"/>
  <c r="D12" i="4"/>
  <c r="P9" i="4"/>
  <c r="N9" i="4"/>
  <c r="L9" i="4"/>
  <c r="J9" i="4"/>
  <c r="H9" i="4"/>
  <c r="F9" i="4"/>
  <c r="D9" i="4"/>
  <c r="Q9" i="4"/>
  <c r="O9" i="4"/>
  <c r="M9" i="4"/>
  <c r="K9" i="4"/>
  <c r="I9" i="4"/>
  <c r="G9" i="4"/>
  <c r="E9" i="4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D13" i="4"/>
  <c r="F13" i="4"/>
  <c r="H13" i="4"/>
  <c r="J13" i="4"/>
  <c r="L13" i="4"/>
  <c r="N13" i="4"/>
  <c r="P13" i="4"/>
  <c r="E13" i="4"/>
  <c r="G13" i="4"/>
  <c r="I13" i="4"/>
  <c r="K13" i="4"/>
  <c r="M13" i="4"/>
  <c r="O13" i="4"/>
  <c r="Q13" i="4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8" i="4"/>
  <c r="N18" i="4"/>
  <c r="L18" i="4"/>
  <c r="J18" i="4"/>
  <c r="H18" i="4"/>
  <c r="F18" i="4"/>
  <c r="D18" i="4"/>
  <c r="Q18" i="4"/>
  <c r="O18" i="4"/>
  <c r="M18" i="4"/>
  <c r="K18" i="4"/>
  <c r="I18" i="4"/>
  <c r="G18" i="4"/>
  <c r="E18" i="4"/>
  <c r="D15" i="4"/>
  <c r="F15" i="4"/>
  <c r="H15" i="4"/>
  <c r="J15" i="4"/>
  <c r="L15" i="4"/>
  <c r="N15" i="4"/>
  <c r="P15" i="4"/>
  <c r="E15" i="4"/>
  <c r="G15" i="4"/>
  <c r="I15" i="4"/>
  <c r="K15" i="4"/>
  <c r="M15" i="4"/>
  <c r="O15" i="4"/>
  <c r="Q15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F5" i="5" l="1"/>
  <c r="AE1" i="4" s="1"/>
  <c r="BP144" i="4"/>
  <c r="BP145" i="4"/>
  <c r="BP147" i="4"/>
  <c r="BP146" i="4"/>
  <c r="BP141" i="4"/>
  <c r="BP49" i="4"/>
  <c r="BP57" i="4"/>
  <c r="BP65" i="4"/>
  <c r="BP52" i="4"/>
  <c r="BP68" i="4"/>
  <c r="BP84" i="4"/>
  <c r="BP19" i="4"/>
  <c r="BP35" i="4"/>
  <c r="BP71" i="4"/>
  <c r="BP79" i="4"/>
  <c r="BP87" i="4"/>
  <c r="BP95" i="4"/>
  <c r="BP50" i="4"/>
  <c r="BP101" i="4"/>
  <c r="BP109" i="4"/>
  <c r="BP70" i="4"/>
  <c r="BP86" i="4"/>
  <c r="BP114" i="4"/>
  <c r="BP122" i="4"/>
  <c r="BP100" i="4"/>
  <c r="BP121" i="4"/>
  <c r="BP127" i="4"/>
  <c r="BP119" i="4"/>
  <c r="BP135" i="4"/>
  <c r="BP38" i="4"/>
  <c r="BP40" i="4"/>
  <c r="BP33" i="4"/>
  <c r="BP48" i="4"/>
  <c r="BP64" i="4"/>
  <c r="BP103" i="4"/>
  <c r="BP72" i="4"/>
  <c r="BP88" i="4"/>
  <c r="BP24" i="4"/>
  <c r="BP26" i="4"/>
  <c r="BP34" i="4"/>
  <c r="BP28" i="4"/>
  <c r="BP36" i="4"/>
  <c r="BP47" i="4"/>
  <c r="BP55" i="4"/>
  <c r="BP63" i="4"/>
  <c r="BP39" i="4"/>
  <c r="BP45" i="4"/>
  <c r="BP53" i="4"/>
  <c r="BP61" i="4"/>
  <c r="BP21" i="4"/>
  <c r="BP29" i="4"/>
  <c r="BP37" i="4"/>
  <c r="BP44" i="4"/>
  <c r="BP60" i="4"/>
  <c r="BP76" i="4"/>
  <c r="BP92" i="4"/>
  <c r="BP27" i="4"/>
  <c r="BP75" i="4"/>
  <c r="BP83" i="4"/>
  <c r="BP91" i="4"/>
  <c r="BP42" i="4"/>
  <c r="BP58" i="4"/>
  <c r="BP66" i="4"/>
  <c r="BP97" i="4"/>
  <c r="BP105" i="4"/>
  <c r="BP78" i="4"/>
  <c r="BP94" i="4"/>
  <c r="BP111" i="4"/>
  <c r="BP118" i="4"/>
  <c r="BP108" i="4"/>
  <c r="BP113" i="4"/>
  <c r="BP102" i="4"/>
  <c r="BP110" i="4"/>
  <c r="BP133" i="4"/>
  <c r="BP137" i="4"/>
  <c r="BP129" i="4"/>
  <c r="BP25" i="4"/>
  <c r="BP41" i="4"/>
  <c r="BP56" i="4"/>
  <c r="BP99" i="4"/>
  <c r="BP107" i="4"/>
  <c r="BP96" i="4"/>
  <c r="BP80" i="4"/>
  <c r="BP22" i="4"/>
  <c r="BP30" i="4"/>
  <c r="BP20" i="4"/>
  <c r="BP32" i="4"/>
  <c r="BP43" i="4"/>
  <c r="BP51" i="4"/>
  <c r="BP59" i="4"/>
  <c r="BP23" i="4"/>
  <c r="BP73" i="4"/>
  <c r="BP81" i="4"/>
  <c r="BP89" i="4"/>
  <c r="BP54" i="4"/>
  <c r="BP74" i="4"/>
  <c r="BP90" i="4"/>
  <c r="BP117" i="4"/>
  <c r="BP132" i="4"/>
  <c r="BP136" i="4"/>
  <c r="BP131" i="4"/>
  <c r="BP112" i="4"/>
  <c r="BP124" i="4"/>
  <c r="BP98" i="4"/>
  <c r="BP125" i="4"/>
  <c r="BP130" i="4"/>
  <c r="BP115" i="4"/>
  <c r="BP31" i="4"/>
  <c r="BP67" i="4"/>
  <c r="BP69" i="4"/>
  <c r="BP77" i="4"/>
  <c r="BP85" i="4"/>
  <c r="BP93" i="4"/>
  <c r="BP46" i="4"/>
  <c r="BP62" i="4"/>
  <c r="BP82" i="4"/>
  <c r="BP104" i="4"/>
  <c r="BP134" i="4"/>
  <c r="BP138" i="4"/>
  <c r="BP116" i="4"/>
  <c r="BP120" i="4"/>
  <c r="BP106" i="4"/>
  <c r="BP128" i="4"/>
  <c r="BP126" i="4"/>
  <c r="BP123" i="4"/>
  <c r="BP16" i="4"/>
  <c r="BP17" i="4"/>
  <c r="E17" i="78"/>
  <c r="E21" i="78"/>
  <c r="E24" i="78"/>
  <c r="E20" i="78"/>
  <c r="E22" i="78"/>
  <c r="E23" i="78"/>
  <c r="R14" i="4"/>
  <c r="S14" i="4"/>
  <c r="S15" i="4"/>
  <c r="R15" i="4"/>
  <c r="R18" i="4"/>
  <c r="S18" i="4"/>
  <c r="R10" i="4"/>
  <c r="S10" i="4"/>
  <c r="S13" i="4"/>
  <c r="R13" i="4"/>
  <c r="R9" i="4"/>
  <c r="S9" i="4"/>
  <c r="S12" i="4"/>
  <c r="R12" i="4"/>
  <c r="S11" i="4"/>
  <c r="R11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D1" i="4" l="1"/>
  <c r="H5" i="5"/>
  <c r="BL144" i="4"/>
  <c r="BL147" i="4"/>
  <c r="BL145" i="4"/>
  <c r="BL146" i="4"/>
  <c r="BL141" i="4"/>
  <c r="BK147" i="4"/>
  <c r="BK146" i="4"/>
  <c r="BK144" i="4"/>
  <c r="BK145" i="4"/>
  <c r="BK141" i="4"/>
  <c r="AG1" i="4"/>
  <c r="BL45" i="4"/>
  <c r="BL53" i="4"/>
  <c r="BL61" i="4"/>
  <c r="BL21" i="4"/>
  <c r="BL29" i="4"/>
  <c r="BL37" i="4"/>
  <c r="BL44" i="4"/>
  <c r="BL60" i="4"/>
  <c r="BL76" i="4"/>
  <c r="BL92" i="4"/>
  <c r="BL27" i="4"/>
  <c r="BL75" i="4"/>
  <c r="BL83" i="4"/>
  <c r="BL91" i="4"/>
  <c r="BL42" i="4"/>
  <c r="BL58" i="4"/>
  <c r="BL66" i="4"/>
  <c r="BL97" i="4"/>
  <c r="BL105" i="4"/>
  <c r="BL78" i="4"/>
  <c r="BL94" i="4"/>
  <c r="BL111" i="4"/>
  <c r="BL118" i="4"/>
  <c r="BL108" i="4"/>
  <c r="BL113" i="4"/>
  <c r="BL102" i="4"/>
  <c r="BL110" i="4"/>
  <c r="BL133" i="4"/>
  <c r="BL137" i="4"/>
  <c r="BL129" i="4"/>
  <c r="BL38" i="4"/>
  <c r="BL25" i="4"/>
  <c r="BL56" i="4"/>
  <c r="BL99" i="4"/>
  <c r="BL107" i="4"/>
  <c r="BL96" i="4"/>
  <c r="BL80" i="4"/>
  <c r="BL22" i="4"/>
  <c r="BL30" i="4"/>
  <c r="BL20" i="4"/>
  <c r="BL32" i="4"/>
  <c r="BL43" i="4"/>
  <c r="BL51" i="4"/>
  <c r="BL59" i="4"/>
  <c r="BL49" i="4"/>
  <c r="BL57" i="4"/>
  <c r="BL65" i="4"/>
  <c r="BL52" i="4"/>
  <c r="BL68" i="4"/>
  <c r="BL84" i="4"/>
  <c r="BL19" i="4"/>
  <c r="BL35" i="4"/>
  <c r="BL71" i="4"/>
  <c r="BL79" i="4"/>
  <c r="BL87" i="4"/>
  <c r="BL95" i="4"/>
  <c r="BL50" i="4"/>
  <c r="BL101" i="4"/>
  <c r="BL109" i="4"/>
  <c r="BL70" i="4"/>
  <c r="BL86" i="4"/>
  <c r="BL114" i="4"/>
  <c r="BL122" i="4"/>
  <c r="BL100" i="4"/>
  <c r="BL121" i="4"/>
  <c r="BL127" i="4"/>
  <c r="BL119" i="4"/>
  <c r="BL135" i="4"/>
  <c r="BL40" i="4"/>
  <c r="BL33" i="4"/>
  <c r="BL41" i="4"/>
  <c r="BL48" i="4"/>
  <c r="BL64" i="4"/>
  <c r="BL103" i="4"/>
  <c r="BL72" i="4"/>
  <c r="BL88" i="4"/>
  <c r="BL24" i="4"/>
  <c r="BL26" i="4"/>
  <c r="BL34" i="4"/>
  <c r="BL28" i="4"/>
  <c r="BL36" i="4"/>
  <c r="BL47" i="4"/>
  <c r="BL55" i="4"/>
  <c r="BL63" i="4"/>
  <c r="BL39" i="4"/>
  <c r="BL31" i="4"/>
  <c r="BL67" i="4"/>
  <c r="BL69" i="4"/>
  <c r="BL77" i="4"/>
  <c r="BL85" i="4"/>
  <c r="BL93" i="4"/>
  <c r="BL46" i="4"/>
  <c r="BL62" i="4"/>
  <c r="BL82" i="4"/>
  <c r="BL104" i="4"/>
  <c r="BL134" i="4"/>
  <c r="BL138" i="4"/>
  <c r="BL120" i="4"/>
  <c r="BL124" i="4"/>
  <c r="BL106" i="4"/>
  <c r="BL128" i="4"/>
  <c r="BL126" i="4"/>
  <c r="BL123" i="4"/>
  <c r="BL23" i="4"/>
  <c r="BL73" i="4"/>
  <c r="BL81" i="4"/>
  <c r="BL89" i="4"/>
  <c r="BL54" i="4"/>
  <c r="BL74" i="4"/>
  <c r="BL90" i="4"/>
  <c r="BL117" i="4"/>
  <c r="BL132" i="4"/>
  <c r="BL136" i="4"/>
  <c r="BL131" i="4"/>
  <c r="BL112" i="4"/>
  <c r="BL116" i="4"/>
  <c r="BL98" i="4"/>
  <c r="BL125" i="4"/>
  <c r="BL130" i="4"/>
  <c r="BL115" i="4"/>
  <c r="BK49" i="4"/>
  <c r="BK57" i="4"/>
  <c r="BK65" i="4"/>
  <c r="BK21" i="4"/>
  <c r="BK29" i="4"/>
  <c r="BK37" i="4"/>
  <c r="BK44" i="4"/>
  <c r="BK60" i="4"/>
  <c r="BK68" i="4"/>
  <c r="BK84" i="4"/>
  <c r="BK27" i="4"/>
  <c r="BK71" i="4"/>
  <c r="BK79" i="4"/>
  <c r="BK87" i="4"/>
  <c r="BK50" i="4"/>
  <c r="BK101" i="4"/>
  <c r="BK109" i="4"/>
  <c r="BK78" i="4"/>
  <c r="BK94" i="4"/>
  <c r="BK111" i="4"/>
  <c r="BK114" i="4"/>
  <c r="BK122" i="4"/>
  <c r="BK108" i="4"/>
  <c r="BK113" i="4"/>
  <c r="BK102" i="4"/>
  <c r="BK110" i="4"/>
  <c r="BK119" i="4"/>
  <c r="BK135" i="4"/>
  <c r="BK129" i="4"/>
  <c r="BK38" i="4"/>
  <c r="BK25" i="4"/>
  <c r="BK41" i="4"/>
  <c r="BK56" i="4"/>
  <c r="BK103" i="4"/>
  <c r="BK80" i="4"/>
  <c r="BK24" i="4"/>
  <c r="BK26" i="4"/>
  <c r="BK34" i="4"/>
  <c r="BK28" i="4"/>
  <c r="BK36" i="4"/>
  <c r="BK47" i="4"/>
  <c r="BK55" i="4"/>
  <c r="BK63" i="4"/>
  <c r="BK45" i="4"/>
  <c r="BK53" i="4"/>
  <c r="BK61" i="4"/>
  <c r="BK52" i="4"/>
  <c r="BK76" i="4"/>
  <c r="BK92" i="4"/>
  <c r="BK19" i="4"/>
  <c r="BK35" i="4"/>
  <c r="BK75" i="4"/>
  <c r="BK83" i="4"/>
  <c r="BK91" i="4"/>
  <c r="BK95" i="4"/>
  <c r="BK42" i="4"/>
  <c r="BK58" i="4"/>
  <c r="BK66" i="4"/>
  <c r="BK97" i="4"/>
  <c r="BK105" i="4"/>
  <c r="BK70" i="4"/>
  <c r="BK86" i="4"/>
  <c r="BK118" i="4"/>
  <c r="BK100" i="4"/>
  <c r="BK121" i="4"/>
  <c r="BK127" i="4"/>
  <c r="BK133" i="4"/>
  <c r="BK137" i="4"/>
  <c r="BK40" i="4"/>
  <c r="BK33" i="4"/>
  <c r="BK48" i="4"/>
  <c r="BK64" i="4"/>
  <c r="BK99" i="4"/>
  <c r="BK107" i="4"/>
  <c r="BK96" i="4"/>
  <c r="BK72" i="4"/>
  <c r="BK88" i="4"/>
  <c r="BK22" i="4"/>
  <c r="BK30" i="4"/>
  <c r="BK20" i="4"/>
  <c r="BK32" i="4"/>
  <c r="BK43" i="4"/>
  <c r="BK51" i="4"/>
  <c r="BK59" i="4"/>
  <c r="BK39" i="4"/>
  <c r="BK23" i="4"/>
  <c r="BK67" i="4"/>
  <c r="BK73" i="4"/>
  <c r="BK81" i="4"/>
  <c r="BK89" i="4"/>
  <c r="BK46" i="4"/>
  <c r="BK62" i="4"/>
  <c r="BK82" i="4"/>
  <c r="BK104" i="4"/>
  <c r="BK134" i="4"/>
  <c r="BK138" i="4"/>
  <c r="BK131" i="4"/>
  <c r="BK116" i="4"/>
  <c r="BK124" i="4"/>
  <c r="BK106" i="4"/>
  <c r="BK125" i="4"/>
  <c r="BK130" i="4"/>
  <c r="BK123" i="4"/>
  <c r="BK31" i="4"/>
  <c r="BK69" i="4"/>
  <c r="BK77" i="4"/>
  <c r="BK85" i="4"/>
  <c r="BK93" i="4"/>
  <c r="BK54" i="4"/>
  <c r="BK74" i="4"/>
  <c r="BK90" i="4"/>
  <c r="BK117" i="4"/>
  <c r="BK132" i="4"/>
  <c r="BK136" i="4"/>
  <c r="BK112" i="4"/>
  <c r="BK120" i="4"/>
  <c r="BK98" i="4"/>
  <c r="BK128" i="4"/>
  <c r="BK126" i="4"/>
  <c r="BK115" i="4"/>
  <c r="BK17" i="4"/>
  <c r="BK16" i="4"/>
  <c r="BM5" i="4"/>
  <c r="BM13" i="4" s="1"/>
  <c r="BL17" i="4"/>
  <c r="BL16" i="4"/>
  <c r="BK11" i="4"/>
  <c r="BP11" i="4"/>
  <c r="BL11" i="4"/>
  <c r="T11" i="4"/>
  <c r="BK12" i="4"/>
  <c r="BP12" i="4"/>
  <c r="BL12" i="4"/>
  <c r="T12" i="4"/>
  <c r="BM12" i="4"/>
  <c r="T13" i="4"/>
  <c r="BL13" i="4"/>
  <c r="BP13" i="4"/>
  <c r="BK13" i="4"/>
  <c r="BP14" i="4"/>
  <c r="BL14" i="4"/>
  <c r="T14" i="4"/>
  <c r="BK14" i="4"/>
  <c r="BP9" i="4"/>
  <c r="BL9" i="4"/>
  <c r="T9" i="4"/>
  <c r="BK9" i="4"/>
  <c r="BM9" i="4"/>
  <c r="BP10" i="4"/>
  <c r="BL10" i="4"/>
  <c r="T10" i="4"/>
  <c r="BK10" i="4"/>
  <c r="BP18" i="4"/>
  <c r="BL18" i="4"/>
  <c r="T18" i="4"/>
  <c r="BK18" i="4"/>
  <c r="BM18" i="4"/>
  <c r="BK15" i="4"/>
  <c r="T15" i="4"/>
  <c r="BL15" i="4"/>
  <c r="BP15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65" i="4" l="1"/>
  <c r="BA166" i="4"/>
  <c r="BA164" i="4"/>
  <c r="BA161" i="4"/>
  <c r="BA152" i="4"/>
  <c r="BA156" i="4"/>
  <c r="BA158" i="4"/>
  <c r="BA157" i="4"/>
  <c r="BA151" i="4"/>
  <c r="BA154" i="4"/>
  <c r="BA150" i="4"/>
  <c r="BA153" i="4"/>
  <c r="BA160" i="4"/>
  <c r="BA155" i="4"/>
  <c r="BA159" i="4"/>
  <c r="BM10" i="4"/>
  <c r="BM11" i="4"/>
  <c r="BM15" i="4"/>
  <c r="BM14" i="4"/>
  <c r="BM146" i="4"/>
  <c r="BM144" i="4"/>
  <c r="BM145" i="4"/>
  <c r="BM147" i="4"/>
  <c r="BM141" i="4"/>
  <c r="BA141" i="4"/>
  <c r="BA147" i="4"/>
  <c r="BA144" i="4"/>
  <c r="BA145" i="4"/>
  <c r="BA146" i="4"/>
  <c r="BM49" i="4"/>
  <c r="BM57" i="4"/>
  <c r="BM65" i="4"/>
  <c r="BM29" i="4"/>
  <c r="BM44" i="4"/>
  <c r="BM60" i="4"/>
  <c r="BM76" i="4"/>
  <c r="BM92" i="4"/>
  <c r="BM27" i="4"/>
  <c r="BM75" i="4"/>
  <c r="BM83" i="4"/>
  <c r="BM91" i="4"/>
  <c r="BM95" i="4"/>
  <c r="BM42" i="4"/>
  <c r="BM58" i="4"/>
  <c r="BM66" i="4"/>
  <c r="BM97" i="4"/>
  <c r="BM105" i="4"/>
  <c r="BM78" i="4"/>
  <c r="BM94" i="4"/>
  <c r="BM114" i="4"/>
  <c r="BM122" i="4"/>
  <c r="BM108" i="4"/>
  <c r="BM121" i="4"/>
  <c r="BM102" i="4"/>
  <c r="BM133" i="4"/>
  <c r="BM137" i="4"/>
  <c r="BM33" i="4"/>
  <c r="BM41" i="4"/>
  <c r="BM48" i="4"/>
  <c r="BM64" i="4"/>
  <c r="BM103" i="4"/>
  <c r="BM96" i="4"/>
  <c r="BM80" i="4"/>
  <c r="BM22" i="4"/>
  <c r="BM30" i="4"/>
  <c r="BM20" i="4"/>
  <c r="BM32" i="4"/>
  <c r="BM43" i="4"/>
  <c r="BM51" i="4"/>
  <c r="BM59" i="4"/>
  <c r="BM45" i="4"/>
  <c r="BM53" i="4"/>
  <c r="BM61" i="4"/>
  <c r="BM21" i="4"/>
  <c r="BM37" i="4"/>
  <c r="BM52" i="4"/>
  <c r="BM68" i="4"/>
  <c r="BM84" i="4"/>
  <c r="BM19" i="4"/>
  <c r="BM35" i="4"/>
  <c r="BM71" i="4"/>
  <c r="BM79" i="4"/>
  <c r="BM87" i="4"/>
  <c r="BM50" i="4"/>
  <c r="BM101" i="4"/>
  <c r="BM109" i="4"/>
  <c r="BM70" i="4"/>
  <c r="BM86" i="4"/>
  <c r="BM111" i="4"/>
  <c r="BM118" i="4"/>
  <c r="BM100" i="4"/>
  <c r="BM113" i="4"/>
  <c r="BM127" i="4"/>
  <c r="BM110" i="4"/>
  <c r="BM119" i="4"/>
  <c r="BM135" i="4"/>
  <c r="BM129" i="4"/>
  <c r="BM38" i="4"/>
  <c r="BM40" i="4"/>
  <c r="BM25" i="4"/>
  <c r="BM56" i="4"/>
  <c r="BM99" i="4"/>
  <c r="BM107" i="4"/>
  <c r="BM72" i="4"/>
  <c r="BM88" i="4"/>
  <c r="BM24" i="4"/>
  <c r="BM26" i="4"/>
  <c r="BM34" i="4"/>
  <c r="BM28" i="4"/>
  <c r="BM36" i="4"/>
  <c r="BM47" i="4"/>
  <c r="BM55" i="4"/>
  <c r="BM63" i="4"/>
  <c r="BM39" i="4"/>
  <c r="BM31" i="4"/>
  <c r="BM69" i="4"/>
  <c r="BM77" i="4"/>
  <c r="BM85" i="4"/>
  <c r="BM93" i="4"/>
  <c r="BM46" i="4"/>
  <c r="BM62" i="4"/>
  <c r="BM74" i="4"/>
  <c r="BM90" i="4"/>
  <c r="BM104" i="4"/>
  <c r="BM134" i="4"/>
  <c r="BM138" i="4"/>
  <c r="BM131" i="4"/>
  <c r="BM112" i="4"/>
  <c r="BM116" i="4"/>
  <c r="BM120" i="4"/>
  <c r="BM124" i="4"/>
  <c r="BM106" i="4"/>
  <c r="BM128" i="4"/>
  <c r="BM125" i="4"/>
  <c r="BM126" i="4"/>
  <c r="BM123" i="4"/>
  <c r="BM23" i="4"/>
  <c r="BM67" i="4"/>
  <c r="BM73" i="4"/>
  <c r="BM81" i="4"/>
  <c r="BM89" i="4"/>
  <c r="BM54" i="4"/>
  <c r="BM82" i="4"/>
  <c r="BM117" i="4"/>
  <c r="BM132" i="4"/>
  <c r="BM136" i="4"/>
  <c r="BM98" i="4"/>
  <c r="BM130" i="4"/>
  <c r="BM115" i="4"/>
  <c r="BA45" i="4"/>
  <c r="BA49" i="4"/>
  <c r="BA53" i="4"/>
  <c r="BA57" i="4"/>
  <c r="BA61" i="4"/>
  <c r="BA65" i="4"/>
  <c r="BA29" i="4"/>
  <c r="BA44" i="4"/>
  <c r="BA52" i="4"/>
  <c r="BA60" i="4"/>
  <c r="BA68" i="4"/>
  <c r="BA21" i="4"/>
  <c r="BA37" i="4"/>
  <c r="BA76" i="4"/>
  <c r="BA84" i="4"/>
  <c r="BA92" i="4"/>
  <c r="BA19" i="4"/>
  <c r="BA27" i="4"/>
  <c r="BA35" i="4"/>
  <c r="BA71" i="4"/>
  <c r="BA75" i="4"/>
  <c r="BA79" i="4"/>
  <c r="BA83" i="4"/>
  <c r="BA87" i="4"/>
  <c r="BA91" i="4"/>
  <c r="BA95" i="4"/>
  <c r="BA42" i="4"/>
  <c r="BA111" i="4"/>
  <c r="BA113" i="4"/>
  <c r="BA121" i="4"/>
  <c r="BA127" i="4"/>
  <c r="BA110" i="4"/>
  <c r="BA50" i="4"/>
  <c r="BA58" i="4"/>
  <c r="BA66" i="4"/>
  <c r="BA97" i="4"/>
  <c r="BA101" i="4"/>
  <c r="BA105" i="4"/>
  <c r="BA109" i="4"/>
  <c r="BA70" i="4"/>
  <c r="BA78" i="4"/>
  <c r="BA86" i="4"/>
  <c r="BA94" i="4"/>
  <c r="BA114" i="4"/>
  <c r="BA118" i="4"/>
  <c r="BA122" i="4"/>
  <c r="BA100" i="4"/>
  <c r="BA108" i="4"/>
  <c r="BA102" i="4"/>
  <c r="BA119" i="4"/>
  <c r="BA133" i="4"/>
  <c r="BA135" i="4"/>
  <c r="BA137" i="4"/>
  <c r="BA25" i="4"/>
  <c r="BA33" i="4"/>
  <c r="BA48" i="4"/>
  <c r="BA56" i="4"/>
  <c r="BA64" i="4"/>
  <c r="BA96" i="4"/>
  <c r="BA72" i="4"/>
  <c r="BA80" i="4"/>
  <c r="BA88" i="4"/>
  <c r="BA129" i="4"/>
  <c r="BA38" i="4"/>
  <c r="BA40" i="4"/>
  <c r="BA41" i="4"/>
  <c r="BA99" i="4"/>
  <c r="BA103" i="4"/>
  <c r="BA107" i="4"/>
  <c r="BA24" i="4"/>
  <c r="BA22" i="4"/>
  <c r="BA26" i="4"/>
  <c r="BA30" i="4"/>
  <c r="BA34" i="4"/>
  <c r="BA20" i="4"/>
  <c r="BA28" i="4"/>
  <c r="BA32" i="4"/>
  <c r="BA36" i="4"/>
  <c r="BA43" i="4"/>
  <c r="BA47" i="4"/>
  <c r="BA51" i="4"/>
  <c r="BA55" i="4"/>
  <c r="BA59" i="4"/>
  <c r="BA63" i="4"/>
  <c r="BA23" i="4"/>
  <c r="BA31" i="4"/>
  <c r="BA69" i="4"/>
  <c r="BA73" i="4"/>
  <c r="BA77" i="4"/>
  <c r="BA81" i="4"/>
  <c r="BA85" i="4"/>
  <c r="BA89" i="4"/>
  <c r="BA93" i="4"/>
  <c r="BA46" i="4"/>
  <c r="BA54" i="4"/>
  <c r="BA62" i="4"/>
  <c r="BA74" i="4"/>
  <c r="BA82" i="4"/>
  <c r="BA90" i="4"/>
  <c r="BA104" i="4"/>
  <c r="BA117" i="4"/>
  <c r="BA132" i="4"/>
  <c r="BA134" i="4"/>
  <c r="BA136" i="4"/>
  <c r="BA138" i="4"/>
  <c r="BA131" i="4"/>
  <c r="BA112" i="4"/>
  <c r="BA116" i="4"/>
  <c r="BA120" i="4"/>
  <c r="BA98" i="4"/>
  <c r="BA106" i="4"/>
  <c r="BA128" i="4"/>
  <c r="BA125" i="4"/>
  <c r="BA126" i="4"/>
  <c r="BA130" i="4"/>
  <c r="BA115" i="4"/>
  <c r="BA123" i="4"/>
  <c r="BA39" i="4"/>
  <c r="BA67" i="4"/>
  <c r="BA124" i="4"/>
  <c r="BN5" i="4"/>
  <c r="BN6" i="4" s="1"/>
  <c r="BM16" i="4"/>
  <c r="BM17" i="4"/>
  <c r="BA17" i="4"/>
  <c r="BA16" i="4"/>
  <c r="BA11" i="4"/>
  <c r="BA12" i="4"/>
  <c r="BA13" i="4"/>
  <c r="BA14" i="4"/>
  <c r="BA15" i="4"/>
  <c r="BA9" i="4"/>
  <c r="BA10" i="4"/>
  <c r="BA18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L6" i="4"/>
  <c r="BM6" i="4"/>
  <c r="BA6" i="4"/>
  <c r="AC165" i="4" l="1"/>
  <c r="AC166" i="4"/>
  <c r="AC164" i="4"/>
  <c r="AW165" i="4"/>
  <c r="AW164" i="4"/>
  <c r="AW166" i="4"/>
  <c r="AR165" i="4"/>
  <c r="AR166" i="4"/>
  <c r="AR164" i="4"/>
  <c r="AT164" i="4"/>
  <c r="AT166" i="4"/>
  <c r="AT165" i="4"/>
  <c r="V165" i="4"/>
  <c r="V164" i="4"/>
  <c r="V166" i="4"/>
  <c r="BC165" i="4"/>
  <c r="BC164" i="4"/>
  <c r="BC166" i="4"/>
  <c r="X165" i="4"/>
  <c r="X166" i="4"/>
  <c r="X164" i="4"/>
  <c r="AS165" i="4"/>
  <c r="AS166" i="4"/>
  <c r="AS164" i="4"/>
  <c r="AO165" i="4"/>
  <c r="AO164" i="4"/>
  <c r="AO166" i="4"/>
  <c r="W166" i="4"/>
  <c r="W164" i="4"/>
  <c r="W165" i="4"/>
  <c r="AH166" i="4"/>
  <c r="AH165" i="4"/>
  <c r="AH164" i="4"/>
  <c r="AA164" i="4"/>
  <c r="AA165" i="4"/>
  <c r="AA166" i="4"/>
  <c r="AI166" i="4"/>
  <c r="AI165" i="4"/>
  <c r="AI164" i="4"/>
  <c r="AK165" i="4"/>
  <c r="AK164" i="4"/>
  <c r="AK166" i="4"/>
  <c r="AN165" i="4"/>
  <c r="AN164" i="4"/>
  <c r="AN166" i="4"/>
  <c r="BE165" i="4"/>
  <c r="F371" i="79" s="1"/>
  <c r="BE166" i="4"/>
  <c r="BE164" i="4"/>
  <c r="F187" i="79" s="1"/>
  <c r="AG166" i="4"/>
  <c r="AG164" i="4"/>
  <c r="AG165" i="4"/>
  <c r="Y164" i="4"/>
  <c r="Y165" i="4"/>
  <c r="Y166" i="4"/>
  <c r="AQ164" i="4"/>
  <c r="AQ165" i="4"/>
  <c r="AQ166" i="4"/>
  <c r="BB165" i="4"/>
  <c r="BB166" i="4"/>
  <c r="BB164" i="4"/>
  <c r="AY166" i="4"/>
  <c r="AY165" i="4"/>
  <c r="AY164" i="4"/>
  <c r="AD164" i="4"/>
  <c r="AD166" i="4"/>
  <c r="AD165" i="4"/>
  <c r="AJ166" i="4"/>
  <c r="AJ164" i="4"/>
  <c r="AJ165" i="4"/>
  <c r="U165" i="4"/>
  <c r="U166" i="4"/>
  <c r="U164" i="4"/>
  <c r="BD165" i="4"/>
  <c r="BD164" i="4"/>
  <c r="BD166" i="4"/>
  <c r="Z164" i="4"/>
  <c r="Z165" i="4"/>
  <c r="Z166" i="4"/>
  <c r="AP165" i="4"/>
  <c r="AP164" i="4"/>
  <c r="AP166" i="4"/>
  <c r="AU165" i="4"/>
  <c r="AU164" i="4"/>
  <c r="AU166" i="4"/>
  <c r="AF166" i="4"/>
  <c r="AF164" i="4"/>
  <c r="AF165" i="4"/>
  <c r="AL165" i="4"/>
  <c r="AL164" i="4"/>
  <c r="AL166" i="4"/>
  <c r="AX164" i="4"/>
  <c r="AX166" i="4"/>
  <c r="AX165" i="4"/>
  <c r="AV164" i="4"/>
  <c r="AV166" i="4"/>
  <c r="AV165" i="4"/>
  <c r="AE164" i="4"/>
  <c r="AE166" i="4"/>
  <c r="AE165" i="4"/>
  <c r="AZ164" i="4"/>
  <c r="AZ166" i="4"/>
  <c r="AZ165" i="4"/>
  <c r="AM165" i="4"/>
  <c r="AM164" i="4"/>
  <c r="BS164" i="4" s="1"/>
  <c r="AM166" i="4"/>
  <c r="AB164" i="4"/>
  <c r="AB166" i="4"/>
  <c r="AB165" i="4"/>
  <c r="AK161" i="4"/>
  <c r="AK150" i="4"/>
  <c r="AK159" i="4"/>
  <c r="AK156" i="4"/>
  <c r="AK158" i="4"/>
  <c r="AK154" i="4"/>
  <c r="AK155" i="4"/>
  <c r="AK160" i="4"/>
  <c r="AK151" i="4"/>
  <c r="AK157" i="4"/>
  <c r="AK153" i="4"/>
  <c r="AK152" i="4"/>
  <c r="Z161" i="4"/>
  <c r="Z150" i="4"/>
  <c r="Z155" i="4"/>
  <c r="Z156" i="4"/>
  <c r="Z152" i="4"/>
  <c r="Z154" i="4"/>
  <c r="Z158" i="4"/>
  <c r="Z153" i="4"/>
  <c r="Z159" i="4"/>
  <c r="Z157" i="4"/>
  <c r="Z160" i="4"/>
  <c r="Z151" i="4"/>
  <c r="AF161" i="4"/>
  <c r="AF160" i="4"/>
  <c r="AF157" i="4"/>
  <c r="AF154" i="4"/>
  <c r="AF158" i="4"/>
  <c r="AF151" i="4"/>
  <c r="AF159" i="4"/>
  <c r="AF150" i="4"/>
  <c r="AF152" i="4"/>
  <c r="AF153" i="4"/>
  <c r="AF156" i="4"/>
  <c r="AF155" i="4"/>
  <c r="AX161" i="4"/>
  <c r="AX150" i="4"/>
  <c r="AX159" i="4"/>
  <c r="AX157" i="4"/>
  <c r="AX154" i="4"/>
  <c r="AX158" i="4"/>
  <c r="AX155" i="4"/>
  <c r="AX151" i="4"/>
  <c r="AX160" i="4"/>
  <c r="AX153" i="4"/>
  <c r="AX152" i="4"/>
  <c r="AX156" i="4"/>
  <c r="AV161" i="4"/>
  <c r="AV151" i="4"/>
  <c r="AV152" i="4"/>
  <c r="AV150" i="4"/>
  <c r="AV157" i="4"/>
  <c r="AV160" i="4"/>
  <c r="AV153" i="4"/>
  <c r="AV159" i="4"/>
  <c r="AV154" i="4"/>
  <c r="AV158" i="4"/>
  <c r="AV156" i="4"/>
  <c r="AV155" i="4"/>
  <c r="AL161" i="4"/>
  <c r="AL150" i="4"/>
  <c r="AL153" i="4"/>
  <c r="AL157" i="4"/>
  <c r="AL151" i="4"/>
  <c r="AL155" i="4"/>
  <c r="AL160" i="4"/>
  <c r="AL152" i="4"/>
  <c r="AL156" i="4"/>
  <c r="AL159" i="4"/>
  <c r="AL158" i="4"/>
  <c r="AL154" i="4"/>
  <c r="AE161" i="4"/>
  <c r="AE160" i="4"/>
  <c r="AE152" i="4"/>
  <c r="AE155" i="4"/>
  <c r="AE159" i="4"/>
  <c r="AE158" i="4"/>
  <c r="AE156" i="4"/>
  <c r="AE154" i="4"/>
  <c r="AE151" i="4"/>
  <c r="AE157" i="4"/>
  <c r="AE153" i="4"/>
  <c r="AE150" i="4"/>
  <c r="AW161" i="4"/>
  <c r="AW157" i="4"/>
  <c r="AW152" i="4"/>
  <c r="AW154" i="4"/>
  <c r="AW158" i="4"/>
  <c r="AW160" i="4"/>
  <c r="AW153" i="4"/>
  <c r="AW159" i="4"/>
  <c r="AW151" i="4"/>
  <c r="AW156" i="4"/>
  <c r="AW155" i="4"/>
  <c r="AW150" i="4"/>
  <c r="BC161" i="4"/>
  <c r="BC154" i="4"/>
  <c r="BC155" i="4"/>
  <c r="BC153" i="4"/>
  <c r="BC150" i="4"/>
  <c r="BC159" i="4"/>
  <c r="BC152" i="4"/>
  <c r="BC156" i="4"/>
  <c r="BC160" i="4"/>
  <c r="BC151" i="4"/>
  <c r="BC157" i="4"/>
  <c r="BC158" i="4"/>
  <c r="AT161" i="4"/>
  <c r="AT154" i="4"/>
  <c r="AT155" i="4"/>
  <c r="AT160" i="4"/>
  <c r="AT158" i="4"/>
  <c r="AT157" i="4"/>
  <c r="AT150" i="4"/>
  <c r="AT151" i="4"/>
  <c r="AT153" i="4"/>
  <c r="AT156" i="4"/>
  <c r="AT159" i="4"/>
  <c r="AT152" i="4"/>
  <c r="AB161" i="4"/>
  <c r="AB154" i="4"/>
  <c r="AB158" i="4"/>
  <c r="AB150" i="4"/>
  <c r="AB155" i="4"/>
  <c r="AB153" i="4"/>
  <c r="AB151" i="4"/>
  <c r="AB159" i="4"/>
  <c r="AB152" i="4"/>
  <c r="AB156" i="4"/>
  <c r="AB157" i="4"/>
  <c r="AB160" i="4"/>
  <c r="V161" i="4"/>
  <c r="V156" i="4"/>
  <c r="V152" i="4"/>
  <c r="V160" i="4"/>
  <c r="V159" i="4"/>
  <c r="V150" i="4"/>
  <c r="V158" i="4"/>
  <c r="V154" i="4"/>
  <c r="V153" i="4"/>
  <c r="V155" i="4"/>
  <c r="V157" i="4"/>
  <c r="V151" i="4"/>
  <c r="AM161" i="4"/>
  <c r="AM160" i="4"/>
  <c r="AM159" i="4"/>
  <c r="AM157" i="4"/>
  <c r="AM153" i="4"/>
  <c r="AM155" i="4"/>
  <c r="AM150" i="4"/>
  <c r="AM158" i="4"/>
  <c r="AM151" i="4"/>
  <c r="AM152" i="4"/>
  <c r="AM154" i="4"/>
  <c r="AM156" i="4"/>
  <c r="AO161" i="4"/>
  <c r="AO159" i="4"/>
  <c r="AO157" i="4"/>
  <c r="AO160" i="4"/>
  <c r="AO156" i="4"/>
  <c r="AO158" i="4"/>
  <c r="AO150" i="4"/>
  <c r="AO154" i="4"/>
  <c r="AO152" i="4"/>
  <c r="AO153" i="4"/>
  <c r="AO155" i="4"/>
  <c r="AO151" i="4"/>
  <c r="AR161" i="4"/>
  <c r="AR158" i="4"/>
  <c r="AR159" i="4"/>
  <c r="AR150" i="4"/>
  <c r="AR154" i="4"/>
  <c r="AR153" i="4"/>
  <c r="AR152" i="4"/>
  <c r="AR156" i="4"/>
  <c r="AR151" i="4"/>
  <c r="AR155" i="4"/>
  <c r="AR157" i="4"/>
  <c r="AR160" i="4"/>
  <c r="AS161" i="4"/>
  <c r="AS151" i="4"/>
  <c r="AS158" i="4"/>
  <c r="AS154" i="4"/>
  <c r="AS152" i="4"/>
  <c r="AS157" i="4"/>
  <c r="AS153" i="4"/>
  <c r="AS155" i="4"/>
  <c r="AS160" i="4"/>
  <c r="AS150" i="4"/>
  <c r="AS159" i="4"/>
  <c r="AS156" i="4"/>
  <c r="AA161" i="4"/>
  <c r="AA155" i="4"/>
  <c r="AA158" i="4"/>
  <c r="AA157" i="4"/>
  <c r="AA151" i="4"/>
  <c r="AA160" i="4"/>
  <c r="AA154" i="4"/>
  <c r="AA150" i="4"/>
  <c r="AA153" i="4"/>
  <c r="AA152" i="4"/>
  <c r="AA156" i="4"/>
  <c r="AA159" i="4"/>
  <c r="X161" i="4"/>
  <c r="X155" i="4"/>
  <c r="X150" i="4"/>
  <c r="X151" i="4"/>
  <c r="X156" i="4"/>
  <c r="X158" i="4"/>
  <c r="X160" i="4"/>
  <c r="X154" i="4"/>
  <c r="X153" i="4"/>
  <c r="X157" i="4"/>
  <c r="X159" i="4"/>
  <c r="X152" i="4"/>
  <c r="BE161" i="4"/>
  <c r="BE152" i="4"/>
  <c r="F367" i="79" s="1"/>
  <c r="BE153" i="4"/>
  <c r="F336" i="79" s="1"/>
  <c r="BE159" i="4"/>
  <c r="BE150" i="4"/>
  <c r="F20" i="79" s="1"/>
  <c r="BE156" i="4"/>
  <c r="BE155" i="4"/>
  <c r="F348" i="79" s="1"/>
  <c r="BE157" i="4"/>
  <c r="BE158" i="4"/>
  <c r="BE160" i="4"/>
  <c r="BE151" i="4"/>
  <c r="F303" i="79" s="1"/>
  <c r="BE154" i="4"/>
  <c r="F345" i="79" s="1"/>
  <c r="AG161" i="4"/>
  <c r="AG151" i="4"/>
  <c r="AG159" i="4"/>
  <c r="AG152" i="4"/>
  <c r="AG158" i="4"/>
  <c r="AG155" i="4"/>
  <c r="AG154" i="4"/>
  <c r="AG156" i="4"/>
  <c r="AG153" i="4"/>
  <c r="AG150" i="4"/>
  <c r="AG157" i="4"/>
  <c r="AG160" i="4"/>
  <c r="W161" i="4"/>
  <c r="W160" i="4"/>
  <c r="W156" i="4"/>
  <c r="W159" i="4"/>
  <c r="W158" i="4"/>
  <c r="W155" i="4"/>
  <c r="W157" i="4"/>
  <c r="W153" i="4"/>
  <c r="W151" i="4"/>
  <c r="W154" i="4"/>
  <c r="W150" i="4"/>
  <c r="W152" i="4"/>
  <c r="Y161" i="4"/>
  <c r="Y153" i="4"/>
  <c r="Y155" i="4"/>
  <c r="Y157" i="4"/>
  <c r="Y151" i="4"/>
  <c r="Y152" i="4"/>
  <c r="Y150" i="4"/>
  <c r="Y158" i="4"/>
  <c r="Y156" i="4"/>
  <c r="Y159" i="4"/>
  <c r="Y154" i="4"/>
  <c r="Y160" i="4"/>
  <c r="AI161" i="4"/>
  <c r="AI153" i="4"/>
  <c r="AI150" i="4"/>
  <c r="AI156" i="4"/>
  <c r="AI151" i="4"/>
  <c r="AI159" i="4"/>
  <c r="AI157" i="4"/>
  <c r="AI152" i="4"/>
  <c r="AI155" i="4"/>
  <c r="AI160" i="4"/>
  <c r="AI158" i="4"/>
  <c r="AI154" i="4"/>
  <c r="AQ161" i="4"/>
  <c r="AQ160" i="4"/>
  <c r="AQ159" i="4"/>
  <c r="AQ151" i="4"/>
  <c r="AQ158" i="4"/>
  <c r="AQ155" i="4"/>
  <c r="AQ154" i="4"/>
  <c r="AQ152" i="4"/>
  <c r="AQ157" i="4"/>
  <c r="AQ153" i="4"/>
  <c r="AQ156" i="4"/>
  <c r="AQ150" i="4"/>
  <c r="BB161" i="4"/>
  <c r="BB151" i="4"/>
  <c r="BB160" i="4"/>
  <c r="BB152" i="4"/>
  <c r="BB158" i="4"/>
  <c r="BB155" i="4"/>
  <c r="BB150" i="4"/>
  <c r="BB157" i="4"/>
  <c r="BB154" i="4"/>
  <c r="BB156" i="4"/>
  <c r="BB153" i="4"/>
  <c r="BB159" i="4"/>
  <c r="AN161" i="4"/>
  <c r="AN153" i="4"/>
  <c r="AN155" i="4"/>
  <c r="AN151" i="4"/>
  <c r="AN156" i="4"/>
  <c r="AN160" i="4"/>
  <c r="AN159" i="4"/>
  <c r="AN150" i="4"/>
  <c r="AN158" i="4"/>
  <c r="AN157" i="4"/>
  <c r="AN154" i="4"/>
  <c r="AN152" i="4"/>
  <c r="AH161" i="4"/>
  <c r="AH153" i="4"/>
  <c r="AH152" i="4"/>
  <c r="AH157" i="4"/>
  <c r="AH156" i="4"/>
  <c r="AH159" i="4"/>
  <c r="AH160" i="4"/>
  <c r="AH151" i="4"/>
  <c r="AH154" i="4"/>
  <c r="AH150" i="4"/>
  <c r="AH158" i="4"/>
  <c r="AH155" i="4"/>
  <c r="AJ161" i="4"/>
  <c r="AJ160" i="4"/>
  <c r="AJ151" i="4"/>
  <c r="AJ154" i="4"/>
  <c r="AJ152" i="4"/>
  <c r="AJ158" i="4"/>
  <c r="AJ155" i="4"/>
  <c r="AJ157" i="4"/>
  <c r="AJ159" i="4"/>
  <c r="AJ150" i="4"/>
  <c r="AJ156" i="4"/>
  <c r="AJ153" i="4"/>
  <c r="AP161" i="4"/>
  <c r="AP150" i="4"/>
  <c r="AP154" i="4"/>
  <c r="AP153" i="4"/>
  <c r="AP159" i="4"/>
  <c r="AP160" i="4"/>
  <c r="AP151" i="4"/>
  <c r="AP155" i="4"/>
  <c r="AP157" i="4"/>
  <c r="AP158" i="4"/>
  <c r="AP156" i="4"/>
  <c r="AP152" i="4"/>
  <c r="AU161" i="4"/>
  <c r="AU150" i="4"/>
  <c r="AU157" i="4"/>
  <c r="AU155" i="4"/>
  <c r="AU159" i="4"/>
  <c r="AU151" i="4"/>
  <c r="AU158" i="4"/>
  <c r="AU160" i="4"/>
  <c r="AU156" i="4"/>
  <c r="AU152" i="4"/>
  <c r="AU154" i="4"/>
  <c r="AU153" i="4"/>
  <c r="AY161" i="4"/>
  <c r="AY155" i="4"/>
  <c r="AY156" i="4"/>
  <c r="AY152" i="4"/>
  <c r="AY151" i="4"/>
  <c r="AY159" i="4"/>
  <c r="AY158" i="4"/>
  <c r="AY150" i="4"/>
  <c r="AY157" i="4"/>
  <c r="AY160" i="4"/>
  <c r="AY154" i="4"/>
  <c r="AY153" i="4"/>
  <c r="AD161" i="4"/>
  <c r="AD151" i="4"/>
  <c r="AD159" i="4"/>
  <c r="AD157" i="4"/>
  <c r="AD150" i="4"/>
  <c r="AD154" i="4"/>
  <c r="AD158" i="4"/>
  <c r="AD155" i="4"/>
  <c r="AD153" i="4"/>
  <c r="AD152" i="4"/>
  <c r="AD160" i="4"/>
  <c r="AD156" i="4"/>
  <c r="U161" i="4"/>
  <c r="BH161" i="4" s="1"/>
  <c r="C288" i="78" s="1"/>
  <c r="U158" i="4"/>
  <c r="U150" i="4"/>
  <c r="U160" i="4"/>
  <c r="U151" i="4"/>
  <c r="U153" i="4"/>
  <c r="U156" i="4"/>
  <c r="U152" i="4"/>
  <c r="U155" i="4"/>
  <c r="U159" i="4"/>
  <c r="U154" i="4"/>
  <c r="U157" i="4"/>
  <c r="BD161" i="4"/>
  <c r="BD150" i="4"/>
  <c r="BD154" i="4"/>
  <c r="BD156" i="4"/>
  <c r="BD153" i="4"/>
  <c r="BD160" i="4"/>
  <c r="BD159" i="4"/>
  <c r="BD152" i="4"/>
  <c r="BD155" i="4"/>
  <c r="BD151" i="4"/>
  <c r="BD158" i="4"/>
  <c r="BD157" i="4"/>
  <c r="AZ161" i="4"/>
  <c r="AZ157" i="4"/>
  <c r="AZ152" i="4"/>
  <c r="AZ155" i="4"/>
  <c r="AZ158" i="4"/>
  <c r="AZ154" i="4"/>
  <c r="AZ151" i="4"/>
  <c r="AZ159" i="4"/>
  <c r="AZ156" i="4"/>
  <c r="AZ150" i="4"/>
  <c r="AZ160" i="4"/>
  <c r="AZ153" i="4"/>
  <c r="AC161" i="4"/>
  <c r="AC155" i="4"/>
  <c r="AC158" i="4"/>
  <c r="AC159" i="4"/>
  <c r="AC154" i="4"/>
  <c r="AC153" i="4"/>
  <c r="AC152" i="4"/>
  <c r="AC156" i="4"/>
  <c r="AC150" i="4"/>
  <c r="AC151" i="4"/>
  <c r="AC160" i="4"/>
  <c r="AC157" i="4"/>
  <c r="BJ161" i="4"/>
  <c r="D288" i="78" s="1"/>
  <c r="E288" i="78" s="1"/>
  <c r="BN145" i="4"/>
  <c r="BN147" i="4"/>
  <c r="BN146" i="4"/>
  <c r="BN144" i="4"/>
  <c r="BN141" i="4"/>
  <c r="Z141" i="4"/>
  <c r="Z144" i="4"/>
  <c r="Z145" i="4"/>
  <c r="Z146" i="4"/>
  <c r="Z147" i="4"/>
  <c r="AP141" i="4"/>
  <c r="AP145" i="4"/>
  <c r="AP146" i="4"/>
  <c r="AP144" i="4"/>
  <c r="AP147" i="4"/>
  <c r="AU141" i="4"/>
  <c r="AU144" i="4"/>
  <c r="AU145" i="4"/>
  <c r="AU147" i="4"/>
  <c r="AU146" i="4"/>
  <c r="AJ141" i="4"/>
  <c r="AJ144" i="4"/>
  <c r="AJ145" i="4"/>
  <c r="AJ147" i="4"/>
  <c r="AJ146" i="4"/>
  <c r="AN141" i="4"/>
  <c r="AN144" i="4"/>
  <c r="AN147" i="4"/>
  <c r="AN145" i="4"/>
  <c r="AN146" i="4"/>
  <c r="AW141" i="4"/>
  <c r="AW144" i="4"/>
  <c r="AW146" i="4"/>
  <c r="AW145" i="4"/>
  <c r="AW147" i="4"/>
  <c r="Y141" i="4"/>
  <c r="Y146" i="4"/>
  <c r="Y144" i="4"/>
  <c r="Y145" i="4"/>
  <c r="Y147" i="4"/>
  <c r="AZ141" i="4"/>
  <c r="AZ144" i="4"/>
  <c r="AZ145" i="4"/>
  <c r="AZ147" i="4"/>
  <c r="AZ146" i="4"/>
  <c r="AB141" i="4"/>
  <c r="AB145" i="4"/>
  <c r="AB144" i="4"/>
  <c r="AB147" i="4"/>
  <c r="AB146" i="4"/>
  <c r="AI141" i="4"/>
  <c r="AI145" i="4"/>
  <c r="AI147" i="4"/>
  <c r="AI146" i="4"/>
  <c r="AI144" i="4"/>
  <c r="AF141" i="4"/>
  <c r="AF147" i="4"/>
  <c r="AF144" i="4"/>
  <c r="AF145" i="4"/>
  <c r="AF146" i="4"/>
  <c r="V141" i="4"/>
  <c r="V147" i="4"/>
  <c r="V146" i="4"/>
  <c r="V144" i="4"/>
  <c r="V145" i="4"/>
  <c r="AQ141" i="4"/>
  <c r="AQ147" i="4"/>
  <c r="AQ144" i="4"/>
  <c r="AQ145" i="4"/>
  <c r="AQ146" i="4"/>
  <c r="AX141" i="4"/>
  <c r="AX145" i="4"/>
  <c r="AX147" i="4"/>
  <c r="AX144" i="4"/>
  <c r="AX146" i="4"/>
  <c r="BC141" i="4"/>
  <c r="BC146" i="4"/>
  <c r="BC147" i="4"/>
  <c r="BC144" i="4"/>
  <c r="BC145" i="4"/>
  <c r="BB141" i="4"/>
  <c r="BB144" i="4"/>
  <c r="BB145" i="4"/>
  <c r="BB147" i="4"/>
  <c r="BB146" i="4"/>
  <c r="AM141" i="4"/>
  <c r="AM147" i="4"/>
  <c r="AM144" i="4"/>
  <c r="AM145" i="4"/>
  <c r="AM146" i="4"/>
  <c r="W141" i="4"/>
  <c r="W144" i="4"/>
  <c r="W145" i="4"/>
  <c r="W146" i="4"/>
  <c r="W147" i="4"/>
  <c r="AT141" i="4"/>
  <c r="AT144" i="4"/>
  <c r="AT147" i="4"/>
  <c r="AT146" i="4"/>
  <c r="AT145" i="4"/>
  <c r="AA141" i="4"/>
  <c r="AA146" i="4"/>
  <c r="AA144" i="4"/>
  <c r="AA145" i="4"/>
  <c r="AA147" i="4"/>
  <c r="BD141" i="4"/>
  <c r="BD146" i="4"/>
  <c r="BD144" i="4"/>
  <c r="BD145" i="4"/>
  <c r="BD147" i="4"/>
  <c r="AR141" i="4"/>
  <c r="AR146" i="4"/>
  <c r="AR144" i="4"/>
  <c r="AR145" i="4"/>
  <c r="AR147" i="4"/>
  <c r="BE141" i="4"/>
  <c r="BE145" i="4"/>
  <c r="F107" i="79" s="1"/>
  <c r="BE147" i="4"/>
  <c r="BE144" i="4"/>
  <c r="F106" i="79" s="1"/>
  <c r="BE146" i="4"/>
  <c r="F325" i="79" s="1"/>
  <c r="AE141" i="4"/>
  <c r="AE147" i="4"/>
  <c r="AE144" i="4"/>
  <c r="AE145" i="4"/>
  <c r="AE146" i="4"/>
  <c r="U141" i="4"/>
  <c r="U144" i="4"/>
  <c r="U147" i="4"/>
  <c r="U145" i="4"/>
  <c r="U146" i="4"/>
  <c r="AG141" i="4"/>
  <c r="AG144" i="4"/>
  <c r="AG145" i="4"/>
  <c r="AG147" i="4"/>
  <c r="AG146" i="4"/>
  <c r="AK141" i="4"/>
  <c r="AK146" i="4"/>
  <c r="AK144" i="4"/>
  <c r="AK145" i="4"/>
  <c r="AK147" i="4"/>
  <c r="AV141" i="4"/>
  <c r="AV146" i="4"/>
  <c r="AV147" i="4"/>
  <c r="AV145" i="4"/>
  <c r="AV144" i="4"/>
  <c r="X141" i="4"/>
  <c r="X145" i="4"/>
  <c r="X144" i="4"/>
  <c r="X147" i="4"/>
  <c r="X146" i="4"/>
  <c r="AY141" i="4"/>
  <c r="AY145" i="4"/>
  <c r="AY144" i="4"/>
  <c r="AY147" i="4"/>
  <c r="AY146" i="4"/>
  <c r="AL141" i="4"/>
  <c r="AL144" i="4"/>
  <c r="AL145" i="4"/>
  <c r="AL147" i="4"/>
  <c r="AL146" i="4"/>
  <c r="AS141" i="4"/>
  <c r="AS145" i="4"/>
  <c r="AS146" i="4"/>
  <c r="AS147" i="4"/>
  <c r="AS144" i="4"/>
  <c r="AH141" i="4"/>
  <c r="AH147" i="4"/>
  <c r="AH146" i="4"/>
  <c r="AH145" i="4"/>
  <c r="AH144" i="4"/>
  <c r="AC141" i="4"/>
  <c r="AC146" i="4"/>
  <c r="AC145" i="4"/>
  <c r="AC147" i="4"/>
  <c r="AC144" i="4"/>
  <c r="AO141" i="4"/>
  <c r="AO147" i="4"/>
  <c r="AO145" i="4"/>
  <c r="AO146" i="4"/>
  <c r="AO144" i="4"/>
  <c r="AD141" i="4"/>
  <c r="AD145" i="4"/>
  <c r="AD146" i="4"/>
  <c r="AD144" i="4"/>
  <c r="AD147" i="4"/>
  <c r="BN45" i="4"/>
  <c r="BN53" i="4"/>
  <c r="BN61" i="4"/>
  <c r="BN21" i="4"/>
  <c r="BN52" i="4"/>
  <c r="BN76" i="4"/>
  <c r="BN92" i="4"/>
  <c r="BN19" i="4"/>
  <c r="BN35" i="4"/>
  <c r="BN71" i="4"/>
  <c r="BN79" i="4"/>
  <c r="BN87" i="4"/>
  <c r="BN95" i="4"/>
  <c r="BN42" i="4"/>
  <c r="BN58" i="4"/>
  <c r="BN101" i="4"/>
  <c r="BN109" i="4"/>
  <c r="BN70" i="4"/>
  <c r="BN86" i="4"/>
  <c r="BN111" i="4"/>
  <c r="BN118" i="4"/>
  <c r="BN100" i="4"/>
  <c r="BN113" i="4"/>
  <c r="BN127" i="4"/>
  <c r="BN135" i="4"/>
  <c r="BN129" i="4"/>
  <c r="BN40" i="4"/>
  <c r="BN25" i="4"/>
  <c r="BN56" i="4"/>
  <c r="BN99" i="4"/>
  <c r="BN107" i="4"/>
  <c r="BN96" i="4"/>
  <c r="BN72" i="4"/>
  <c r="BN88" i="4"/>
  <c r="BN24" i="4"/>
  <c r="BN26" i="4"/>
  <c r="BN34" i="4"/>
  <c r="BN28" i="4"/>
  <c r="BN36" i="4"/>
  <c r="BN47" i="4"/>
  <c r="BN55" i="4"/>
  <c r="BN63" i="4"/>
  <c r="BN39" i="4"/>
  <c r="BN49" i="4"/>
  <c r="BN57" i="4"/>
  <c r="BN65" i="4"/>
  <c r="BN29" i="4"/>
  <c r="BN37" i="4"/>
  <c r="BN44" i="4"/>
  <c r="BN60" i="4"/>
  <c r="BN68" i="4"/>
  <c r="BN84" i="4"/>
  <c r="BN27" i="4"/>
  <c r="BN75" i="4"/>
  <c r="BN83" i="4"/>
  <c r="BN91" i="4"/>
  <c r="BN50" i="4"/>
  <c r="BN66" i="4"/>
  <c r="BN97" i="4"/>
  <c r="BN105" i="4"/>
  <c r="BN78" i="4"/>
  <c r="BN94" i="4"/>
  <c r="BN114" i="4"/>
  <c r="BN122" i="4"/>
  <c r="BN108" i="4"/>
  <c r="BN121" i="4"/>
  <c r="BN102" i="4"/>
  <c r="BN110" i="4"/>
  <c r="BN119" i="4"/>
  <c r="BN133" i="4"/>
  <c r="BN137" i="4"/>
  <c r="BN38" i="4"/>
  <c r="BN33" i="4"/>
  <c r="BN41" i="4"/>
  <c r="BN48" i="4"/>
  <c r="BN64" i="4"/>
  <c r="BN103" i="4"/>
  <c r="BN80" i="4"/>
  <c r="BN22" i="4"/>
  <c r="BN30" i="4"/>
  <c r="BN20" i="4"/>
  <c r="BN32" i="4"/>
  <c r="BN43" i="4"/>
  <c r="BN51" i="4"/>
  <c r="BN59" i="4"/>
  <c r="BN31" i="4"/>
  <c r="BN67" i="4"/>
  <c r="BN73" i="4"/>
  <c r="BN81" i="4"/>
  <c r="BN89" i="4"/>
  <c r="BN54" i="4"/>
  <c r="BN82" i="4"/>
  <c r="BN117" i="4"/>
  <c r="BN132" i="4"/>
  <c r="BN136" i="4"/>
  <c r="BN131" i="4"/>
  <c r="BN116" i="4"/>
  <c r="BN98" i="4"/>
  <c r="BN130" i="4"/>
  <c r="BN115" i="4"/>
  <c r="BN23" i="4"/>
  <c r="BN69" i="4"/>
  <c r="BN77" i="4"/>
  <c r="BN85" i="4"/>
  <c r="BN93" i="4"/>
  <c r="BN46" i="4"/>
  <c r="BN62" i="4"/>
  <c r="BN74" i="4"/>
  <c r="BN90" i="4"/>
  <c r="BN104" i="4"/>
  <c r="BN134" i="4"/>
  <c r="BN138" i="4"/>
  <c r="BN112" i="4"/>
  <c r="BN120" i="4"/>
  <c r="BN124" i="4"/>
  <c r="BN106" i="4"/>
  <c r="BN128" i="4"/>
  <c r="BN125" i="4"/>
  <c r="BN126" i="4"/>
  <c r="BN123" i="4"/>
  <c r="Y21" i="4"/>
  <c r="Y45" i="4"/>
  <c r="Y49" i="4"/>
  <c r="Y53" i="4"/>
  <c r="Y57" i="4"/>
  <c r="Y61" i="4"/>
  <c r="Y65" i="4"/>
  <c r="Y29" i="4"/>
  <c r="Y37" i="4"/>
  <c r="Y44" i="4"/>
  <c r="Y52" i="4"/>
  <c r="Y60" i="4"/>
  <c r="Y68" i="4"/>
  <c r="Y76" i="4"/>
  <c r="Y84" i="4"/>
  <c r="Y92" i="4"/>
  <c r="Y19" i="4"/>
  <c r="Y27" i="4"/>
  <c r="Y35" i="4"/>
  <c r="Y71" i="4"/>
  <c r="Y75" i="4"/>
  <c r="Y79" i="4"/>
  <c r="Y83" i="4"/>
  <c r="Y87" i="4"/>
  <c r="Y91" i="4"/>
  <c r="Y95" i="4"/>
  <c r="Y42" i="4"/>
  <c r="Y50" i="4"/>
  <c r="Y58" i="4"/>
  <c r="Y97" i="4"/>
  <c r="Y101" i="4"/>
  <c r="Y105" i="4"/>
  <c r="Y109" i="4"/>
  <c r="Y70" i="4"/>
  <c r="Y78" i="4"/>
  <c r="Y86" i="4"/>
  <c r="Y94" i="4"/>
  <c r="Y114" i="4"/>
  <c r="Y118" i="4"/>
  <c r="Y122" i="4"/>
  <c r="Y100" i="4"/>
  <c r="Y108" i="4"/>
  <c r="Y102" i="4"/>
  <c r="Y119" i="4"/>
  <c r="Y133" i="4"/>
  <c r="Y135" i="4"/>
  <c r="Y66" i="4"/>
  <c r="Y111" i="4"/>
  <c r="Y113" i="4"/>
  <c r="Y121" i="4"/>
  <c r="Y127" i="4"/>
  <c r="Y110" i="4"/>
  <c r="Y38" i="4"/>
  <c r="Y40" i="4"/>
  <c r="Y41" i="4"/>
  <c r="Y99" i="4"/>
  <c r="Y103" i="4"/>
  <c r="Y107" i="4"/>
  <c r="Y24" i="4"/>
  <c r="Y22" i="4"/>
  <c r="Y26" i="4"/>
  <c r="Y30" i="4"/>
  <c r="Y34" i="4"/>
  <c r="Y20" i="4"/>
  <c r="Y28" i="4"/>
  <c r="Y32" i="4"/>
  <c r="Y36" i="4"/>
  <c r="Y43" i="4"/>
  <c r="Y137" i="4"/>
  <c r="Y129" i="4"/>
  <c r="Y25" i="4"/>
  <c r="Y33" i="4"/>
  <c r="Y48" i="4"/>
  <c r="Y56" i="4"/>
  <c r="Y64" i="4"/>
  <c r="Y96" i="4"/>
  <c r="Y72" i="4"/>
  <c r="Y80" i="4"/>
  <c r="Y88" i="4"/>
  <c r="Y39" i="4"/>
  <c r="Y67" i="4"/>
  <c r="Y131" i="4"/>
  <c r="Y112" i="4"/>
  <c r="Y47" i="4"/>
  <c r="Y51" i="4"/>
  <c r="Y55" i="4"/>
  <c r="Y59" i="4"/>
  <c r="Y63" i="4"/>
  <c r="Y23" i="4"/>
  <c r="Y31" i="4"/>
  <c r="Y69" i="4"/>
  <c r="Y73" i="4"/>
  <c r="Y77" i="4"/>
  <c r="Y81" i="4"/>
  <c r="Y85" i="4"/>
  <c r="Y89" i="4"/>
  <c r="Y93" i="4"/>
  <c r="Y46" i="4"/>
  <c r="Y54" i="4"/>
  <c r="Y62" i="4"/>
  <c r="Y74" i="4"/>
  <c r="Y82" i="4"/>
  <c r="Y90" i="4"/>
  <c r="Y104" i="4"/>
  <c r="Y117" i="4"/>
  <c r="Y132" i="4"/>
  <c r="Y134" i="4"/>
  <c r="Y136" i="4"/>
  <c r="Y138" i="4"/>
  <c r="Y116" i="4"/>
  <c r="Y120" i="4"/>
  <c r="Y124" i="4"/>
  <c r="Y98" i="4"/>
  <c r="Y106" i="4"/>
  <c r="Y128" i="4"/>
  <c r="Y125" i="4"/>
  <c r="Y126" i="4"/>
  <c r="Y130" i="4"/>
  <c r="Y115" i="4"/>
  <c r="Y123" i="4"/>
  <c r="AJ45" i="4"/>
  <c r="AJ49" i="4"/>
  <c r="AJ53" i="4"/>
  <c r="AJ57" i="4"/>
  <c r="AJ61" i="4"/>
  <c r="AJ65" i="4"/>
  <c r="AJ29" i="4"/>
  <c r="AJ37" i="4"/>
  <c r="AJ44" i="4"/>
  <c r="AJ52" i="4"/>
  <c r="AJ60" i="4"/>
  <c r="AJ68" i="4"/>
  <c r="AJ21" i="4"/>
  <c r="AJ76" i="4"/>
  <c r="AJ84" i="4"/>
  <c r="AJ92" i="4"/>
  <c r="AJ19" i="4"/>
  <c r="AJ27" i="4"/>
  <c r="AJ35" i="4"/>
  <c r="AJ71" i="4"/>
  <c r="AJ75" i="4"/>
  <c r="AJ79" i="4"/>
  <c r="AJ83" i="4"/>
  <c r="AJ87" i="4"/>
  <c r="AJ91" i="4"/>
  <c r="AJ95" i="4"/>
  <c r="AJ42" i="4"/>
  <c r="AJ50" i="4"/>
  <c r="AJ58" i="4"/>
  <c r="AJ66" i="4"/>
  <c r="AJ111" i="4"/>
  <c r="AJ113" i="4"/>
  <c r="AJ121" i="4"/>
  <c r="AJ119" i="4"/>
  <c r="AJ97" i="4"/>
  <c r="AJ101" i="4"/>
  <c r="AJ105" i="4"/>
  <c r="AJ109" i="4"/>
  <c r="AJ70" i="4"/>
  <c r="AJ78" i="4"/>
  <c r="AJ86" i="4"/>
  <c r="AJ94" i="4"/>
  <c r="AJ114" i="4"/>
  <c r="AJ118" i="4"/>
  <c r="AJ122" i="4"/>
  <c r="AJ100" i="4"/>
  <c r="AJ108" i="4"/>
  <c r="AJ127" i="4"/>
  <c r="AJ102" i="4"/>
  <c r="AJ110" i="4"/>
  <c r="AJ133" i="4"/>
  <c r="AJ135" i="4"/>
  <c r="AJ137" i="4"/>
  <c r="AJ129" i="4"/>
  <c r="AJ38" i="4"/>
  <c r="AJ25" i="4"/>
  <c r="AJ33" i="4"/>
  <c r="AJ48" i="4"/>
  <c r="AJ56" i="4"/>
  <c r="AJ64" i="4"/>
  <c r="AJ96" i="4"/>
  <c r="AJ40" i="4"/>
  <c r="AJ41" i="4"/>
  <c r="AJ99" i="4"/>
  <c r="AJ103" i="4"/>
  <c r="AJ107" i="4"/>
  <c r="AJ72" i="4"/>
  <c r="AJ80" i="4"/>
  <c r="AJ88" i="4"/>
  <c r="AJ24" i="4"/>
  <c r="AJ22" i="4"/>
  <c r="AJ26" i="4"/>
  <c r="AJ30" i="4"/>
  <c r="AJ34" i="4"/>
  <c r="AJ20" i="4"/>
  <c r="AJ28" i="4"/>
  <c r="AJ32" i="4"/>
  <c r="AJ36" i="4"/>
  <c r="AJ43" i="4"/>
  <c r="AJ47" i="4"/>
  <c r="AJ51" i="4"/>
  <c r="AJ55" i="4"/>
  <c r="AJ59" i="4"/>
  <c r="AJ63" i="4"/>
  <c r="AJ39" i="4"/>
  <c r="AJ69" i="4"/>
  <c r="AJ73" i="4"/>
  <c r="AJ77" i="4"/>
  <c r="AJ81" i="4"/>
  <c r="AJ85" i="4"/>
  <c r="AJ89" i="4"/>
  <c r="AJ93" i="4"/>
  <c r="AJ46" i="4"/>
  <c r="AJ54" i="4"/>
  <c r="AJ62" i="4"/>
  <c r="AJ74" i="4"/>
  <c r="AJ82" i="4"/>
  <c r="AJ90" i="4"/>
  <c r="AJ104" i="4"/>
  <c r="AJ117" i="4"/>
  <c r="AJ132" i="4"/>
  <c r="AJ134" i="4"/>
  <c r="AJ136" i="4"/>
  <c r="AJ138" i="4"/>
  <c r="AJ112" i="4"/>
  <c r="AJ116" i="4"/>
  <c r="AJ120" i="4"/>
  <c r="AJ98" i="4"/>
  <c r="AJ106" i="4"/>
  <c r="AJ128" i="4"/>
  <c r="AJ126" i="4"/>
  <c r="AJ130" i="4"/>
  <c r="AJ115" i="4"/>
  <c r="AJ123" i="4"/>
  <c r="AJ23" i="4"/>
  <c r="AJ31" i="4"/>
  <c r="AJ67" i="4"/>
  <c r="AJ131" i="4"/>
  <c r="AJ124" i="4"/>
  <c r="AJ125" i="4"/>
  <c r="AZ45" i="4"/>
  <c r="AZ49" i="4"/>
  <c r="AZ53" i="4"/>
  <c r="AZ57" i="4"/>
  <c r="AZ61" i="4"/>
  <c r="AZ65" i="4"/>
  <c r="AZ29" i="4"/>
  <c r="AZ37" i="4"/>
  <c r="AZ44" i="4"/>
  <c r="AZ52" i="4"/>
  <c r="AZ60" i="4"/>
  <c r="AZ68" i="4"/>
  <c r="AZ21" i="4"/>
  <c r="AZ76" i="4"/>
  <c r="AZ84" i="4"/>
  <c r="AZ92" i="4"/>
  <c r="AZ19" i="4"/>
  <c r="AZ27" i="4"/>
  <c r="AZ35" i="4"/>
  <c r="AZ71" i="4"/>
  <c r="AZ75" i="4"/>
  <c r="AZ79" i="4"/>
  <c r="AZ83" i="4"/>
  <c r="AZ87" i="4"/>
  <c r="AZ91" i="4"/>
  <c r="AZ95" i="4"/>
  <c r="AZ42" i="4"/>
  <c r="AZ50" i="4"/>
  <c r="AZ58" i="4"/>
  <c r="AZ66" i="4"/>
  <c r="AZ111" i="4"/>
  <c r="AZ113" i="4"/>
  <c r="AZ121" i="4"/>
  <c r="AZ110" i="4"/>
  <c r="AZ119" i="4"/>
  <c r="AZ97" i="4"/>
  <c r="AZ101" i="4"/>
  <c r="AZ105" i="4"/>
  <c r="AZ109" i="4"/>
  <c r="AZ70" i="4"/>
  <c r="AZ78" i="4"/>
  <c r="AZ86" i="4"/>
  <c r="AZ94" i="4"/>
  <c r="AZ114" i="4"/>
  <c r="AZ118" i="4"/>
  <c r="AZ122" i="4"/>
  <c r="AZ100" i="4"/>
  <c r="AZ108" i="4"/>
  <c r="AZ127" i="4"/>
  <c r="AZ102" i="4"/>
  <c r="AZ133" i="4"/>
  <c r="AZ135" i="4"/>
  <c r="AZ137" i="4"/>
  <c r="AZ129" i="4"/>
  <c r="AZ38" i="4"/>
  <c r="AZ25" i="4"/>
  <c r="AZ33" i="4"/>
  <c r="AZ48" i="4"/>
  <c r="AZ56" i="4"/>
  <c r="AZ64" i="4"/>
  <c r="AZ96" i="4"/>
  <c r="AZ40" i="4"/>
  <c r="AZ41" i="4"/>
  <c r="AZ99" i="4"/>
  <c r="AZ103" i="4"/>
  <c r="AZ107" i="4"/>
  <c r="AZ72" i="4"/>
  <c r="AZ80" i="4"/>
  <c r="AZ88" i="4"/>
  <c r="AZ24" i="4"/>
  <c r="AZ22" i="4"/>
  <c r="AZ26" i="4"/>
  <c r="AZ30" i="4"/>
  <c r="AZ34" i="4"/>
  <c r="AZ20" i="4"/>
  <c r="AZ28" i="4"/>
  <c r="AZ32" i="4"/>
  <c r="AZ36" i="4"/>
  <c r="AZ43" i="4"/>
  <c r="AZ47" i="4"/>
  <c r="AZ51" i="4"/>
  <c r="AZ55" i="4"/>
  <c r="AZ59" i="4"/>
  <c r="AZ63" i="4"/>
  <c r="AZ39" i="4"/>
  <c r="AZ69" i="4"/>
  <c r="AZ73" i="4"/>
  <c r="AZ77" i="4"/>
  <c r="AZ81" i="4"/>
  <c r="AZ85" i="4"/>
  <c r="AZ89" i="4"/>
  <c r="AZ93" i="4"/>
  <c r="AZ46" i="4"/>
  <c r="AZ54" i="4"/>
  <c r="AZ62" i="4"/>
  <c r="AZ74" i="4"/>
  <c r="AZ82" i="4"/>
  <c r="AZ90" i="4"/>
  <c r="AZ104" i="4"/>
  <c r="AZ117" i="4"/>
  <c r="AZ132" i="4"/>
  <c r="AZ134" i="4"/>
  <c r="AZ136" i="4"/>
  <c r="AZ138" i="4"/>
  <c r="AZ131" i="4"/>
  <c r="AZ112" i="4"/>
  <c r="AZ116" i="4"/>
  <c r="AZ120" i="4"/>
  <c r="AZ98" i="4"/>
  <c r="AZ106" i="4"/>
  <c r="AZ128" i="4"/>
  <c r="AZ126" i="4"/>
  <c r="AZ130" i="4"/>
  <c r="AZ115" i="4"/>
  <c r="AZ123" i="4"/>
  <c r="AZ23" i="4"/>
  <c r="AZ31" i="4"/>
  <c r="AZ67" i="4"/>
  <c r="AZ124" i="4"/>
  <c r="AZ125" i="4"/>
  <c r="AB45" i="4"/>
  <c r="AB49" i="4"/>
  <c r="AB53" i="4"/>
  <c r="AB57" i="4"/>
  <c r="AB61" i="4"/>
  <c r="AB65" i="4"/>
  <c r="AB29" i="4"/>
  <c r="AB37" i="4"/>
  <c r="AB44" i="4"/>
  <c r="AB52" i="4"/>
  <c r="AB60" i="4"/>
  <c r="AB68" i="4"/>
  <c r="AB21" i="4"/>
  <c r="AB76" i="4"/>
  <c r="AB84" i="4"/>
  <c r="AB92" i="4"/>
  <c r="AB19" i="4"/>
  <c r="AB27" i="4"/>
  <c r="AB35" i="4"/>
  <c r="AB71" i="4"/>
  <c r="AB75" i="4"/>
  <c r="AB79" i="4"/>
  <c r="AB83" i="4"/>
  <c r="AB87" i="4"/>
  <c r="AB91" i="4"/>
  <c r="AB95" i="4"/>
  <c r="AB42" i="4"/>
  <c r="AB50" i="4"/>
  <c r="AB58" i="4"/>
  <c r="AB66" i="4"/>
  <c r="AB113" i="4"/>
  <c r="AB121" i="4"/>
  <c r="AB119" i="4"/>
  <c r="AB97" i="4"/>
  <c r="AB101" i="4"/>
  <c r="AB105" i="4"/>
  <c r="AB109" i="4"/>
  <c r="AB70" i="4"/>
  <c r="AB78" i="4"/>
  <c r="AB86" i="4"/>
  <c r="AB94" i="4"/>
  <c r="AB111" i="4"/>
  <c r="AB114" i="4"/>
  <c r="AB118" i="4"/>
  <c r="AB122" i="4"/>
  <c r="AB100" i="4"/>
  <c r="AB108" i="4"/>
  <c r="AB127" i="4"/>
  <c r="AB102" i="4"/>
  <c r="AB110" i="4"/>
  <c r="AB133" i="4"/>
  <c r="AB135" i="4"/>
  <c r="AB137" i="4"/>
  <c r="AB129" i="4"/>
  <c r="AB25" i="4"/>
  <c r="AB33" i="4"/>
  <c r="AB48" i="4"/>
  <c r="AB56" i="4"/>
  <c r="AB64" i="4"/>
  <c r="AB96" i="4"/>
  <c r="AB38" i="4"/>
  <c r="AB40" i="4"/>
  <c r="AB41" i="4"/>
  <c r="AB99" i="4"/>
  <c r="AB103" i="4"/>
  <c r="AB107" i="4"/>
  <c r="AB72" i="4"/>
  <c r="AB80" i="4"/>
  <c r="AB88" i="4"/>
  <c r="AB24" i="4"/>
  <c r="AB22" i="4"/>
  <c r="AB26" i="4"/>
  <c r="AB30" i="4"/>
  <c r="AB34" i="4"/>
  <c r="AB20" i="4"/>
  <c r="AB28" i="4"/>
  <c r="AB32" i="4"/>
  <c r="AB36" i="4"/>
  <c r="AB43" i="4"/>
  <c r="AB47" i="4"/>
  <c r="AB51" i="4"/>
  <c r="AB55" i="4"/>
  <c r="AB59" i="4"/>
  <c r="AB63" i="4"/>
  <c r="AB39" i="4"/>
  <c r="AB69" i="4"/>
  <c r="AB73" i="4"/>
  <c r="AB77" i="4"/>
  <c r="AB81" i="4"/>
  <c r="AB85" i="4"/>
  <c r="AB89" i="4"/>
  <c r="AB93" i="4"/>
  <c r="AB46" i="4"/>
  <c r="AB54" i="4"/>
  <c r="AB62" i="4"/>
  <c r="AB74" i="4"/>
  <c r="AB82" i="4"/>
  <c r="AB90" i="4"/>
  <c r="AB104" i="4"/>
  <c r="AB117" i="4"/>
  <c r="AB132" i="4"/>
  <c r="AB134" i="4"/>
  <c r="AB136" i="4"/>
  <c r="AB138" i="4"/>
  <c r="AB116" i="4"/>
  <c r="AB120" i="4"/>
  <c r="AB124" i="4"/>
  <c r="AB98" i="4"/>
  <c r="AB106" i="4"/>
  <c r="AB128" i="4"/>
  <c r="AB126" i="4"/>
  <c r="AB130" i="4"/>
  <c r="AB115" i="4"/>
  <c r="AB123" i="4"/>
  <c r="AB23" i="4"/>
  <c r="AB31" i="4"/>
  <c r="AB67" i="4"/>
  <c r="AB131" i="4"/>
  <c r="AB112" i="4"/>
  <c r="AB125" i="4"/>
  <c r="AI37" i="4"/>
  <c r="AI45" i="4"/>
  <c r="AI49" i="4"/>
  <c r="AI53" i="4"/>
  <c r="AI57" i="4"/>
  <c r="AI61" i="4"/>
  <c r="AI65" i="4"/>
  <c r="AI21" i="4"/>
  <c r="AI29" i="4"/>
  <c r="AI44" i="4"/>
  <c r="AI52" i="4"/>
  <c r="AI60" i="4"/>
  <c r="AI68" i="4"/>
  <c r="AI95" i="4"/>
  <c r="AI76" i="4"/>
  <c r="AI84" i="4"/>
  <c r="AI92" i="4"/>
  <c r="AI19" i="4"/>
  <c r="AI27" i="4"/>
  <c r="AI35" i="4"/>
  <c r="AI71" i="4"/>
  <c r="AI75" i="4"/>
  <c r="AI79" i="4"/>
  <c r="AI83" i="4"/>
  <c r="AI87" i="4"/>
  <c r="AI91" i="4"/>
  <c r="AI42" i="4"/>
  <c r="AI97" i="4"/>
  <c r="AI101" i="4"/>
  <c r="AI105" i="4"/>
  <c r="AI109" i="4"/>
  <c r="AI111" i="4"/>
  <c r="AI114" i="4"/>
  <c r="AI118" i="4"/>
  <c r="AI122" i="4"/>
  <c r="AI100" i="4"/>
  <c r="AI108" i="4"/>
  <c r="AI113" i="4"/>
  <c r="AI121" i="4"/>
  <c r="AI127" i="4"/>
  <c r="AI102" i="4"/>
  <c r="AI133" i="4"/>
  <c r="AI135" i="4"/>
  <c r="AI137" i="4"/>
  <c r="AI50" i="4"/>
  <c r="AI58" i="4"/>
  <c r="AI66" i="4"/>
  <c r="AI70" i="4"/>
  <c r="AI78" i="4"/>
  <c r="AI86" i="4"/>
  <c r="AI94" i="4"/>
  <c r="AI110" i="4"/>
  <c r="AI119" i="4"/>
  <c r="AI25" i="4"/>
  <c r="AI33" i="4"/>
  <c r="AI48" i="4"/>
  <c r="AI56" i="4"/>
  <c r="AI64" i="4"/>
  <c r="AI99" i="4"/>
  <c r="AI103" i="4"/>
  <c r="AI107" i="4"/>
  <c r="AI72" i="4"/>
  <c r="AI80" i="4"/>
  <c r="AI88" i="4"/>
  <c r="AI24" i="4"/>
  <c r="AI22" i="4"/>
  <c r="AI26" i="4"/>
  <c r="AI30" i="4"/>
  <c r="AI34" i="4"/>
  <c r="AI20" i="4"/>
  <c r="AI28" i="4"/>
  <c r="AI32" i="4"/>
  <c r="AI36" i="4"/>
  <c r="AI43" i="4"/>
  <c r="AI129" i="4"/>
  <c r="AI38" i="4"/>
  <c r="AI40" i="4"/>
  <c r="AI41" i="4"/>
  <c r="AI96" i="4"/>
  <c r="AI39" i="4"/>
  <c r="AI23" i="4"/>
  <c r="AI31" i="4"/>
  <c r="AI67" i="4"/>
  <c r="AI132" i="4"/>
  <c r="AI134" i="4"/>
  <c r="AI136" i="4"/>
  <c r="AI138" i="4"/>
  <c r="AI131" i="4"/>
  <c r="AI124" i="4"/>
  <c r="AI47" i="4"/>
  <c r="AI51" i="4"/>
  <c r="AI55" i="4"/>
  <c r="AI59" i="4"/>
  <c r="AI63" i="4"/>
  <c r="AI69" i="4"/>
  <c r="AI73" i="4"/>
  <c r="AI77" i="4"/>
  <c r="AI81" i="4"/>
  <c r="AI85" i="4"/>
  <c r="AI89" i="4"/>
  <c r="AI93" i="4"/>
  <c r="AI46" i="4"/>
  <c r="AI54" i="4"/>
  <c r="AI62" i="4"/>
  <c r="AI74" i="4"/>
  <c r="AI82" i="4"/>
  <c r="AI90" i="4"/>
  <c r="AI104" i="4"/>
  <c r="AI117" i="4"/>
  <c r="AI112" i="4"/>
  <c r="AI116" i="4"/>
  <c r="AI120" i="4"/>
  <c r="AI98" i="4"/>
  <c r="AI106" i="4"/>
  <c r="AI128" i="4"/>
  <c r="AI125" i="4"/>
  <c r="AI126" i="4"/>
  <c r="AI130" i="4"/>
  <c r="AI115" i="4"/>
  <c r="AI123" i="4"/>
  <c r="AN21" i="4"/>
  <c r="AN45" i="4"/>
  <c r="AN49" i="4"/>
  <c r="AN53" i="4"/>
  <c r="AN57" i="4"/>
  <c r="AN61" i="4"/>
  <c r="AN65" i="4"/>
  <c r="AN29" i="4"/>
  <c r="AN37" i="4"/>
  <c r="AN44" i="4"/>
  <c r="AN52" i="4"/>
  <c r="AN60" i="4"/>
  <c r="AN68" i="4"/>
  <c r="AN42" i="4"/>
  <c r="AN76" i="4"/>
  <c r="AN84" i="4"/>
  <c r="AN92" i="4"/>
  <c r="AN19" i="4"/>
  <c r="AN27" i="4"/>
  <c r="AN35" i="4"/>
  <c r="AN71" i="4"/>
  <c r="AN75" i="4"/>
  <c r="AN79" i="4"/>
  <c r="AN83" i="4"/>
  <c r="AN87" i="4"/>
  <c r="AN91" i="4"/>
  <c r="AN95" i="4"/>
  <c r="AN58" i="4"/>
  <c r="AN97" i="4"/>
  <c r="AN101" i="4"/>
  <c r="AN105" i="4"/>
  <c r="AN109" i="4"/>
  <c r="AN70" i="4"/>
  <c r="AN78" i="4"/>
  <c r="AN86" i="4"/>
  <c r="AN94" i="4"/>
  <c r="AN111" i="4"/>
  <c r="AN114" i="4"/>
  <c r="AN118" i="4"/>
  <c r="AN122" i="4"/>
  <c r="AN100" i="4"/>
  <c r="AN108" i="4"/>
  <c r="AN127" i="4"/>
  <c r="AN102" i="4"/>
  <c r="AN110" i="4"/>
  <c r="AN133" i="4"/>
  <c r="AN135" i="4"/>
  <c r="AN137" i="4"/>
  <c r="AN50" i="4"/>
  <c r="AN66" i="4"/>
  <c r="AN113" i="4"/>
  <c r="AN121" i="4"/>
  <c r="AN119" i="4"/>
  <c r="AN129" i="4"/>
  <c r="AN40" i="4"/>
  <c r="AN41" i="4"/>
  <c r="AN99" i="4"/>
  <c r="AN103" i="4"/>
  <c r="AN107" i="4"/>
  <c r="AN72" i="4"/>
  <c r="AN80" i="4"/>
  <c r="AN88" i="4"/>
  <c r="AN24" i="4"/>
  <c r="AN22" i="4"/>
  <c r="AN26" i="4"/>
  <c r="AN30" i="4"/>
  <c r="AN34" i="4"/>
  <c r="AN20" i="4"/>
  <c r="AN28" i="4"/>
  <c r="AN32" i="4"/>
  <c r="AN36" i="4"/>
  <c r="AN43" i="4"/>
  <c r="AN38" i="4"/>
  <c r="AN25" i="4"/>
  <c r="AN33" i="4"/>
  <c r="AN48" i="4"/>
  <c r="AN56" i="4"/>
  <c r="AN64" i="4"/>
  <c r="AN96" i="4"/>
  <c r="AN23" i="4"/>
  <c r="AN31" i="4"/>
  <c r="AN67" i="4"/>
  <c r="AN131" i="4"/>
  <c r="AN112" i="4"/>
  <c r="AN116" i="4"/>
  <c r="AN124" i="4"/>
  <c r="AN125" i="4"/>
  <c r="AN47" i="4"/>
  <c r="AN51" i="4"/>
  <c r="AN55" i="4"/>
  <c r="AN59" i="4"/>
  <c r="AN63" i="4"/>
  <c r="AN39" i="4"/>
  <c r="AN69" i="4"/>
  <c r="AN73" i="4"/>
  <c r="AN77" i="4"/>
  <c r="AN81" i="4"/>
  <c r="AN85" i="4"/>
  <c r="AN89" i="4"/>
  <c r="AN93" i="4"/>
  <c r="AN46" i="4"/>
  <c r="AN54" i="4"/>
  <c r="AN62" i="4"/>
  <c r="AN74" i="4"/>
  <c r="AN82" i="4"/>
  <c r="AN90" i="4"/>
  <c r="AN104" i="4"/>
  <c r="AN117" i="4"/>
  <c r="AN132" i="4"/>
  <c r="AN134" i="4"/>
  <c r="AN136" i="4"/>
  <c r="AN138" i="4"/>
  <c r="AN120" i="4"/>
  <c r="AN98" i="4"/>
  <c r="AN106" i="4"/>
  <c r="AN128" i="4"/>
  <c r="AN126" i="4"/>
  <c r="AN130" i="4"/>
  <c r="AN115" i="4"/>
  <c r="AN123" i="4"/>
  <c r="AE45" i="4"/>
  <c r="AE49" i="4"/>
  <c r="AE53" i="4"/>
  <c r="AE57" i="4"/>
  <c r="AE61" i="4"/>
  <c r="AE65" i="4"/>
  <c r="AE21" i="4"/>
  <c r="AE29" i="4"/>
  <c r="AE44" i="4"/>
  <c r="AE52" i="4"/>
  <c r="AE60" i="4"/>
  <c r="AE68" i="4"/>
  <c r="AE37" i="4"/>
  <c r="AE76" i="4"/>
  <c r="AE84" i="4"/>
  <c r="AE92" i="4"/>
  <c r="AE19" i="4"/>
  <c r="AE27" i="4"/>
  <c r="AE35" i="4"/>
  <c r="AE71" i="4"/>
  <c r="AE75" i="4"/>
  <c r="AE79" i="4"/>
  <c r="AE83" i="4"/>
  <c r="AE87" i="4"/>
  <c r="AE91" i="4"/>
  <c r="AE95" i="4"/>
  <c r="AE42" i="4"/>
  <c r="AE50" i="4"/>
  <c r="AE58" i="4"/>
  <c r="AE66" i="4"/>
  <c r="AE70" i="4"/>
  <c r="AE78" i="4"/>
  <c r="AE86" i="4"/>
  <c r="AE94" i="4"/>
  <c r="AE111" i="4"/>
  <c r="AE110" i="4"/>
  <c r="AE119" i="4"/>
  <c r="AE97" i="4"/>
  <c r="AE101" i="4"/>
  <c r="AE105" i="4"/>
  <c r="AE109" i="4"/>
  <c r="AE114" i="4"/>
  <c r="AE118" i="4"/>
  <c r="AE122" i="4"/>
  <c r="AE100" i="4"/>
  <c r="AE108" i="4"/>
  <c r="AE113" i="4"/>
  <c r="AE121" i="4"/>
  <c r="AE127" i="4"/>
  <c r="AE102" i="4"/>
  <c r="AE133" i="4"/>
  <c r="AE135" i="4"/>
  <c r="AE137" i="4"/>
  <c r="AE129" i="4"/>
  <c r="AE38" i="4"/>
  <c r="AE40" i="4"/>
  <c r="AE41" i="4"/>
  <c r="AE96" i="4"/>
  <c r="AE25" i="4"/>
  <c r="AE33" i="4"/>
  <c r="AE48" i="4"/>
  <c r="AE56" i="4"/>
  <c r="AE64" i="4"/>
  <c r="AE99" i="4"/>
  <c r="AE103" i="4"/>
  <c r="AE107" i="4"/>
  <c r="AE72" i="4"/>
  <c r="AE80" i="4"/>
  <c r="AE88" i="4"/>
  <c r="AE24" i="4"/>
  <c r="AE22" i="4"/>
  <c r="AE26" i="4"/>
  <c r="AE30" i="4"/>
  <c r="AE34" i="4"/>
  <c r="AE20" i="4"/>
  <c r="AE28" i="4"/>
  <c r="AE32" i="4"/>
  <c r="AE36" i="4"/>
  <c r="AE43" i="4"/>
  <c r="AE47" i="4"/>
  <c r="AE51" i="4"/>
  <c r="AE55" i="4"/>
  <c r="AE59" i="4"/>
  <c r="AE63" i="4"/>
  <c r="AE39" i="4"/>
  <c r="AE69" i="4"/>
  <c r="AE73" i="4"/>
  <c r="AE77" i="4"/>
  <c r="AE81" i="4"/>
  <c r="AE85" i="4"/>
  <c r="AE89" i="4"/>
  <c r="AE93" i="4"/>
  <c r="AE46" i="4"/>
  <c r="AE54" i="4"/>
  <c r="AE62" i="4"/>
  <c r="AE74" i="4"/>
  <c r="AE82" i="4"/>
  <c r="AE90" i="4"/>
  <c r="AE104" i="4"/>
  <c r="AE117" i="4"/>
  <c r="AE112" i="4"/>
  <c r="AE116" i="4"/>
  <c r="AE120" i="4"/>
  <c r="AE98" i="4"/>
  <c r="AE106" i="4"/>
  <c r="AE128" i="4"/>
  <c r="AE125" i="4"/>
  <c r="AE126" i="4"/>
  <c r="AE130" i="4"/>
  <c r="AE115" i="4"/>
  <c r="AE123" i="4"/>
  <c r="AE23" i="4"/>
  <c r="AE31" i="4"/>
  <c r="AE67" i="4"/>
  <c r="AE132" i="4"/>
  <c r="AE134" i="4"/>
  <c r="AE136" i="4"/>
  <c r="AE138" i="4"/>
  <c r="AE131" i="4"/>
  <c r="AE124" i="4"/>
  <c r="AA37" i="4"/>
  <c r="AA45" i="4"/>
  <c r="AA49" i="4"/>
  <c r="AA53" i="4"/>
  <c r="AA57" i="4"/>
  <c r="AA61" i="4"/>
  <c r="AA65" i="4"/>
  <c r="AA21" i="4"/>
  <c r="AA29" i="4"/>
  <c r="AA44" i="4"/>
  <c r="AA52" i="4"/>
  <c r="AA60" i="4"/>
  <c r="AA68" i="4"/>
  <c r="AA95" i="4"/>
  <c r="AA42" i="4"/>
  <c r="AA76" i="4"/>
  <c r="AA84" i="4"/>
  <c r="AA92" i="4"/>
  <c r="AA19" i="4"/>
  <c r="AA27" i="4"/>
  <c r="AA35" i="4"/>
  <c r="AA71" i="4"/>
  <c r="AA75" i="4"/>
  <c r="AA79" i="4"/>
  <c r="AA83" i="4"/>
  <c r="AA87" i="4"/>
  <c r="AA91" i="4"/>
  <c r="AA50" i="4"/>
  <c r="AA97" i="4"/>
  <c r="AA101" i="4"/>
  <c r="AA105" i="4"/>
  <c r="AA109" i="4"/>
  <c r="AA114" i="4"/>
  <c r="AA118" i="4"/>
  <c r="AA122" i="4"/>
  <c r="AA100" i="4"/>
  <c r="AA108" i="4"/>
  <c r="AA113" i="4"/>
  <c r="AA121" i="4"/>
  <c r="AA127" i="4"/>
  <c r="AA102" i="4"/>
  <c r="AA133" i="4"/>
  <c r="AA135" i="4"/>
  <c r="AA137" i="4"/>
  <c r="AA58" i="4"/>
  <c r="AA66" i="4"/>
  <c r="AA70" i="4"/>
  <c r="AA78" i="4"/>
  <c r="AA86" i="4"/>
  <c r="AA94" i="4"/>
  <c r="AA111" i="4"/>
  <c r="AA110" i="4"/>
  <c r="AA119" i="4"/>
  <c r="AA129" i="4"/>
  <c r="AA25" i="4"/>
  <c r="AA33" i="4"/>
  <c r="AA48" i="4"/>
  <c r="AA56" i="4"/>
  <c r="AA64" i="4"/>
  <c r="AA99" i="4"/>
  <c r="AA103" i="4"/>
  <c r="AA107" i="4"/>
  <c r="AA72" i="4"/>
  <c r="AA80" i="4"/>
  <c r="AA88" i="4"/>
  <c r="AA24" i="4"/>
  <c r="AA22" i="4"/>
  <c r="AA26" i="4"/>
  <c r="AA30" i="4"/>
  <c r="AA34" i="4"/>
  <c r="AA20" i="4"/>
  <c r="AA28" i="4"/>
  <c r="AA32" i="4"/>
  <c r="AA36" i="4"/>
  <c r="AA43" i="4"/>
  <c r="AA38" i="4"/>
  <c r="AA40" i="4"/>
  <c r="AA41" i="4"/>
  <c r="AA96" i="4"/>
  <c r="AA47" i="4"/>
  <c r="AA23" i="4"/>
  <c r="AA31" i="4"/>
  <c r="AA67" i="4"/>
  <c r="AA132" i="4"/>
  <c r="AA134" i="4"/>
  <c r="AA136" i="4"/>
  <c r="AA138" i="4"/>
  <c r="AA131" i="4"/>
  <c r="AA124" i="4"/>
  <c r="AA125" i="4"/>
  <c r="AA51" i="4"/>
  <c r="AA55" i="4"/>
  <c r="AA59" i="4"/>
  <c r="AA63" i="4"/>
  <c r="AA39" i="4"/>
  <c r="AA69" i="4"/>
  <c r="AA73" i="4"/>
  <c r="AA77" i="4"/>
  <c r="AA81" i="4"/>
  <c r="AA85" i="4"/>
  <c r="AA89" i="4"/>
  <c r="AA93" i="4"/>
  <c r="AA46" i="4"/>
  <c r="AA54" i="4"/>
  <c r="AA62" i="4"/>
  <c r="AA74" i="4"/>
  <c r="AA82" i="4"/>
  <c r="AA90" i="4"/>
  <c r="AA104" i="4"/>
  <c r="AA117" i="4"/>
  <c r="AA112" i="4"/>
  <c r="AA116" i="4"/>
  <c r="AA120" i="4"/>
  <c r="AA98" i="4"/>
  <c r="AA106" i="4"/>
  <c r="AA128" i="4"/>
  <c r="AA126" i="4"/>
  <c r="AA130" i="4"/>
  <c r="AA115" i="4"/>
  <c r="AA123" i="4"/>
  <c r="AQ37" i="4"/>
  <c r="AQ45" i="4"/>
  <c r="AQ49" i="4"/>
  <c r="AQ53" i="4"/>
  <c r="AQ57" i="4"/>
  <c r="AQ61" i="4"/>
  <c r="AQ65" i="4"/>
  <c r="AQ21" i="4"/>
  <c r="AQ29" i="4"/>
  <c r="AQ44" i="4"/>
  <c r="AQ52" i="4"/>
  <c r="AQ60" i="4"/>
  <c r="AQ95" i="4"/>
  <c r="AQ68" i="4"/>
  <c r="AQ76" i="4"/>
  <c r="AQ84" i="4"/>
  <c r="AQ92" i="4"/>
  <c r="AQ19" i="4"/>
  <c r="AQ27" i="4"/>
  <c r="AQ35" i="4"/>
  <c r="AQ71" i="4"/>
  <c r="AQ75" i="4"/>
  <c r="AQ79" i="4"/>
  <c r="AQ83" i="4"/>
  <c r="AQ87" i="4"/>
  <c r="AQ91" i="4"/>
  <c r="AQ50" i="4"/>
  <c r="AQ97" i="4"/>
  <c r="AQ101" i="4"/>
  <c r="AQ105" i="4"/>
  <c r="AQ109" i="4"/>
  <c r="AQ114" i="4"/>
  <c r="AQ118" i="4"/>
  <c r="AQ122" i="4"/>
  <c r="AQ100" i="4"/>
  <c r="AQ108" i="4"/>
  <c r="AQ113" i="4"/>
  <c r="AQ121" i="4"/>
  <c r="AQ127" i="4"/>
  <c r="AQ102" i="4"/>
  <c r="AQ133" i="4"/>
  <c r="AQ135" i="4"/>
  <c r="AQ137" i="4"/>
  <c r="AQ42" i="4"/>
  <c r="AQ58" i="4"/>
  <c r="AQ66" i="4"/>
  <c r="AQ70" i="4"/>
  <c r="AQ78" i="4"/>
  <c r="AQ86" i="4"/>
  <c r="AQ94" i="4"/>
  <c r="AQ111" i="4"/>
  <c r="AQ110" i="4"/>
  <c r="AQ119" i="4"/>
  <c r="AQ129" i="4"/>
  <c r="AQ25" i="4"/>
  <c r="AQ33" i="4"/>
  <c r="AQ48" i="4"/>
  <c r="AQ56" i="4"/>
  <c r="AQ64" i="4"/>
  <c r="AQ99" i="4"/>
  <c r="AQ103" i="4"/>
  <c r="AQ107" i="4"/>
  <c r="AQ72" i="4"/>
  <c r="AQ80" i="4"/>
  <c r="AQ88" i="4"/>
  <c r="AQ24" i="4"/>
  <c r="AQ22" i="4"/>
  <c r="AQ26" i="4"/>
  <c r="AQ30" i="4"/>
  <c r="AQ34" i="4"/>
  <c r="AQ20" i="4"/>
  <c r="AQ28" i="4"/>
  <c r="AQ32" i="4"/>
  <c r="AQ36" i="4"/>
  <c r="AQ43" i="4"/>
  <c r="AQ38" i="4"/>
  <c r="AQ40" i="4"/>
  <c r="AQ41" i="4"/>
  <c r="AQ96" i="4"/>
  <c r="AQ47" i="4"/>
  <c r="AQ23" i="4"/>
  <c r="AQ31" i="4"/>
  <c r="AQ67" i="4"/>
  <c r="AQ132" i="4"/>
  <c r="AQ134" i="4"/>
  <c r="AQ136" i="4"/>
  <c r="AQ138" i="4"/>
  <c r="AQ131" i="4"/>
  <c r="AQ124" i="4"/>
  <c r="AQ125" i="4"/>
  <c r="AQ51" i="4"/>
  <c r="AQ55" i="4"/>
  <c r="AQ59" i="4"/>
  <c r="AQ63" i="4"/>
  <c r="AQ39" i="4"/>
  <c r="AQ69" i="4"/>
  <c r="AQ73" i="4"/>
  <c r="AQ77" i="4"/>
  <c r="AQ81" i="4"/>
  <c r="AQ85" i="4"/>
  <c r="AQ89" i="4"/>
  <c r="AQ93" i="4"/>
  <c r="AQ46" i="4"/>
  <c r="AQ54" i="4"/>
  <c r="AQ62" i="4"/>
  <c r="AQ74" i="4"/>
  <c r="AQ82" i="4"/>
  <c r="AQ90" i="4"/>
  <c r="AQ104" i="4"/>
  <c r="AQ117" i="4"/>
  <c r="AQ112" i="4"/>
  <c r="AQ116" i="4"/>
  <c r="AQ120" i="4"/>
  <c r="AQ98" i="4"/>
  <c r="AQ106" i="4"/>
  <c r="AQ128" i="4"/>
  <c r="AQ126" i="4"/>
  <c r="AQ130" i="4"/>
  <c r="AQ115" i="4"/>
  <c r="AQ123" i="4"/>
  <c r="U45" i="4"/>
  <c r="U49" i="4"/>
  <c r="U53" i="4"/>
  <c r="U57" i="4"/>
  <c r="U61" i="4"/>
  <c r="U65" i="4"/>
  <c r="U29" i="4"/>
  <c r="U37" i="4"/>
  <c r="U44" i="4"/>
  <c r="U52" i="4"/>
  <c r="U60" i="4"/>
  <c r="U68" i="4"/>
  <c r="U21" i="4"/>
  <c r="U76" i="4"/>
  <c r="U84" i="4"/>
  <c r="U92" i="4"/>
  <c r="U19" i="4"/>
  <c r="U27" i="4"/>
  <c r="U35" i="4"/>
  <c r="U71" i="4"/>
  <c r="U75" i="4"/>
  <c r="U79" i="4"/>
  <c r="U83" i="4"/>
  <c r="U87" i="4"/>
  <c r="U91" i="4"/>
  <c r="U95" i="4"/>
  <c r="U42" i="4"/>
  <c r="U66" i="4"/>
  <c r="U111" i="4"/>
  <c r="U113" i="4"/>
  <c r="U121" i="4"/>
  <c r="U127" i="4"/>
  <c r="U110" i="4"/>
  <c r="U50" i="4"/>
  <c r="U58" i="4"/>
  <c r="U97" i="4"/>
  <c r="U101" i="4"/>
  <c r="U105" i="4"/>
  <c r="U109" i="4"/>
  <c r="U70" i="4"/>
  <c r="U78" i="4"/>
  <c r="U86" i="4"/>
  <c r="U94" i="4"/>
  <c r="U114" i="4"/>
  <c r="U118" i="4"/>
  <c r="U122" i="4"/>
  <c r="U100" i="4"/>
  <c r="U108" i="4"/>
  <c r="U102" i="4"/>
  <c r="U119" i="4"/>
  <c r="U133" i="4"/>
  <c r="U135" i="4"/>
  <c r="U137" i="4"/>
  <c r="U129" i="4"/>
  <c r="U25" i="4"/>
  <c r="U33" i="4"/>
  <c r="U48" i="4"/>
  <c r="U56" i="4"/>
  <c r="U64" i="4"/>
  <c r="U96" i="4"/>
  <c r="U72" i="4"/>
  <c r="U80" i="4"/>
  <c r="U88" i="4"/>
  <c r="U38" i="4"/>
  <c r="U40" i="4"/>
  <c r="U41" i="4"/>
  <c r="U99" i="4"/>
  <c r="U103" i="4"/>
  <c r="U107" i="4"/>
  <c r="U24" i="4"/>
  <c r="U22" i="4"/>
  <c r="U26" i="4"/>
  <c r="U30" i="4"/>
  <c r="U34" i="4"/>
  <c r="U20" i="4"/>
  <c r="U28" i="4"/>
  <c r="U32" i="4"/>
  <c r="U36" i="4"/>
  <c r="U43" i="4"/>
  <c r="U47" i="4"/>
  <c r="U51" i="4"/>
  <c r="U55" i="4"/>
  <c r="U59" i="4"/>
  <c r="U63" i="4"/>
  <c r="U23" i="4"/>
  <c r="U31" i="4"/>
  <c r="U69" i="4"/>
  <c r="U73" i="4"/>
  <c r="U77" i="4"/>
  <c r="U81" i="4"/>
  <c r="U85" i="4"/>
  <c r="U89" i="4"/>
  <c r="U93" i="4"/>
  <c r="U46" i="4"/>
  <c r="U54" i="4"/>
  <c r="U62" i="4"/>
  <c r="U74" i="4"/>
  <c r="U82" i="4"/>
  <c r="U90" i="4"/>
  <c r="U104" i="4"/>
  <c r="U117" i="4"/>
  <c r="U132" i="4"/>
  <c r="U134" i="4"/>
  <c r="U136" i="4"/>
  <c r="U138" i="4"/>
  <c r="U112" i="4"/>
  <c r="U116" i="4"/>
  <c r="U120" i="4"/>
  <c r="U124" i="4"/>
  <c r="U98" i="4"/>
  <c r="U106" i="4"/>
  <c r="U128" i="4"/>
  <c r="U125" i="4"/>
  <c r="U126" i="4"/>
  <c r="U130" i="4"/>
  <c r="U115" i="4"/>
  <c r="U123" i="4"/>
  <c r="U39" i="4"/>
  <c r="U67" i="4"/>
  <c r="U131" i="4"/>
  <c r="AX45" i="4"/>
  <c r="AX49" i="4"/>
  <c r="AX53" i="4"/>
  <c r="AX57" i="4"/>
  <c r="AX61" i="4"/>
  <c r="AX65" i="4"/>
  <c r="AX21" i="4"/>
  <c r="AX29" i="4"/>
  <c r="AX44" i="4"/>
  <c r="AX52" i="4"/>
  <c r="AX60" i="4"/>
  <c r="AX68" i="4"/>
  <c r="AX37" i="4"/>
  <c r="AX76" i="4"/>
  <c r="AX84" i="4"/>
  <c r="AX92" i="4"/>
  <c r="AX19" i="4"/>
  <c r="AX27" i="4"/>
  <c r="AX35" i="4"/>
  <c r="AX71" i="4"/>
  <c r="AX75" i="4"/>
  <c r="AX79" i="4"/>
  <c r="AX83" i="4"/>
  <c r="AX87" i="4"/>
  <c r="AX91" i="4"/>
  <c r="AX95" i="4"/>
  <c r="AX50" i="4"/>
  <c r="AX70" i="4"/>
  <c r="AX78" i="4"/>
  <c r="AX86" i="4"/>
  <c r="AX94" i="4"/>
  <c r="AX127" i="4"/>
  <c r="AX110" i="4"/>
  <c r="AX42" i="4"/>
  <c r="AX58" i="4"/>
  <c r="AX66" i="4"/>
  <c r="AX97" i="4"/>
  <c r="AX101" i="4"/>
  <c r="AX105" i="4"/>
  <c r="AX109" i="4"/>
  <c r="AX111" i="4"/>
  <c r="AX114" i="4"/>
  <c r="AX118" i="4"/>
  <c r="AX122" i="4"/>
  <c r="AX100" i="4"/>
  <c r="AX108" i="4"/>
  <c r="AX113" i="4"/>
  <c r="AX121" i="4"/>
  <c r="AX102" i="4"/>
  <c r="AX119" i="4"/>
  <c r="AX133" i="4"/>
  <c r="AX135" i="4"/>
  <c r="AX137" i="4"/>
  <c r="AX129" i="4"/>
  <c r="AX38" i="4"/>
  <c r="AX40" i="4"/>
  <c r="AX41" i="4"/>
  <c r="AX96" i="4"/>
  <c r="AX72" i="4"/>
  <c r="AX80" i="4"/>
  <c r="AX88" i="4"/>
  <c r="AX25" i="4"/>
  <c r="AX33" i="4"/>
  <c r="AX48" i="4"/>
  <c r="AX56" i="4"/>
  <c r="AX64" i="4"/>
  <c r="AX99" i="4"/>
  <c r="AX103" i="4"/>
  <c r="AX107" i="4"/>
  <c r="AX24" i="4"/>
  <c r="AX22" i="4"/>
  <c r="AX26" i="4"/>
  <c r="AX30" i="4"/>
  <c r="AX34" i="4"/>
  <c r="AX20" i="4"/>
  <c r="AX28" i="4"/>
  <c r="AX32" i="4"/>
  <c r="AX36" i="4"/>
  <c r="AX43" i="4"/>
  <c r="AX47" i="4"/>
  <c r="AX51" i="4"/>
  <c r="AX55" i="4"/>
  <c r="AX59" i="4"/>
  <c r="AX63" i="4"/>
  <c r="AX23" i="4"/>
  <c r="AX31" i="4"/>
  <c r="AX69" i="4"/>
  <c r="AX73" i="4"/>
  <c r="AX77" i="4"/>
  <c r="AX81" i="4"/>
  <c r="AX85" i="4"/>
  <c r="AX89" i="4"/>
  <c r="AX93" i="4"/>
  <c r="AX46" i="4"/>
  <c r="AX54" i="4"/>
  <c r="AX62" i="4"/>
  <c r="AX74" i="4"/>
  <c r="AX82" i="4"/>
  <c r="AX90" i="4"/>
  <c r="AX104" i="4"/>
  <c r="AX117" i="4"/>
  <c r="AX131" i="4"/>
  <c r="AX112" i="4"/>
  <c r="AX116" i="4"/>
  <c r="AX120" i="4"/>
  <c r="AX98" i="4"/>
  <c r="AX106" i="4"/>
  <c r="AX128" i="4"/>
  <c r="AX126" i="4"/>
  <c r="AX130" i="4"/>
  <c r="AX115" i="4"/>
  <c r="AX123" i="4"/>
  <c r="AX39" i="4"/>
  <c r="AX67" i="4"/>
  <c r="AX132" i="4"/>
  <c r="AX134" i="4"/>
  <c r="AX136" i="4"/>
  <c r="AX138" i="4"/>
  <c r="AX124" i="4"/>
  <c r="AX125" i="4"/>
  <c r="BC45" i="4"/>
  <c r="BC49" i="4"/>
  <c r="BC53" i="4"/>
  <c r="BC57" i="4"/>
  <c r="BC61" i="4"/>
  <c r="BC65" i="4"/>
  <c r="BC21" i="4"/>
  <c r="BC29" i="4"/>
  <c r="BC37" i="4"/>
  <c r="BC44" i="4"/>
  <c r="BC52" i="4"/>
  <c r="BC60" i="4"/>
  <c r="BC68" i="4"/>
  <c r="BC76" i="4"/>
  <c r="BC84" i="4"/>
  <c r="BC92" i="4"/>
  <c r="BC19" i="4"/>
  <c r="BC27" i="4"/>
  <c r="BC35" i="4"/>
  <c r="BC71" i="4"/>
  <c r="BC75" i="4"/>
  <c r="BC79" i="4"/>
  <c r="BC83" i="4"/>
  <c r="BC87" i="4"/>
  <c r="BC91" i="4"/>
  <c r="BC95" i="4"/>
  <c r="BC42" i="4"/>
  <c r="BC50" i="4"/>
  <c r="BC58" i="4"/>
  <c r="BC70" i="4"/>
  <c r="BC78" i="4"/>
  <c r="BC86" i="4"/>
  <c r="BC94" i="4"/>
  <c r="BC110" i="4"/>
  <c r="BC119" i="4"/>
  <c r="BC66" i="4"/>
  <c r="BC97" i="4"/>
  <c r="BC101" i="4"/>
  <c r="BC105" i="4"/>
  <c r="BC109" i="4"/>
  <c r="BC111" i="4"/>
  <c r="BC114" i="4"/>
  <c r="BC118" i="4"/>
  <c r="BC122" i="4"/>
  <c r="BC100" i="4"/>
  <c r="BC108" i="4"/>
  <c r="BC113" i="4"/>
  <c r="BC121" i="4"/>
  <c r="BC127" i="4"/>
  <c r="BC102" i="4"/>
  <c r="BC133" i="4"/>
  <c r="BC135" i="4"/>
  <c r="BC137" i="4"/>
  <c r="BC129" i="4"/>
  <c r="BC38" i="4"/>
  <c r="BC40" i="4"/>
  <c r="BC41" i="4"/>
  <c r="BC96" i="4"/>
  <c r="BC25" i="4"/>
  <c r="BC33" i="4"/>
  <c r="BC48" i="4"/>
  <c r="BC56" i="4"/>
  <c r="BC64" i="4"/>
  <c r="BC99" i="4"/>
  <c r="BC103" i="4"/>
  <c r="BC107" i="4"/>
  <c r="BC72" i="4"/>
  <c r="BC80" i="4"/>
  <c r="BC88" i="4"/>
  <c r="BC24" i="4"/>
  <c r="BC22" i="4"/>
  <c r="BC26" i="4"/>
  <c r="BC30" i="4"/>
  <c r="BC34" i="4"/>
  <c r="BC20" i="4"/>
  <c r="BC28" i="4"/>
  <c r="BC32" i="4"/>
  <c r="BC36" i="4"/>
  <c r="BC43" i="4"/>
  <c r="BC47" i="4"/>
  <c r="BC51" i="4"/>
  <c r="BC55" i="4"/>
  <c r="BC59" i="4"/>
  <c r="BC63" i="4"/>
  <c r="BC69" i="4"/>
  <c r="BC73" i="4"/>
  <c r="BC77" i="4"/>
  <c r="BC81" i="4"/>
  <c r="BC85" i="4"/>
  <c r="BC89" i="4"/>
  <c r="BC93" i="4"/>
  <c r="BC46" i="4"/>
  <c r="BC54" i="4"/>
  <c r="BC62" i="4"/>
  <c r="BC74" i="4"/>
  <c r="BC82" i="4"/>
  <c r="BC90" i="4"/>
  <c r="BC104" i="4"/>
  <c r="BC117" i="4"/>
  <c r="BC112" i="4"/>
  <c r="BC116" i="4"/>
  <c r="BC120" i="4"/>
  <c r="BC98" i="4"/>
  <c r="BC106" i="4"/>
  <c r="BC128" i="4"/>
  <c r="BC126" i="4"/>
  <c r="BC130" i="4"/>
  <c r="BC115" i="4"/>
  <c r="BC123" i="4"/>
  <c r="BC39" i="4"/>
  <c r="BC23" i="4"/>
  <c r="BC31" i="4"/>
  <c r="BC67" i="4"/>
  <c r="BC132" i="4"/>
  <c r="BC134" i="4"/>
  <c r="BC136" i="4"/>
  <c r="BC138" i="4"/>
  <c r="BC131" i="4"/>
  <c r="BC124" i="4"/>
  <c r="BC125" i="4"/>
  <c r="AG21" i="4"/>
  <c r="AG45" i="4"/>
  <c r="AG49" i="4"/>
  <c r="AG53" i="4"/>
  <c r="AG57" i="4"/>
  <c r="AG61" i="4"/>
  <c r="AG65" i="4"/>
  <c r="AG29" i="4"/>
  <c r="AG37" i="4"/>
  <c r="AG44" i="4"/>
  <c r="AG52" i="4"/>
  <c r="AG60" i="4"/>
  <c r="AG68" i="4"/>
  <c r="AG76" i="4"/>
  <c r="AG84" i="4"/>
  <c r="AG92" i="4"/>
  <c r="AG19" i="4"/>
  <c r="AG27" i="4"/>
  <c r="AG35" i="4"/>
  <c r="AG71" i="4"/>
  <c r="AG75" i="4"/>
  <c r="AG79" i="4"/>
  <c r="AG83" i="4"/>
  <c r="AG87" i="4"/>
  <c r="AG91" i="4"/>
  <c r="AG95" i="4"/>
  <c r="AG42" i="4"/>
  <c r="AG50" i="4"/>
  <c r="AG58" i="4"/>
  <c r="AG97" i="4"/>
  <c r="AG101" i="4"/>
  <c r="AG105" i="4"/>
  <c r="AG109" i="4"/>
  <c r="AG70" i="4"/>
  <c r="AG78" i="4"/>
  <c r="AG86" i="4"/>
  <c r="AG94" i="4"/>
  <c r="AG114" i="4"/>
  <c r="AG118" i="4"/>
  <c r="AG122" i="4"/>
  <c r="AG100" i="4"/>
  <c r="AG108" i="4"/>
  <c r="AG102" i="4"/>
  <c r="AG119" i="4"/>
  <c r="AG133" i="4"/>
  <c r="AG135" i="4"/>
  <c r="AG66" i="4"/>
  <c r="AG111" i="4"/>
  <c r="AG113" i="4"/>
  <c r="AG121" i="4"/>
  <c r="AG127" i="4"/>
  <c r="AG110" i="4"/>
  <c r="AG137" i="4"/>
  <c r="AG129" i="4"/>
  <c r="AG38" i="4"/>
  <c r="AG40" i="4"/>
  <c r="AG41" i="4"/>
  <c r="AG99" i="4"/>
  <c r="AG103" i="4"/>
  <c r="AG107" i="4"/>
  <c r="AG24" i="4"/>
  <c r="AG22" i="4"/>
  <c r="AG26" i="4"/>
  <c r="AG30" i="4"/>
  <c r="AG34" i="4"/>
  <c r="AG20" i="4"/>
  <c r="AG28" i="4"/>
  <c r="AG32" i="4"/>
  <c r="AG36" i="4"/>
  <c r="AG43" i="4"/>
  <c r="AG25" i="4"/>
  <c r="AG33" i="4"/>
  <c r="AG48" i="4"/>
  <c r="AG56" i="4"/>
  <c r="AG64" i="4"/>
  <c r="AG96" i="4"/>
  <c r="AG72" i="4"/>
  <c r="AG80" i="4"/>
  <c r="AG88" i="4"/>
  <c r="AG47" i="4"/>
  <c r="AG39" i="4"/>
  <c r="AG67" i="4"/>
  <c r="AG131" i="4"/>
  <c r="AG124" i="4"/>
  <c r="AG51" i="4"/>
  <c r="AG55" i="4"/>
  <c r="AG59" i="4"/>
  <c r="AG63" i="4"/>
  <c r="AG23" i="4"/>
  <c r="AG31" i="4"/>
  <c r="AG69" i="4"/>
  <c r="AG73" i="4"/>
  <c r="AG77" i="4"/>
  <c r="AG81" i="4"/>
  <c r="AG85" i="4"/>
  <c r="AG89" i="4"/>
  <c r="AG93" i="4"/>
  <c r="AG46" i="4"/>
  <c r="AG54" i="4"/>
  <c r="AG62" i="4"/>
  <c r="AG74" i="4"/>
  <c r="AG82" i="4"/>
  <c r="AG90" i="4"/>
  <c r="AG104" i="4"/>
  <c r="AG117" i="4"/>
  <c r="AG132" i="4"/>
  <c r="AG134" i="4"/>
  <c r="AG136" i="4"/>
  <c r="AG138" i="4"/>
  <c r="AG112" i="4"/>
  <c r="AG116" i="4"/>
  <c r="AG120" i="4"/>
  <c r="AG98" i="4"/>
  <c r="AG106" i="4"/>
  <c r="AG128" i="4"/>
  <c r="AG125" i="4"/>
  <c r="AG126" i="4"/>
  <c r="AG130" i="4"/>
  <c r="AG115" i="4"/>
  <c r="AG123" i="4"/>
  <c r="BB37" i="4"/>
  <c r="BB45" i="4"/>
  <c r="BB49" i="4"/>
  <c r="BB53" i="4"/>
  <c r="BB57" i="4"/>
  <c r="BB61" i="4"/>
  <c r="BB65" i="4"/>
  <c r="BB21" i="4"/>
  <c r="BB29" i="4"/>
  <c r="BB44" i="4"/>
  <c r="BB52" i="4"/>
  <c r="BB60" i="4"/>
  <c r="BB68" i="4"/>
  <c r="BB95" i="4"/>
  <c r="BB76" i="4"/>
  <c r="BB84" i="4"/>
  <c r="BB92" i="4"/>
  <c r="BB19" i="4"/>
  <c r="BB27" i="4"/>
  <c r="BB35" i="4"/>
  <c r="BB71" i="4"/>
  <c r="BB75" i="4"/>
  <c r="BB79" i="4"/>
  <c r="BB83" i="4"/>
  <c r="BB87" i="4"/>
  <c r="BB91" i="4"/>
  <c r="BB42" i="4"/>
  <c r="BB50" i="4"/>
  <c r="BB58" i="4"/>
  <c r="BB66" i="4"/>
  <c r="BB97" i="4"/>
  <c r="BB101" i="4"/>
  <c r="BB105" i="4"/>
  <c r="BB109" i="4"/>
  <c r="BB111" i="4"/>
  <c r="BB114" i="4"/>
  <c r="BB118" i="4"/>
  <c r="BB122" i="4"/>
  <c r="BB100" i="4"/>
  <c r="BB108" i="4"/>
  <c r="BB113" i="4"/>
  <c r="BB121" i="4"/>
  <c r="BB102" i="4"/>
  <c r="BB110" i="4"/>
  <c r="BB119" i="4"/>
  <c r="BB133" i="4"/>
  <c r="BB135" i="4"/>
  <c r="BB137" i="4"/>
  <c r="BB70" i="4"/>
  <c r="BB78" i="4"/>
  <c r="BB86" i="4"/>
  <c r="BB94" i="4"/>
  <c r="BB127" i="4"/>
  <c r="BB129" i="4"/>
  <c r="BB38" i="4"/>
  <c r="BB25" i="4"/>
  <c r="BB33" i="4"/>
  <c r="BB48" i="4"/>
  <c r="BB56" i="4"/>
  <c r="BB64" i="4"/>
  <c r="BB99" i="4"/>
  <c r="BB103" i="4"/>
  <c r="BB107" i="4"/>
  <c r="BB24" i="4"/>
  <c r="BB22" i="4"/>
  <c r="BB26" i="4"/>
  <c r="BB30" i="4"/>
  <c r="BB34" i="4"/>
  <c r="BB20" i="4"/>
  <c r="BB28" i="4"/>
  <c r="BB32" i="4"/>
  <c r="BB36" i="4"/>
  <c r="BB43" i="4"/>
  <c r="BB47" i="4"/>
  <c r="BB40" i="4"/>
  <c r="BB41" i="4"/>
  <c r="BB96" i="4"/>
  <c r="BB72" i="4"/>
  <c r="BB80" i="4"/>
  <c r="BB88" i="4"/>
  <c r="BB39" i="4"/>
  <c r="BB67" i="4"/>
  <c r="BB132" i="4"/>
  <c r="BB134" i="4"/>
  <c r="BB136" i="4"/>
  <c r="BB138" i="4"/>
  <c r="BB124" i="4"/>
  <c r="BB125" i="4"/>
  <c r="BB51" i="4"/>
  <c r="BB55" i="4"/>
  <c r="BB59" i="4"/>
  <c r="BB63" i="4"/>
  <c r="BB23" i="4"/>
  <c r="BB31" i="4"/>
  <c r="BB69" i="4"/>
  <c r="BB73" i="4"/>
  <c r="BB77" i="4"/>
  <c r="BB81" i="4"/>
  <c r="BB85" i="4"/>
  <c r="BB89" i="4"/>
  <c r="BB93" i="4"/>
  <c r="BB46" i="4"/>
  <c r="BB54" i="4"/>
  <c r="BB62" i="4"/>
  <c r="BB74" i="4"/>
  <c r="BB82" i="4"/>
  <c r="BB90" i="4"/>
  <c r="BB104" i="4"/>
  <c r="BB117" i="4"/>
  <c r="BB131" i="4"/>
  <c r="BB112" i="4"/>
  <c r="BB116" i="4"/>
  <c r="BB120" i="4"/>
  <c r="BB98" i="4"/>
  <c r="BB106" i="4"/>
  <c r="BB128" i="4"/>
  <c r="BB126" i="4"/>
  <c r="BB130" i="4"/>
  <c r="BB115" i="4"/>
  <c r="BB123" i="4"/>
  <c r="AK45" i="4"/>
  <c r="AK49" i="4"/>
  <c r="AK53" i="4"/>
  <c r="AK57" i="4"/>
  <c r="AK61" i="4"/>
  <c r="AK65" i="4"/>
  <c r="AK29" i="4"/>
  <c r="AK37" i="4"/>
  <c r="AK44" i="4"/>
  <c r="AK52" i="4"/>
  <c r="AK60" i="4"/>
  <c r="AK68" i="4"/>
  <c r="AK21" i="4"/>
  <c r="AK76" i="4"/>
  <c r="AK84" i="4"/>
  <c r="AK92" i="4"/>
  <c r="AK19" i="4"/>
  <c r="AK27" i="4"/>
  <c r="AK35" i="4"/>
  <c r="AK71" i="4"/>
  <c r="AK75" i="4"/>
  <c r="AK79" i="4"/>
  <c r="AK83" i="4"/>
  <c r="AK87" i="4"/>
  <c r="AK91" i="4"/>
  <c r="AK95" i="4"/>
  <c r="AK42" i="4"/>
  <c r="AK66" i="4"/>
  <c r="AK111" i="4"/>
  <c r="AK113" i="4"/>
  <c r="AK121" i="4"/>
  <c r="AK127" i="4"/>
  <c r="AK110" i="4"/>
  <c r="AK50" i="4"/>
  <c r="AK58" i="4"/>
  <c r="AK97" i="4"/>
  <c r="AK101" i="4"/>
  <c r="AK105" i="4"/>
  <c r="AK109" i="4"/>
  <c r="AK70" i="4"/>
  <c r="AK78" i="4"/>
  <c r="AK86" i="4"/>
  <c r="AK94" i="4"/>
  <c r="AK114" i="4"/>
  <c r="AK118" i="4"/>
  <c r="AK122" i="4"/>
  <c r="AK100" i="4"/>
  <c r="AK108" i="4"/>
  <c r="AK102" i="4"/>
  <c r="AK119" i="4"/>
  <c r="AK133" i="4"/>
  <c r="AK135" i="4"/>
  <c r="AK137" i="4"/>
  <c r="AK25" i="4"/>
  <c r="AK33" i="4"/>
  <c r="AK48" i="4"/>
  <c r="AK56" i="4"/>
  <c r="AK64" i="4"/>
  <c r="AK96" i="4"/>
  <c r="AK72" i="4"/>
  <c r="AK80" i="4"/>
  <c r="AK88" i="4"/>
  <c r="AK129" i="4"/>
  <c r="AK38" i="4"/>
  <c r="AK40" i="4"/>
  <c r="AK41" i="4"/>
  <c r="AK99" i="4"/>
  <c r="AK103" i="4"/>
  <c r="AK107" i="4"/>
  <c r="AK24" i="4"/>
  <c r="AK22" i="4"/>
  <c r="AK26" i="4"/>
  <c r="AK30" i="4"/>
  <c r="AK34" i="4"/>
  <c r="AK20" i="4"/>
  <c r="AK28" i="4"/>
  <c r="AK32" i="4"/>
  <c r="AK36" i="4"/>
  <c r="AK43" i="4"/>
  <c r="AK47" i="4"/>
  <c r="AK51" i="4"/>
  <c r="AK55" i="4"/>
  <c r="AK59" i="4"/>
  <c r="AK63" i="4"/>
  <c r="AK23" i="4"/>
  <c r="AK31" i="4"/>
  <c r="AK69" i="4"/>
  <c r="AK73" i="4"/>
  <c r="AK77" i="4"/>
  <c r="AK81" i="4"/>
  <c r="AK85" i="4"/>
  <c r="AK89" i="4"/>
  <c r="AK93" i="4"/>
  <c r="AK46" i="4"/>
  <c r="AK54" i="4"/>
  <c r="AK62" i="4"/>
  <c r="AK74" i="4"/>
  <c r="AK82" i="4"/>
  <c r="AK90" i="4"/>
  <c r="AK104" i="4"/>
  <c r="AK117" i="4"/>
  <c r="AK132" i="4"/>
  <c r="AK134" i="4"/>
  <c r="AK136" i="4"/>
  <c r="AK138" i="4"/>
  <c r="AK112" i="4"/>
  <c r="AK116" i="4"/>
  <c r="AK120" i="4"/>
  <c r="AK98" i="4"/>
  <c r="AK106" i="4"/>
  <c r="AK128" i="4"/>
  <c r="AK125" i="4"/>
  <c r="AK126" i="4"/>
  <c r="AK130" i="4"/>
  <c r="AK115" i="4"/>
  <c r="AK123" i="4"/>
  <c r="AK39" i="4"/>
  <c r="AK67" i="4"/>
  <c r="AK131" i="4"/>
  <c r="AK124" i="4"/>
  <c r="Z45" i="4"/>
  <c r="Z49" i="4"/>
  <c r="Z53" i="4"/>
  <c r="Z57" i="4"/>
  <c r="Z61" i="4"/>
  <c r="Z65" i="4"/>
  <c r="Z21" i="4"/>
  <c r="Z29" i="4"/>
  <c r="Z37" i="4"/>
  <c r="Z44" i="4"/>
  <c r="Z52" i="4"/>
  <c r="Z60" i="4"/>
  <c r="Z68" i="4"/>
  <c r="Z76" i="4"/>
  <c r="Z84" i="4"/>
  <c r="Z92" i="4"/>
  <c r="Z19" i="4"/>
  <c r="Z27" i="4"/>
  <c r="Z35" i="4"/>
  <c r="Z71" i="4"/>
  <c r="Z75" i="4"/>
  <c r="Z79" i="4"/>
  <c r="Z83" i="4"/>
  <c r="Z87" i="4"/>
  <c r="Z91" i="4"/>
  <c r="Z95" i="4"/>
  <c r="Z42" i="4"/>
  <c r="Z70" i="4"/>
  <c r="Z78" i="4"/>
  <c r="Z86" i="4"/>
  <c r="Z94" i="4"/>
  <c r="Z127" i="4"/>
  <c r="Z50" i="4"/>
  <c r="Z58" i="4"/>
  <c r="Z66" i="4"/>
  <c r="Z97" i="4"/>
  <c r="Z101" i="4"/>
  <c r="Z105" i="4"/>
  <c r="Z109" i="4"/>
  <c r="Z111" i="4"/>
  <c r="Z114" i="4"/>
  <c r="Z118" i="4"/>
  <c r="Z122" i="4"/>
  <c r="Z100" i="4"/>
  <c r="Z108" i="4"/>
  <c r="Z113" i="4"/>
  <c r="Z121" i="4"/>
  <c r="Z102" i="4"/>
  <c r="Z110" i="4"/>
  <c r="Z119" i="4"/>
  <c r="Z133" i="4"/>
  <c r="Z135" i="4"/>
  <c r="Z137" i="4"/>
  <c r="Z129" i="4"/>
  <c r="Z40" i="4"/>
  <c r="Z41" i="4"/>
  <c r="Z96" i="4"/>
  <c r="Z72" i="4"/>
  <c r="Z80" i="4"/>
  <c r="Z88" i="4"/>
  <c r="Z38" i="4"/>
  <c r="Z25" i="4"/>
  <c r="Z33" i="4"/>
  <c r="Z48" i="4"/>
  <c r="Z56" i="4"/>
  <c r="Z64" i="4"/>
  <c r="Z99" i="4"/>
  <c r="Z103" i="4"/>
  <c r="Z107" i="4"/>
  <c r="Z24" i="4"/>
  <c r="Z22" i="4"/>
  <c r="Z26" i="4"/>
  <c r="Z30" i="4"/>
  <c r="Z34" i="4"/>
  <c r="Z20" i="4"/>
  <c r="Z28" i="4"/>
  <c r="Z32" i="4"/>
  <c r="Z36" i="4"/>
  <c r="Z43" i="4"/>
  <c r="Z47" i="4"/>
  <c r="Z51" i="4"/>
  <c r="Z55" i="4"/>
  <c r="Z59" i="4"/>
  <c r="Z63" i="4"/>
  <c r="Z23" i="4"/>
  <c r="Z31" i="4"/>
  <c r="Z67" i="4"/>
  <c r="Z69" i="4"/>
  <c r="Z73" i="4"/>
  <c r="Z77" i="4"/>
  <c r="Z81" i="4"/>
  <c r="Z85" i="4"/>
  <c r="Z89" i="4"/>
  <c r="Z93" i="4"/>
  <c r="Z46" i="4"/>
  <c r="Z54" i="4"/>
  <c r="Z62" i="4"/>
  <c r="Z74" i="4"/>
  <c r="Z82" i="4"/>
  <c r="Z90" i="4"/>
  <c r="Z104" i="4"/>
  <c r="Z117" i="4"/>
  <c r="Z131" i="4"/>
  <c r="Z112" i="4"/>
  <c r="Z116" i="4"/>
  <c r="Z120" i="4"/>
  <c r="Z124" i="4"/>
  <c r="Z98" i="4"/>
  <c r="Z106" i="4"/>
  <c r="Z128" i="4"/>
  <c r="Z126" i="4"/>
  <c r="Z130" i="4"/>
  <c r="Z115" i="4"/>
  <c r="Z123" i="4"/>
  <c r="Z39" i="4"/>
  <c r="Z132" i="4"/>
  <c r="Z134" i="4"/>
  <c r="Z136" i="4"/>
  <c r="Z138" i="4"/>
  <c r="Z125" i="4"/>
  <c r="AV21" i="4"/>
  <c r="AV45" i="4"/>
  <c r="AV49" i="4"/>
  <c r="AV53" i="4"/>
  <c r="AV57" i="4"/>
  <c r="AV61" i="4"/>
  <c r="AV65" i="4"/>
  <c r="AV29" i="4"/>
  <c r="AV37" i="4"/>
  <c r="AV44" i="4"/>
  <c r="AV52" i="4"/>
  <c r="AV60" i="4"/>
  <c r="AV68" i="4"/>
  <c r="AV95" i="4"/>
  <c r="AV42" i="4"/>
  <c r="AV76" i="4"/>
  <c r="AV84" i="4"/>
  <c r="AV92" i="4"/>
  <c r="AV19" i="4"/>
  <c r="AV27" i="4"/>
  <c r="AV35" i="4"/>
  <c r="AV71" i="4"/>
  <c r="AV75" i="4"/>
  <c r="AV79" i="4"/>
  <c r="AV83" i="4"/>
  <c r="AV87" i="4"/>
  <c r="AV91" i="4"/>
  <c r="AV50" i="4"/>
  <c r="AV97" i="4"/>
  <c r="AV101" i="4"/>
  <c r="AV105" i="4"/>
  <c r="AV109" i="4"/>
  <c r="AV70" i="4"/>
  <c r="AV78" i="4"/>
  <c r="AV86" i="4"/>
  <c r="AV94" i="4"/>
  <c r="AV114" i="4"/>
  <c r="AV118" i="4"/>
  <c r="AV122" i="4"/>
  <c r="AV100" i="4"/>
  <c r="AV108" i="4"/>
  <c r="AV127" i="4"/>
  <c r="AV102" i="4"/>
  <c r="AV133" i="4"/>
  <c r="AV135" i="4"/>
  <c r="AV137" i="4"/>
  <c r="AV58" i="4"/>
  <c r="AV66" i="4"/>
  <c r="AV111" i="4"/>
  <c r="AV113" i="4"/>
  <c r="AV121" i="4"/>
  <c r="AV110" i="4"/>
  <c r="AV119" i="4"/>
  <c r="AV38" i="4"/>
  <c r="AV40" i="4"/>
  <c r="AV41" i="4"/>
  <c r="AV99" i="4"/>
  <c r="AV103" i="4"/>
  <c r="AV107" i="4"/>
  <c r="AV72" i="4"/>
  <c r="AV80" i="4"/>
  <c r="AV88" i="4"/>
  <c r="AV24" i="4"/>
  <c r="AV22" i="4"/>
  <c r="AV26" i="4"/>
  <c r="AV30" i="4"/>
  <c r="AV34" i="4"/>
  <c r="AV20" i="4"/>
  <c r="AV28" i="4"/>
  <c r="AV32" i="4"/>
  <c r="AV36" i="4"/>
  <c r="AV43" i="4"/>
  <c r="AV129" i="4"/>
  <c r="AV25" i="4"/>
  <c r="AV33" i="4"/>
  <c r="AV48" i="4"/>
  <c r="AV56" i="4"/>
  <c r="AV64" i="4"/>
  <c r="AV96" i="4"/>
  <c r="AV47" i="4"/>
  <c r="AV23" i="4"/>
  <c r="AV31" i="4"/>
  <c r="AV67" i="4"/>
  <c r="AV131" i="4"/>
  <c r="AV125" i="4"/>
  <c r="AV51" i="4"/>
  <c r="AV55" i="4"/>
  <c r="AV59" i="4"/>
  <c r="AV63" i="4"/>
  <c r="AV39" i="4"/>
  <c r="AV69" i="4"/>
  <c r="AV73" i="4"/>
  <c r="AV77" i="4"/>
  <c r="AV81" i="4"/>
  <c r="AV85" i="4"/>
  <c r="AV89" i="4"/>
  <c r="AV93" i="4"/>
  <c r="AV46" i="4"/>
  <c r="AV54" i="4"/>
  <c r="AV62" i="4"/>
  <c r="AV74" i="4"/>
  <c r="AV82" i="4"/>
  <c r="AV90" i="4"/>
  <c r="AV104" i="4"/>
  <c r="AV117" i="4"/>
  <c r="AV132" i="4"/>
  <c r="AV134" i="4"/>
  <c r="AV136" i="4"/>
  <c r="AV138" i="4"/>
  <c r="AV112" i="4"/>
  <c r="AV116" i="4"/>
  <c r="AV120" i="4"/>
  <c r="AV124" i="4"/>
  <c r="AV98" i="4"/>
  <c r="AV106" i="4"/>
  <c r="AV128" i="4"/>
  <c r="AV126" i="4"/>
  <c r="AV130" i="4"/>
  <c r="AV115" i="4"/>
  <c r="AV123" i="4"/>
  <c r="AM45" i="4"/>
  <c r="AM49" i="4"/>
  <c r="AM53" i="4"/>
  <c r="AM57" i="4"/>
  <c r="AM61" i="4"/>
  <c r="AM65" i="4"/>
  <c r="AM21" i="4"/>
  <c r="AM29" i="4"/>
  <c r="AM44" i="4"/>
  <c r="AM52" i="4"/>
  <c r="AM60" i="4"/>
  <c r="AM68" i="4"/>
  <c r="AM37" i="4"/>
  <c r="AM76" i="4"/>
  <c r="AM84" i="4"/>
  <c r="AM92" i="4"/>
  <c r="AM19" i="4"/>
  <c r="AM27" i="4"/>
  <c r="AM35" i="4"/>
  <c r="AM71" i="4"/>
  <c r="AM75" i="4"/>
  <c r="AM79" i="4"/>
  <c r="AM83" i="4"/>
  <c r="AM87" i="4"/>
  <c r="AM91" i="4"/>
  <c r="AM95" i="4"/>
  <c r="AM42" i="4"/>
  <c r="AM50" i="4"/>
  <c r="AM58" i="4"/>
  <c r="AM66" i="4"/>
  <c r="AM70" i="4"/>
  <c r="AM78" i="4"/>
  <c r="AM86" i="4"/>
  <c r="AM94" i="4"/>
  <c r="AM110" i="4"/>
  <c r="AM119" i="4"/>
  <c r="AM97" i="4"/>
  <c r="AM101" i="4"/>
  <c r="AM105" i="4"/>
  <c r="AM109" i="4"/>
  <c r="AM111" i="4"/>
  <c r="AM114" i="4"/>
  <c r="AM118" i="4"/>
  <c r="AM122" i="4"/>
  <c r="AM100" i="4"/>
  <c r="AM108" i="4"/>
  <c r="AM113" i="4"/>
  <c r="AM121" i="4"/>
  <c r="AM127" i="4"/>
  <c r="AM102" i="4"/>
  <c r="AM133" i="4"/>
  <c r="AM135" i="4"/>
  <c r="AM137" i="4"/>
  <c r="AM129" i="4"/>
  <c r="AM38" i="4"/>
  <c r="AM40" i="4"/>
  <c r="AM41" i="4"/>
  <c r="AM96" i="4"/>
  <c r="AM25" i="4"/>
  <c r="AM33" i="4"/>
  <c r="AM48" i="4"/>
  <c r="AM56" i="4"/>
  <c r="AM64" i="4"/>
  <c r="AM99" i="4"/>
  <c r="AM103" i="4"/>
  <c r="AM107" i="4"/>
  <c r="AM72" i="4"/>
  <c r="AM80" i="4"/>
  <c r="AM88" i="4"/>
  <c r="AM24" i="4"/>
  <c r="AM22" i="4"/>
  <c r="AM26" i="4"/>
  <c r="AM30" i="4"/>
  <c r="AM34" i="4"/>
  <c r="AM20" i="4"/>
  <c r="AM28" i="4"/>
  <c r="AM32" i="4"/>
  <c r="AM36" i="4"/>
  <c r="AM43" i="4"/>
  <c r="AM47" i="4"/>
  <c r="AM51" i="4"/>
  <c r="AM55" i="4"/>
  <c r="AM59" i="4"/>
  <c r="AM63" i="4"/>
  <c r="AM69" i="4"/>
  <c r="AM73" i="4"/>
  <c r="AM77" i="4"/>
  <c r="AM81" i="4"/>
  <c r="AM85" i="4"/>
  <c r="AM89" i="4"/>
  <c r="AM93" i="4"/>
  <c r="AM46" i="4"/>
  <c r="AM54" i="4"/>
  <c r="AM62" i="4"/>
  <c r="AM74" i="4"/>
  <c r="AM82" i="4"/>
  <c r="AM90" i="4"/>
  <c r="AM104" i="4"/>
  <c r="AM117" i="4"/>
  <c r="AM112" i="4"/>
  <c r="AM116" i="4"/>
  <c r="AM120" i="4"/>
  <c r="AM98" i="4"/>
  <c r="AM106" i="4"/>
  <c r="AM128" i="4"/>
  <c r="AM126" i="4"/>
  <c r="AM130" i="4"/>
  <c r="AM115" i="4"/>
  <c r="AM123" i="4"/>
  <c r="AM39" i="4"/>
  <c r="AM23" i="4"/>
  <c r="AM31" i="4"/>
  <c r="AM67" i="4"/>
  <c r="AM132" i="4"/>
  <c r="AM134" i="4"/>
  <c r="AM136" i="4"/>
  <c r="AM138" i="4"/>
  <c r="AM131" i="4"/>
  <c r="AM124" i="4"/>
  <c r="AM125" i="4"/>
  <c r="X21" i="4"/>
  <c r="X45" i="4"/>
  <c r="X49" i="4"/>
  <c r="X53" i="4"/>
  <c r="X57" i="4"/>
  <c r="X61" i="4"/>
  <c r="X65" i="4"/>
  <c r="X29" i="4"/>
  <c r="X37" i="4"/>
  <c r="X44" i="4"/>
  <c r="X52" i="4"/>
  <c r="X60" i="4"/>
  <c r="X68" i="4"/>
  <c r="X95" i="4"/>
  <c r="X42" i="4"/>
  <c r="X76" i="4"/>
  <c r="X84" i="4"/>
  <c r="X92" i="4"/>
  <c r="X19" i="4"/>
  <c r="X27" i="4"/>
  <c r="X35" i="4"/>
  <c r="X71" i="4"/>
  <c r="X75" i="4"/>
  <c r="X79" i="4"/>
  <c r="X83" i="4"/>
  <c r="X87" i="4"/>
  <c r="X91" i="4"/>
  <c r="X58" i="4"/>
  <c r="X97" i="4"/>
  <c r="X101" i="4"/>
  <c r="X105" i="4"/>
  <c r="X109" i="4"/>
  <c r="X70" i="4"/>
  <c r="X78" i="4"/>
  <c r="X86" i="4"/>
  <c r="X94" i="4"/>
  <c r="X111" i="4"/>
  <c r="X114" i="4"/>
  <c r="X118" i="4"/>
  <c r="X122" i="4"/>
  <c r="X100" i="4"/>
  <c r="X108" i="4"/>
  <c r="X127" i="4"/>
  <c r="X102" i="4"/>
  <c r="X110" i="4"/>
  <c r="X133" i="4"/>
  <c r="X135" i="4"/>
  <c r="X137" i="4"/>
  <c r="X50" i="4"/>
  <c r="X66" i="4"/>
  <c r="X113" i="4"/>
  <c r="X121" i="4"/>
  <c r="X119" i="4"/>
  <c r="X129" i="4"/>
  <c r="X40" i="4"/>
  <c r="X41" i="4"/>
  <c r="X99" i="4"/>
  <c r="X103" i="4"/>
  <c r="X107" i="4"/>
  <c r="X72" i="4"/>
  <c r="X80" i="4"/>
  <c r="X88" i="4"/>
  <c r="X24" i="4"/>
  <c r="X22" i="4"/>
  <c r="X26" i="4"/>
  <c r="X30" i="4"/>
  <c r="X34" i="4"/>
  <c r="X20" i="4"/>
  <c r="X28" i="4"/>
  <c r="X32" i="4"/>
  <c r="X36" i="4"/>
  <c r="X43" i="4"/>
  <c r="X38" i="4"/>
  <c r="X25" i="4"/>
  <c r="X33" i="4"/>
  <c r="X48" i="4"/>
  <c r="X56" i="4"/>
  <c r="X64" i="4"/>
  <c r="X96" i="4"/>
  <c r="X23" i="4"/>
  <c r="X31" i="4"/>
  <c r="X67" i="4"/>
  <c r="X131" i="4"/>
  <c r="X112" i="4"/>
  <c r="X125" i="4"/>
  <c r="X47" i="4"/>
  <c r="X51" i="4"/>
  <c r="X55" i="4"/>
  <c r="X59" i="4"/>
  <c r="X63" i="4"/>
  <c r="X39" i="4"/>
  <c r="X69" i="4"/>
  <c r="X73" i="4"/>
  <c r="X77" i="4"/>
  <c r="X81" i="4"/>
  <c r="X85" i="4"/>
  <c r="X89" i="4"/>
  <c r="X93" i="4"/>
  <c r="X46" i="4"/>
  <c r="X54" i="4"/>
  <c r="X62" i="4"/>
  <c r="X74" i="4"/>
  <c r="X82" i="4"/>
  <c r="X90" i="4"/>
  <c r="X104" i="4"/>
  <c r="X117" i="4"/>
  <c r="X132" i="4"/>
  <c r="X134" i="4"/>
  <c r="X136" i="4"/>
  <c r="X138" i="4"/>
  <c r="X116" i="4"/>
  <c r="X120" i="4"/>
  <c r="X124" i="4"/>
  <c r="X98" i="4"/>
  <c r="X106" i="4"/>
  <c r="X128" i="4"/>
  <c r="X126" i="4"/>
  <c r="X130" i="4"/>
  <c r="X115" i="4"/>
  <c r="X123" i="4"/>
  <c r="AY45" i="4"/>
  <c r="AY49" i="4"/>
  <c r="AY53" i="4"/>
  <c r="AY57" i="4"/>
  <c r="AY61" i="4"/>
  <c r="AY65" i="4"/>
  <c r="AY21" i="4"/>
  <c r="AY29" i="4"/>
  <c r="AY37" i="4"/>
  <c r="AY44" i="4"/>
  <c r="AY52" i="4"/>
  <c r="AY60" i="4"/>
  <c r="AY68" i="4"/>
  <c r="AY95" i="4"/>
  <c r="AY76" i="4"/>
  <c r="AY84" i="4"/>
  <c r="AY92" i="4"/>
  <c r="AY19" i="4"/>
  <c r="AY27" i="4"/>
  <c r="AY35" i="4"/>
  <c r="AY71" i="4"/>
  <c r="AY75" i="4"/>
  <c r="AY79" i="4"/>
  <c r="AY83" i="4"/>
  <c r="AY87" i="4"/>
  <c r="AY91" i="4"/>
  <c r="AY42" i="4"/>
  <c r="AY97" i="4"/>
  <c r="AY101" i="4"/>
  <c r="AY105" i="4"/>
  <c r="AY109" i="4"/>
  <c r="AY111" i="4"/>
  <c r="AY114" i="4"/>
  <c r="AY118" i="4"/>
  <c r="AY122" i="4"/>
  <c r="AY100" i="4"/>
  <c r="AY108" i="4"/>
  <c r="AY113" i="4"/>
  <c r="AY121" i="4"/>
  <c r="AY127" i="4"/>
  <c r="AY102" i="4"/>
  <c r="AY133" i="4"/>
  <c r="AY135" i="4"/>
  <c r="AY137" i="4"/>
  <c r="AY50" i="4"/>
  <c r="AY58" i="4"/>
  <c r="AY66" i="4"/>
  <c r="AY70" i="4"/>
  <c r="AY78" i="4"/>
  <c r="AY86" i="4"/>
  <c r="AY94" i="4"/>
  <c r="AY110" i="4"/>
  <c r="AY119" i="4"/>
  <c r="AY25" i="4"/>
  <c r="AY33" i="4"/>
  <c r="AY48" i="4"/>
  <c r="AY56" i="4"/>
  <c r="AY64" i="4"/>
  <c r="AY99" i="4"/>
  <c r="AY103" i="4"/>
  <c r="AY107" i="4"/>
  <c r="AY72" i="4"/>
  <c r="AY80" i="4"/>
  <c r="AY88" i="4"/>
  <c r="AY24" i="4"/>
  <c r="AY22" i="4"/>
  <c r="AY26" i="4"/>
  <c r="AY30" i="4"/>
  <c r="AY34" i="4"/>
  <c r="AY20" i="4"/>
  <c r="AY28" i="4"/>
  <c r="AY32" i="4"/>
  <c r="AY36" i="4"/>
  <c r="AY43" i="4"/>
  <c r="AY129" i="4"/>
  <c r="AY38" i="4"/>
  <c r="AY40" i="4"/>
  <c r="AY41" i="4"/>
  <c r="AY96" i="4"/>
  <c r="AY39" i="4"/>
  <c r="AY23" i="4"/>
  <c r="AY31" i="4"/>
  <c r="AY67" i="4"/>
  <c r="AY132" i="4"/>
  <c r="AY134" i="4"/>
  <c r="AY136" i="4"/>
  <c r="AY138" i="4"/>
  <c r="AY131" i="4"/>
  <c r="AY124" i="4"/>
  <c r="AY47" i="4"/>
  <c r="AY51" i="4"/>
  <c r="AY55" i="4"/>
  <c r="AY59" i="4"/>
  <c r="AY63" i="4"/>
  <c r="AY69" i="4"/>
  <c r="AY73" i="4"/>
  <c r="AY77" i="4"/>
  <c r="AY81" i="4"/>
  <c r="AY85" i="4"/>
  <c r="AY89" i="4"/>
  <c r="AY93" i="4"/>
  <c r="AY46" i="4"/>
  <c r="AY54" i="4"/>
  <c r="AY62" i="4"/>
  <c r="AY74" i="4"/>
  <c r="AY82" i="4"/>
  <c r="AY90" i="4"/>
  <c r="AY104" i="4"/>
  <c r="AY117" i="4"/>
  <c r="AY112" i="4"/>
  <c r="AY116" i="4"/>
  <c r="AY120" i="4"/>
  <c r="AY98" i="4"/>
  <c r="AY106" i="4"/>
  <c r="AY128" i="4"/>
  <c r="AY125" i="4"/>
  <c r="AY126" i="4"/>
  <c r="AY130" i="4"/>
  <c r="AY115" i="4"/>
  <c r="AY123" i="4"/>
  <c r="AP45" i="4"/>
  <c r="AP49" i="4"/>
  <c r="AP53" i="4"/>
  <c r="AP57" i="4"/>
  <c r="AP61" i="4"/>
  <c r="AP65" i="4"/>
  <c r="AP21" i="4"/>
  <c r="AP29" i="4"/>
  <c r="AP37" i="4"/>
  <c r="AP44" i="4"/>
  <c r="AP52" i="4"/>
  <c r="AP60" i="4"/>
  <c r="AP68" i="4"/>
  <c r="AP76" i="4"/>
  <c r="AP84" i="4"/>
  <c r="AP92" i="4"/>
  <c r="AP19" i="4"/>
  <c r="AP27" i="4"/>
  <c r="AP35" i="4"/>
  <c r="AP71" i="4"/>
  <c r="AP75" i="4"/>
  <c r="AP79" i="4"/>
  <c r="AP83" i="4"/>
  <c r="AP87" i="4"/>
  <c r="AP91" i="4"/>
  <c r="AP95" i="4"/>
  <c r="AP42" i="4"/>
  <c r="AP70" i="4"/>
  <c r="AP78" i="4"/>
  <c r="AP86" i="4"/>
  <c r="AP94" i="4"/>
  <c r="AP127" i="4"/>
  <c r="AP50" i="4"/>
  <c r="AP58" i="4"/>
  <c r="AP66" i="4"/>
  <c r="AP97" i="4"/>
  <c r="AP101" i="4"/>
  <c r="AP105" i="4"/>
  <c r="AP109" i="4"/>
  <c r="AP111" i="4"/>
  <c r="AP114" i="4"/>
  <c r="AP118" i="4"/>
  <c r="AP122" i="4"/>
  <c r="AP100" i="4"/>
  <c r="AP108" i="4"/>
  <c r="AP113" i="4"/>
  <c r="AP121" i="4"/>
  <c r="AP102" i="4"/>
  <c r="AP110" i="4"/>
  <c r="AP119" i="4"/>
  <c r="AP133" i="4"/>
  <c r="AP135" i="4"/>
  <c r="AP137" i="4"/>
  <c r="AP129" i="4"/>
  <c r="AP40" i="4"/>
  <c r="AP41" i="4"/>
  <c r="AP96" i="4"/>
  <c r="AP72" i="4"/>
  <c r="AP80" i="4"/>
  <c r="AP88" i="4"/>
  <c r="AP38" i="4"/>
  <c r="AP25" i="4"/>
  <c r="AP33" i="4"/>
  <c r="AP48" i="4"/>
  <c r="AP56" i="4"/>
  <c r="AP64" i="4"/>
  <c r="AP99" i="4"/>
  <c r="AP103" i="4"/>
  <c r="AP107" i="4"/>
  <c r="AP24" i="4"/>
  <c r="AP22" i="4"/>
  <c r="AP26" i="4"/>
  <c r="AP30" i="4"/>
  <c r="AP34" i="4"/>
  <c r="AP20" i="4"/>
  <c r="AP28" i="4"/>
  <c r="AP32" i="4"/>
  <c r="AP36" i="4"/>
  <c r="AP43" i="4"/>
  <c r="AP47" i="4"/>
  <c r="AP51" i="4"/>
  <c r="AP55" i="4"/>
  <c r="AP59" i="4"/>
  <c r="AP63" i="4"/>
  <c r="AP23" i="4"/>
  <c r="AP31" i="4"/>
  <c r="AP67" i="4"/>
  <c r="AP69" i="4"/>
  <c r="AP73" i="4"/>
  <c r="AP77" i="4"/>
  <c r="AP81" i="4"/>
  <c r="AP85" i="4"/>
  <c r="AP89" i="4"/>
  <c r="AP93" i="4"/>
  <c r="AP46" i="4"/>
  <c r="AP54" i="4"/>
  <c r="AP62" i="4"/>
  <c r="AP74" i="4"/>
  <c r="AP82" i="4"/>
  <c r="AP90" i="4"/>
  <c r="AP104" i="4"/>
  <c r="AP117" i="4"/>
  <c r="AP131" i="4"/>
  <c r="AP112" i="4"/>
  <c r="AP116" i="4"/>
  <c r="AP120" i="4"/>
  <c r="AP124" i="4"/>
  <c r="AP98" i="4"/>
  <c r="AP106" i="4"/>
  <c r="AP128" i="4"/>
  <c r="AP126" i="4"/>
  <c r="AP130" i="4"/>
  <c r="AP115" i="4"/>
  <c r="AP123" i="4"/>
  <c r="AP39" i="4"/>
  <c r="AP132" i="4"/>
  <c r="AP134" i="4"/>
  <c r="AP136" i="4"/>
  <c r="AP138" i="4"/>
  <c r="AP125" i="4"/>
  <c r="AL45" i="4"/>
  <c r="AL49" i="4"/>
  <c r="AL53" i="4"/>
  <c r="AL57" i="4"/>
  <c r="AL61" i="4"/>
  <c r="AL65" i="4"/>
  <c r="AL21" i="4"/>
  <c r="AL29" i="4"/>
  <c r="AL37" i="4"/>
  <c r="AL44" i="4"/>
  <c r="AL52" i="4"/>
  <c r="AL60" i="4"/>
  <c r="AL68" i="4"/>
  <c r="AL95" i="4"/>
  <c r="AL76" i="4"/>
  <c r="AL84" i="4"/>
  <c r="AL92" i="4"/>
  <c r="AL19" i="4"/>
  <c r="AL27" i="4"/>
  <c r="AL35" i="4"/>
  <c r="AL71" i="4"/>
  <c r="AL75" i="4"/>
  <c r="AL79" i="4"/>
  <c r="AL83" i="4"/>
  <c r="AL87" i="4"/>
  <c r="AL91" i="4"/>
  <c r="AL42" i="4"/>
  <c r="AL50" i="4"/>
  <c r="AL58" i="4"/>
  <c r="AL66" i="4"/>
  <c r="AL97" i="4"/>
  <c r="AL101" i="4"/>
  <c r="AL105" i="4"/>
  <c r="AL109" i="4"/>
  <c r="AL111" i="4"/>
  <c r="AL114" i="4"/>
  <c r="AL118" i="4"/>
  <c r="AL122" i="4"/>
  <c r="AL100" i="4"/>
  <c r="AL108" i="4"/>
  <c r="AL113" i="4"/>
  <c r="AL121" i="4"/>
  <c r="AL102" i="4"/>
  <c r="AL110" i="4"/>
  <c r="AL119" i="4"/>
  <c r="AL133" i="4"/>
  <c r="AL135" i="4"/>
  <c r="AL137" i="4"/>
  <c r="AL70" i="4"/>
  <c r="AL78" i="4"/>
  <c r="AL86" i="4"/>
  <c r="AL94" i="4"/>
  <c r="AL127" i="4"/>
  <c r="AL129" i="4"/>
  <c r="AL38" i="4"/>
  <c r="AL25" i="4"/>
  <c r="AL33" i="4"/>
  <c r="AL48" i="4"/>
  <c r="AL56" i="4"/>
  <c r="AL64" i="4"/>
  <c r="AL99" i="4"/>
  <c r="AL103" i="4"/>
  <c r="AL107" i="4"/>
  <c r="AL24" i="4"/>
  <c r="AL22" i="4"/>
  <c r="AL26" i="4"/>
  <c r="AL30" i="4"/>
  <c r="AL34" i="4"/>
  <c r="AL20" i="4"/>
  <c r="AL28" i="4"/>
  <c r="AL32" i="4"/>
  <c r="AL36" i="4"/>
  <c r="AL43" i="4"/>
  <c r="AL47" i="4"/>
  <c r="AL40" i="4"/>
  <c r="AL41" i="4"/>
  <c r="AL96" i="4"/>
  <c r="AL72" i="4"/>
  <c r="AL80" i="4"/>
  <c r="AL88" i="4"/>
  <c r="AL39" i="4"/>
  <c r="AL67" i="4"/>
  <c r="AL132" i="4"/>
  <c r="AL134" i="4"/>
  <c r="AL136" i="4"/>
  <c r="AL138" i="4"/>
  <c r="AL124" i="4"/>
  <c r="AL125" i="4"/>
  <c r="AL51" i="4"/>
  <c r="AL55" i="4"/>
  <c r="AL59" i="4"/>
  <c r="AL63" i="4"/>
  <c r="AL23" i="4"/>
  <c r="AL31" i="4"/>
  <c r="AL69" i="4"/>
  <c r="AL73" i="4"/>
  <c r="AL77" i="4"/>
  <c r="AL81" i="4"/>
  <c r="AL85" i="4"/>
  <c r="AL89" i="4"/>
  <c r="AL93" i="4"/>
  <c r="AL46" i="4"/>
  <c r="AL54" i="4"/>
  <c r="AL62" i="4"/>
  <c r="AL74" i="4"/>
  <c r="AL82" i="4"/>
  <c r="AL90" i="4"/>
  <c r="AL104" i="4"/>
  <c r="AL117" i="4"/>
  <c r="AL131" i="4"/>
  <c r="AL112" i="4"/>
  <c r="AL116" i="4"/>
  <c r="AL120" i="4"/>
  <c r="AL98" i="4"/>
  <c r="AL106" i="4"/>
  <c r="AL128" i="4"/>
  <c r="AL126" i="4"/>
  <c r="AL130" i="4"/>
  <c r="AL115" i="4"/>
  <c r="AL123" i="4"/>
  <c r="AR45" i="4"/>
  <c r="AR49" i="4"/>
  <c r="AR53" i="4"/>
  <c r="AR57" i="4"/>
  <c r="AR61" i="4"/>
  <c r="AR65" i="4"/>
  <c r="AR29" i="4"/>
  <c r="AR37" i="4"/>
  <c r="AR44" i="4"/>
  <c r="AR52" i="4"/>
  <c r="AR60" i="4"/>
  <c r="AR68" i="4"/>
  <c r="AR21" i="4"/>
  <c r="AR76" i="4"/>
  <c r="AR84" i="4"/>
  <c r="AR92" i="4"/>
  <c r="AR19" i="4"/>
  <c r="AR27" i="4"/>
  <c r="AR35" i="4"/>
  <c r="AR71" i="4"/>
  <c r="AR75" i="4"/>
  <c r="AR79" i="4"/>
  <c r="AR83" i="4"/>
  <c r="AR87" i="4"/>
  <c r="AR91" i="4"/>
  <c r="AR95" i="4"/>
  <c r="AR42" i="4"/>
  <c r="AR50" i="4"/>
  <c r="AR58" i="4"/>
  <c r="AR66" i="4"/>
  <c r="AR113" i="4"/>
  <c r="AR121" i="4"/>
  <c r="AR119" i="4"/>
  <c r="AR97" i="4"/>
  <c r="AR101" i="4"/>
  <c r="AR105" i="4"/>
  <c r="AR109" i="4"/>
  <c r="AR70" i="4"/>
  <c r="AR78" i="4"/>
  <c r="AR86" i="4"/>
  <c r="AR94" i="4"/>
  <c r="AR111" i="4"/>
  <c r="AR114" i="4"/>
  <c r="AR118" i="4"/>
  <c r="AR122" i="4"/>
  <c r="AR100" i="4"/>
  <c r="AR108" i="4"/>
  <c r="AR127" i="4"/>
  <c r="AR102" i="4"/>
  <c r="AR110" i="4"/>
  <c r="AR133" i="4"/>
  <c r="AR135" i="4"/>
  <c r="AR137" i="4"/>
  <c r="AR129" i="4"/>
  <c r="AR25" i="4"/>
  <c r="AR33" i="4"/>
  <c r="AR48" i="4"/>
  <c r="AR56" i="4"/>
  <c r="AR64" i="4"/>
  <c r="AR96" i="4"/>
  <c r="AR38" i="4"/>
  <c r="AR40" i="4"/>
  <c r="AR41" i="4"/>
  <c r="AR99" i="4"/>
  <c r="AR103" i="4"/>
  <c r="AR107" i="4"/>
  <c r="AR72" i="4"/>
  <c r="AR80" i="4"/>
  <c r="AR88" i="4"/>
  <c r="AR24" i="4"/>
  <c r="AR22" i="4"/>
  <c r="AR26" i="4"/>
  <c r="AR30" i="4"/>
  <c r="AR34" i="4"/>
  <c r="AR20" i="4"/>
  <c r="AR28" i="4"/>
  <c r="AR32" i="4"/>
  <c r="AR36" i="4"/>
  <c r="AR43" i="4"/>
  <c r="AR47" i="4"/>
  <c r="AR51" i="4"/>
  <c r="AR55" i="4"/>
  <c r="AR59" i="4"/>
  <c r="AR63" i="4"/>
  <c r="AR39" i="4"/>
  <c r="AR69" i="4"/>
  <c r="AR73" i="4"/>
  <c r="AR77" i="4"/>
  <c r="AR81" i="4"/>
  <c r="AR85" i="4"/>
  <c r="AR89" i="4"/>
  <c r="AR93" i="4"/>
  <c r="AR46" i="4"/>
  <c r="AR54" i="4"/>
  <c r="AR62" i="4"/>
  <c r="AR74" i="4"/>
  <c r="AR82" i="4"/>
  <c r="AR90" i="4"/>
  <c r="AR104" i="4"/>
  <c r="AR117" i="4"/>
  <c r="AR132" i="4"/>
  <c r="AR134" i="4"/>
  <c r="AR136" i="4"/>
  <c r="AR138" i="4"/>
  <c r="AR120" i="4"/>
  <c r="AR124" i="4"/>
  <c r="AR98" i="4"/>
  <c r="AR106" i="4"/>
  <c r="AR128" i="4"/>
  <c r="AR126" i="4"/>
  <c r="AR130" i="4"/>
  <c r="AR115" i="4"/>
  <c r="AR123" i="4"/>
  <c r="AR23" i="4"/>
  <c r="AR31" i="4"/>
  <c r="AR67" i="4"/>
  <c r="AR131" i="4"/>
  <c r="AR112" i="4"/>
  <c r="AR116" i="4"/>
  <c r="AR125" i="4"/>
  <c r="AS45" i="4"/>
  <c r="AS49" i="4"/>
  <c r="AS53" i="4"/>
  <c r="AS57" i="4"/>
  <c r="AS61" i="4"/>
  <c r="AS65" i="4"/>
  <c r="AS29" i="4"/>
  <c r="AS37" i="4"/>
  <c r="AS44" i="4"/>
  <c r="AS52" i="4"/>
  <c r="AS60" i="4"/>
  <c r="AS68" i="4"/>
  <c r="AS21" i="4"/>
  <c r="AS76" i="4"/>
  <c r="AS84" i="4"/>
  <c r="AS92" i="4"/>
  <c r="AS19" i="4"/>
  <c r="AS27" i="4"/>
  <c r="AS35" i="4"/>
  <c r="AS71" i="4"/>
  <c r="AS75" i="4"/>
  <c r="AS79" i="4"/>
  <c r="AS83" i="4"/>
  <c r="AS87" i="4"/>
  <c r="AS91" i="4"/>
  <c r="AS95" i="4"/>
  <c r="AS50" i="4"/>
  <c r="AS66" i="4"/>
  <c r="AS111" i="4"/>
  <c r="AS113" i="4"/>
  <c r="AS121" i="4"/>
  <c r="AS127" i="4"/>
  <c r="AS110" i="4"/>
  <c r="AS42" i="4"/>
  <c r="AS58" i="4"/>
  <c r="AS97" i="4"/>
  <c r="AS101" i="4"/>
  <c r="AS105" i="4"/>
  <c r="AS109" i="4"/>
  <c r="AS70" i="4"/>
  <c r="AS78" i="4"/>
  <c r="AS86" i="4"/>
  <c r="AS94" i="4"/>
  <c r="AS114" i="4"/>
  <c r="AS118" i="4"/>
  <c r="AS122" i="4"/>
  <c r="AS100" i="4"/>
  <c r="AS108" i="4"/>
  <c r="AS102" i="4"/>
  <c r="AS119" i="4"/>
  <c r="AS133" i="4"/>
  <c r="AS135" i="4"/>
  <c r="AS137" i="4"/>
  <c r="AS25" i="4"/>
  <c r="AS33" i="4"/>
  <c r="AS48" i="4"/>
  <c r="AS56" i="4"/>
  <c r="AS64" i="4"/>
  <c r="AS96" i="4"/>
  <c r="AS72" i="4"/>
  <c r="AS80" i="4"/>
  <c r="AS88" i="4"/>
  <c r="AS129" i="4"/>
  <c r="AS38" i="4"/>
  <c r="AS40" i="4"/>
  <c r="AS41" i="4"/>
  <c r="AS99" i="4"/>
  <c r="AS103" i="4"/>
  <c r="AS107" i="4"/>
  <c r="AS24" i="4"/>
  <c r="AS22" i="4"/>
  <c r="AS26" i="4"/>
  <c r="AS30" i="4"/>
  <c r="AS34" i="4"/>
  <c r="AS20" i="4"/>
  <c r="AS28" i="4"/>
  <c r="AS32" i="4"/>
  <c r="AS36" i="4"/>
  <c r="AS43" i="4"/>
  <c r="AS47" i="4"/>
  <c r="AS51" i="4"/>
  <c r="AS55" i="4"/>
  <c r="AS59" i="4"/>
  <c r="AS63" i="4"/>
  <c r="AS23" i="4"/>
  <c r="AS31" i="4"/>
  <c r="AS69" i="4"/>
  <c r="AS73" i="4"/>
  <c r="AS77" i="4"/>
  <c r="AS81" i="4"/>
  <c r="AS85" i="4"/>
  <c r="AS89" i="4"/>
  <c r="AS93" i="4"/>
  <c r="AS46" i="4"/>
  <c r="AS54" i="4"/>
  <c r="AS62" i="4"/>
  <c r="AS74" i="4"/>
  <c r="AS82" i="4"/>
  <c r="AS90" i="4"/>
  <c r="AS104" i="4"/>
  <c r="AS117" i="4"/>
  <c r="AS132" i="4"/>
  <c r="AS134" i="4"/>
  <c r="AS136" i="4"/>
  <c r="AS138" i="4"/>
  <c r="AS116" i="4"/>
  <c r="AS120" i="4"/>
  <c r="AS98" i="4"/>
  <c r="AS106" i="4"/>
  <c r="AS128" i="4"/>
  <c r="AS125" i="4"/>
  <c r="AS126" i="4"/>
  <c r="AS130" i="4"/>
  <c r="AS115" i="4"/>
  <c r="AS123" i="4"/>
  <c r="AS39" i="4"/>
  <c r="AS67" i="4"/>
  <c r="AS131" i="4"/>
  <c r="AS112" i="4"/>
  <c r="AS124" i="4"/>
  <c r="W45" i="4"/>
  <c r="W49" i="4"/>
  <c r="W53" i="4"/>
  <c r="W57" i="4"/>
  <c r="W61" i="4"/>
  <c r="W65" i="4"/>
  <c r="W21" i="4"/>
  <c r="W29" i="4"/>
  <c r="W44" i="4"/>
  <c r="W52" i="4"/>
  <c r="W60" i="4"/>
  <c r="W68" i="4"/>
  <c r="W37" i="4"/>
  <c r="W76" i="4"/>
  <c r="W84" i="4"/>
  <c r="W92" i="4"/>
  <c r="W19" i="4"/>
  <c r="W27" i="4"/>
  <c r="W35" i="4"/>
  <c r="W71" i="4"/>
  <c r="W75" i="4"/>
  <c r="W79" i="4"/>
  <c r="W83" i="4"/>
  <c r="W87" i="4"/>
  <c r="W91" i="4"/>
  <c r="W95" i="4"/>
  <c r="W42" i="4"/>
  <c r="W50" i="4"/>
  <c r="W58" i="4"/>
  <c r="W66" i="4"/>
  <c r="W70" i="4"/>
  <c r="W78" i="4"/>
  <c r="W86" i="4"/>
  <c r="W94" i="4"/>
  <c r="W110" i="4"/>
  <c r="W119" i="4"/>
  <c r="W97" i="4"/>
  <c r="W101" i="4"/>
  <c r="W105" i="4"/>
  <c r="W109" i="4"/>
  <c r="W111" i="4"/>
  <c r="W114" i="4"/>
  <c r="W118" i="4"/>
  <c r="W122" i="4"/>
  <c r="W100" i="4"/>
  <c r="W108" i="4"/>
  <c r="W113" i="4"/>
  <c r="W121" i="4"/>
  <c r="W127" i="4"/>
  <c r="W102" i="4"/>
  <c r="W133" i="4"/>
  <c r="W135" i="4"/>
  <c r="W137" i="4"/>
  <c r="W129" i="4"/>
  <c r="W38" i="4"/>
  <c r="W40" i="4"/>
  <c r="W41" i="4"/>
  <c r="W96" i="4"/>
  <c r="W25" i="4"/>
  <c r="W33" i="4"/>
  <c r="W48" i="4"/>
  <c r="W56" i="4"/>
  <c r="W64" i="4"/>
  <c r="W99" i="4"/>
  <c r="W103" i="4"/>
  <c r="W107" i="4"/>
  <c r="W72" i="4"/>
  <c r="W80" i="4"/>
  <c r="W88" i="4"/>
  <c r="W24" i="4"/>
  <c r="W22" i="4"/>
  <c r="W26" i="4"/>
  <c r="W30" i="4"/>
  <c r="W34" i="4"/>
  <c r="W20" i="4"/>
  <c r="W28" i="4"/>
  <c r="W32" i="4"/>
  <c r="W36" i="4"/>
  <c r="W43" i="4"/>
  <c r="W47" i="4"/>
  <c r="W51" i="4"/>
  <c r="W55" i="4"/>
  <c r="W59" i="4"/>
  <c r="W63" i="4"/>
  <c r="W69" i="4"/>
  <c r="W73" i="4"/>
  <c r="W77" i="4"/>
  <c r="W81" i="4"/>
  <c r="W85" i="4"/>
  <c r="W89" i="4"/>
  <c r="W93" i="4"/>
  <c r="W46" i="4"/>
  <c r="W54" i="4"/>
  <c r="W62" i="4"/>
  <c r="W74" i="4"/>
  <c r="W82" i="4"/>
  <c r="W90" i="4"/>
  <c r="W104" i="4"/>
  <c r="W117" i="4"/>
  <c r="W112" i="4"/>
  <c r="W116" i="4"/>
  <c r="W120" i="4"/>
  <c r="W98" i="4"/>
  <c r="W106" i="4"/>
  <c r="W128" i="4"/>
  <c r="W126" i="4"/>
  <c r="W130" i="4"/>
  <c r="W115" i="4"/>
  <c r="W123" i="4"/>
  <c r="W39" i="4"/>
  <c r="W23" i="4"/>
  <c r="W31" i="4"/>
  <c r="W67" i="4"/>
  <c r="W132" i="4"/>
  <c r="W134" i="4"/>
  <c r="W136" i="4"/>
  <c r="W138" i="4"/>
  <c r="W131" i="4"/>
  <c r="W124" i="4"/>
  <c r="W125" i="4"/>
  <c r="AH45" i="4"/>
  <c r="AH49" i="4"/>
  <c r="AH53" i="4"/>
  <c r="AH57" i="4"/>
  <c r="AH61" i="4"/>
  <c r="AH65" i="4"/>
  <c r="AH21" i="4"/>
  <c r="AH29" i="4"/>
  <c r="AH37" i="4"/>
  <c r="AH44" i="4"/>
  <c r="AH52" i="4"/>
  <c r="AH60" i="4"/>
  <c r="AH68" i="4"/>
  <c r="AH76" i="4"/>
  <c r="AH84" i="4"/>
  <c r="AH92" i="4"/>
  <c r="AH19" i="4"/>
  <c r="AH27" i="4"/>
  <c r="AH35" i="4"/>
  <c r="AH71" i="4"/>
  <c r="AH75" i="4"/>
  <c r="AH79" i="4"/>
  <c r="AH83" i="4"/>
  <c r="AH87" i="4"/>
  <c r="AH91" i="4"/>
  <c r="AH95" i="4"/>
  <c r="AH50" i="4"/>
  <c r="AH70" i="4"/>
  <c r="AH78" i="4"/>
  <c r="AH86" i="4"/>
  <c r="AH94" i="4"/>
  <c r="AH127" i="4"/>
  <c r="AH42" i="4"/>
  <c r="AH58" i="4"/>
  <c r="AH66" i="4"/>
  <c r="AH97" i="4"/>
  <c r="AH101" i="4"/>
  <c r="AH105" i="4"/>
  <c r="AH109" i="4"/>
  <c r="AH111" i="4"/>
  <c r="AH114" i="4"/>
  <c r="AH118" i="4"/>
  <c r="AH122" i="4"/>
  <c r="AH100" i="4"/>
  <c r="AH108" i="4"/>
  <c r="AH113" i="4"/>
  <c r="AH121" i="4"/>
  <c r="AH102" i="4"/>
  <c r="AH110" i="4"/>
  <c r="AH119" i="4"/>
  <c r="AH133" i="4"/>
  <c r="AH135" i="4"/>
  <c r="AH137" i="4"/>
  <c r="AH129" i="4"/>
  <c r="AH38" i="4"/>
  <c r="AH40" i="4"/>
  <c r="AH41" i="4"/>
  <c r="AH96" i="4"/>
  <c r="AH72" i="4"/>
  <c r="AH80" i="4"/>
  <c r="AH88" i="4"/>
  <c r="AH25" i="4"/>
  <c r="AH33" i="4"/>
  <c r="AH48" i="4"/>
  <c r="AH56" i="4"/>
  <c r="AH64" i="4"/>
  <c r="AH99" i="4"/>
  <c r="AH103" i="4"/>
  <c r="AH107" i="4"/>
  <c r="AH24" i="4"/>
  <c r="AH22" i="4"/>
  <c r="AH26" i="4"/>
  <c r="AH30" i="4"/>
  <c r="AH34" i="4"/>
  <c r="AH20" i="4"/>
  <c r="AH28" i="4"/>
  <c r="AH32" i="4"/>
  <c r="AH36" i="4"/>
  <c r="AH43" i="4"/>
  <c r="AH47" i="4"/>
  <c r="AH51" i="4"/>
  <c r="AH55" i="4"/>
  <c r="AH59" i="4"/>
  <c r="AH63" i="4"/>
  <c r="AH23" i="4"/>
  <c r="AH31" i="4"/>
  <c r="AH69" i="4"/>
  <c r="AH73" i="4"/>
  <c r="AH77" i="4"/>
  <c r="AH81" i="4"/>
  <c r="AH85" i="4"/>
  <c r="AH89" i="4"/>
  <c r="AH93" i="4"/>
  <c r="AH46" i="4"/>
  <c r="AH54" i="4"/>
  <c r="AH62" i="4"/>
  <c r="AH74" i="4"/>
  <c r="AH82" i="4"/>
  <c r="AH90" i="4"/>
  <c r="AH104" i="4"/>
  <c r="AH117" i="4"/>
  <c r="AH131" i="4"/>
  <c r="AH112" i="4"/>
  <c r="AH116" i="4"/>
  <c r="AH120" i="4"/>
  <c r="AH98" i="4"/>
  <c r="AH106" i="4"/>
  <c r="AH128" i="4"/>
  <c r="AH126" i="4"/>
  <c r="AH130" i="4"/>
  <c r="AH115" i="4"/>
  <c r="AH123" i="4"/>
  <c r="AH39" i="4"/>
  <c r="AH67" i="4"/>
  <c r="AH132" i="4"/>
  <c r="AH134" i="4"/>
  <c r="AH136" i="4"/>
  <c r="AH138" i="4"/>
  <c r="AH124" i="4"/>
  <c r="AH125" i="4"/>
  <c r="AU45" i="4"/>
  <c r="AU49" i="4"/>
  <c r="AU53" i="4"/>
  <c r="AU57" i="4"/>
  <c r="AU61" i="4"/>
  <c r="AU65" i="4"/>
  <c r="AU21" i="4"/>
  <c r="AU29" i="4"/>
  <c r="AU44" i="4"/>
  <c r="AU52" i="4"/>
  <c r="AU60" i="4"/>
  <c r="AU68" i="4"/>
  <c r="AU37" i="4"/>
  <c r="AU76" i="4"/>
  <c r="AU84" i="4"/>
  <c r="AU92" i="4"/>
  <c r="AU19" i="4"/>
  <c r="AU27" i="4"/>
  <c r="AU35" i="4"/>
  <c r="AU71" i="4"/>
  <c r="AU75" i="4"/>
  <c r="AU79" i="4"/>
  <c r="AU83" i="4"/>
  <c r="AU87" i="4"/>
  <c r="AU91" i="4"/>
  <c r="AU95" i="4"/>
  <c r="AU42" i="4"/>
  <c r="AU50" i="4"/>
  <c r="AU58" i="4"/>
  <c r="AU66" i="4"/>
  <c r="AU70" i="4"/>
  <c r="AU78" i="4"/>
  <c r="AU86" i="4"/>
  <c r="AU94" i="4"/>
  <c r="AU110" i="4"/>
  <c r="AU119" i="4"/>
  <c r="AU97" i="4"/>
  <c r="AU101" i="4"/>
  <c r="AU105" i="4"/>
  <c r="AU109" i="4"/>
  <c r="AU111" i="4"/>
  <c r="AU114" i="4"/>
  <c r="AU118" i="4"/>
  <c r="AU122" i="4"/>
  <c r="AU100" i="4"/>
  <c r="AU108" i="4"/>
  <c r="AU113" i="4"/>
  <c r="AU121" i="4"/>
  <c r="AU127" i="4"/>
  <c r="AU102" i="4"/>
  <c r="AU133" i="4"/>
  <c r="AU135" i="4"/>
  <c r="AU137" i="4"/>
  <c r="AU129" i="4"/>
  <c r="AU38" i="4"/>
  <c r="AU40" i="4"/>
  <c r="AU41" i="4"/>
  <c r="AU96" i="4"/>
  <c r="AU25" i="4"/>
  <c r="AU33" i="4"/>
  <c r="AU48" i="4"/>
  <c r="AU56" i="4"/>
  <c r="AU64" i="4"/>
  <c r="AU99" i="4"/>
  <c r="AU103" i="4"/>
  <c r="AU107" i="4"/>
  <c r="AU72" i="4"/>
  <c r="AU80" i="4"/>
  <c r="AU88" i="4"/>
  <c r="AU24" i="4"/>
  <c r="AU22" i="4"/>
  <c r="AU26" i="4"/>
  <c r="AU30" i="4"/>
  <c r="AU34" i="4"/>
  <c r="AU20" i="4"/>
  <c r="AU28" i="4"/>
  <c r="AU32" i="4"/>
  <c r="AU36" i="4"/>
  <c r="AU43" i="4"/>
  <c r="AU47" i="4"/>
  <c r="AU51" i="4"/>
  <c r="AU55" i="4"/>
  <c r="AU59" i="4"/>
  <c r="AU63" i="4"/>
  <c r="AU39" i="4"/>
  <c r="AU69" i="4"/>
  <c r="AU73" i="4"/>
  <c r="AU77" i="4"/>
  <c r="AU81" i="4"/>
  <c r="AU85" i="4"/>
  <c r="AU89" i="4"/>
  <c r="AU93" i="4"/>
  <c r="AU46" i="4"/>
  <c r="AU54" i="4"/>
  <c r="AU62" i="4"/>
  <c r="AU74" i="4"/>
  <c r="AU82" i="4"/>
  <c r="AU90" i="4"/>
  <c r="AU104" i="4"/>
  <c r="AU117" i="4"/>
  <c r="AU112" i="4"/>
  <c r="AU116" i="4"/>
  <c r="AU120" i="4"/>
  <c r="AU98" i="4"/>
  <c r="AU106" i="4"/>
  <c r="AU128" i="4"/>
  <c r="AU125" i="4"/>
  <c r="AU126" i="4"/>
  <c r="AU130" i="4"/>
  <c r="AU115" i="4"/>
  <c r="AU123" i="4"/>
  <c r="AU23" i="4"/>
  <c r="AU31" i="4"/>
  <c r="AU67" i="4"/>
  <c r="AU132" i="4"/>
  <c r="AU134" i="4"/>
  <c r="AU136" i="4"/>
  <c r="AU138" i="4"/>
  <c r="AU131" i="4"/>
  <c r="AU124" i="4"/>
  <c r="AC45" i="4"/>
  <c r="AC49" i="4"/>
  <c r="AC53" i="4"/>
  <c r="AC57" i="4"/>
  <c r="AC61" i="4"/>
  <c r="AC65" i="4"/>
  <c r="AC29" i="4"/>
  <c r="AC37" i="4"/>
  <c r="AC44" i="4"/>
  <c r="AC52" i="4"/>
  <c r="AC60" i="4"/>
  <c r="AC68" i="4"/>
  <c r="AC21" i="4"/>
  <c r="AC76" i="4"/>
  <c r="AC84" i="4"/>
  <c r="AC92" i="4"/>
  <c r="AC19" i="4"/>
  <c r="AC27" i="4"/>
  <c r="AC35" i="4"/>
  <c r="AC71" i="4"/>
  <c r="AC75" i="4"/>
  <c r="AC79" i="4"/>
  <c r="AC83" i="4"/>
  <c r="AC87" i="4"/>
  <c r="AC91" i="4"/>
  <c r="AC95" i="4"/>
  <c r="AC50" i="4"/>
  <c r="AC66" i="4"/>
  <c r="AC111" i="4"/>
  <c r="AC113" i="4"/>
  <c r="AC121" i="4"/>
  <c r="AC127" i="4"/>
  <c r="AC110" i="4"/>
  <c r="AC42" i="4"/>
  <c r="AC58" i="4"/>
  <c r="AC97" i="4"/>
  <c r="AC101" i="4"/>
  <c r="AC105" i="4"/>
  <c r="AC109" i="4"/>
  <c r="AC70" i="4"/>
  <c r="AC78" i="4"/>
  <c r="AC86" i="4"/>
  <c r="AC94" i="4"/>
  <c r="AC114" i="4"/>
  <c r="AC118" i="4"/>
  <c r="AC122" i="4"/>
  <c r="AC100" i="4"/>
  <c r="AC108" i="4"/>
  <c r="AC102" i="4"/>
  <c r="AC119" i="4"/>
  <c r="AC133" i="4"/>
  <c r="AC135" i="4"/>
  <c r="AC137" i="4"/>
  <c r="AC129" i="4"/>
  <c r="AC25" i="4"/>
  <c r="AC33" i="4"/>
  <c r="AC48" i="4"/>
  <c r="AC56" i="4"/>
  <c r="AC64" i="4"/>
  <c r="AC96" i="4"/>
  <c r="AC72" i="4"/>
  <c r="AC80" i="4"/>
  <c r="AC88" i="4"/>
  <c r="AC38" i="4"/>
  <c r="AC40" i="4"/>
  <c r="AC41" i="4"/>
  <c r="AC99" i="4"/>
  <c r="AC103" i="4"/>
  <c r="AC107" i="4"/>
  <c r="AC24" i="4"/>
  <c r="AC22" i="4"/>
  <c r="AC26" i="4"/>
  <c r="AC30" i="4"/>
  <c r="AC34" i="4"/>
  <c r="AC20" i="4"/>
  <c r="AC28" i="4"/>
  <c r="AC32" i="4"/>
  <c r="AC36" i="4"/>
  <c r="AC43" i="4"/>
  <c r="AC47" i="4"/>
  <c r="AC51" i="4"/>
  <c r="AC55" i="4"/>
  <c r="AC59" i="4"/>
  <c r="AC63" i="4"/>
  <c r="AC23" i="4"/>
  <c r="AC31" i="4"/>
  <c r="AC69" i="4"/>
  <c r="AC73" i="4"/>
  <c r="AC77" i="4"/>
  <c r="AC81" i="4"/>
  <c r="AC85" i="4"/>
  <c r="AC89" i="4"/>
  <c r="AC93" i="4"/>
  <c r="AC46" i="4"/>
  <c r="AC54" i="4"/>
  <c r="AC62" i="4"/>
  <c r="AC74" i="4"/>
  <c r="AC82" i="4"/>
  <c r="AC90" i="4"/>
  <c r="AC104" i="4"/>
  <c r="AC117" i="4"/>
  <c r="AC132" i="4"/>
  <c r="AC134" i="4"/>
  <c r="AC136" i="4"/>
  <c r="AC138" i="4"/>
  <c r="AC116" i="4"/>
  <c r="AC120" i="4"/>
  <c r="AC124" i="4"/>
  <c r="AC98" i="4"/>
  <c r="AC106" i="4"/>
  <c r="AC128" i="4"/>
  <c r="AC125" i="4"/>
  <c r="AC126" i="4"/>
  <c r="AC130" i="4"/>
  <c r="AC115" i="4"/>
  <c r="AC123" i="4"/>
  <c r="AC39" i="4"/>
  <c r="AC67" i="4"/>
  <c r="AC131" i="4"/>
  <c r="AC112" i="4"/>
  <c r="AT37" i="4"/>
  <c r="AT45" i="4"/>
  <c r="AT49" i="4"/>
  <c r="AT53" i="4"/>
  <c r="AT57" i="4"/>
  <c r="AT61" i="4"/>
  <c r="AT65" i="4"/>
  <c r="AT21" i="4"/>
  <c r="AT29" i="4"/>
  <c r="AT44" i="4"/>
  <c r="AT52" i="4"/>
  <c r="AT60" i="4"/>
  <c r="AT68" i="4"/>
  <c r="AT76" i="4"/>
  <c r="AT84" i="4"/>
  <c r="AT92" i="4"/>
  <c r="AT19" i="4"/>
  <c r="AT27" i="4"/>
  <c r="AT35" i="4"/>
  <c r="AT71" i="4"/>
  <c r="AT75" i="4"/>
  <c r="AT79" i="4"/>
  <c r="AT83" i="4"/>
  <c r="AT87" i="4"/>
  <c r="AT91" i="4"/>
  <c r="AT95" i="4"/>
  <c r="AT42" i="4"/>
  <c r="AT50" i="4"/>
  <c r="AT58" i="4"/>
  <c r="AT66" i="4"/>
  <c r="AT97" i="4"/>
  <c r="AT101" i="4"/>
  <c r="AT105" i="4"/>
  <c r="AT109" i="4"/>
  <c r="AT111" i="4"/>
  <c r="AT114" i="4"/>
  <c r="AT118" i="4"/>
  <c r="AT122" i="4"/>
  <c r="AT100" i="4"/>
  <c r="AT108" i="4"/>
  <c r="AT113" i="4"/>
  <c r="AT121" i="4"/>
  <c r="AT102" i="4"/>
  <c r="AT119" i="4"/>
  <c r="AT133" i="4"/>
  <c r="AT135" i="4"/>
  <c r="AT137" i="4"/>
  <c r="AT70" i="4"/>
  <c r="AT78" i="4"/>
  <c r="AT86" i="4"/>
  <c r="AT94" i="4"/>
  <c r="AT127" i="4"/>
  <c r="AT110" i="4"/>
  <c r="AT25" i="4"/>
  <c r="AT33" i="4"/>
  <c r="AT48" i="4"/>
  <c r="AT56" i="4"/>
  <c r="AT64" i="4"/>
  <c r="AT99" i="4"/>
  <c r="AT103" i="4"/>
  <c r="AT107" i="4"/>
  <c r="AT24" i="4"/>
  <c r="AT22" i="4"/>
  <c r="AT26" i="4"/>
  <c r="AT30" i="4"/>
  <c r="AT34" i="4"/>
  <c r="AT20" i="4"/>
  <c r="AT28" i="4"/>
  <c r="AT32" i="4"/>
  <c r="AT36" i="4"/>
  <c r="AT43" i="4"/>
  <c r="AT47" i="4"/>
  <c r="AT129" i="4"/>
  <c r="AT38" i="4"/>
  <c r="AT40" i="4"/>
  <c r="AT41" i="4"/>
  <c r="AT96" i="4"/>
  <c r="AT72" i="4"/>
  <c r="AT80" i="4"/>
  <c r="AT88" i="4"/>
  <c r="AT39" i="4"/>
  <c r="AT132" i="4"/>
  <c r="AT134" i="4"/>
  <c r="AT136" i="4"/>
  <c r="AT138" i="4"/>
  <c r="AT125" i="4"/>
  <c r="AT51" i="4"/>
  <c r="AT55" i="4"/>
  <c r="AT59" i="4"/>
  <c r="AT63" i="4"/>
  <c r="AT23" i="4"/>
  <c r="AT31" i="4"/>
  <c r="AT67" i="4"/>
  <c r="AT69" i="4"/>
  <c r="AT73" i="4"/>
  <c r="AT77" i="4"/>
  <c r="AT81" i="4"/>
  <c r="AT85" i="4"/>
  <c r="AT89" i="4"/>
  <c r="AT93" i="4"/>
  <c r="AT46" i="4"/>
  <c r="AT54" i="4"/>
  <c r="AT62" i="4"/>
  <c r="AT74" i="4"/>
  <c r="AT82" i="4"/>
  <c r="AT90" i="4"/>
  <c r="AT104" i="4"/>
  <c r="AT117" i="4"/>
  <c r="AT131" i="4"/>
  <c r="AT112" i="4"/>
  <c r="AT116" i="4"/>
  <c r="AT120" i="4"/>
  <c r="AT124" i="4"/>
  <c r="AT98" i="4"/>
  <c r="AT106" i="4"/>
  <c r="AT128" i="4"/>
  <c r="AT126" i="4"/>
  <c r="AT130" i="4"/>
  <c r="AT115" i="4"/>
  <c r="AT123" i="4"/>
  <c r="AO21" i="4"/>
  <c r="AO45" i="4"/>
  <c r="AO49" i="4"/>
  <c r="AO53" i="4"/>
  <c r="AO57" i="4"/>
  <c r="AO61" i="4"/>
  <c r="AO65" i="4"/>
  <c r="AO29" i="4"/>
  <c r="AO37" i="4"/>
  <c r="AO44" i="4"/>
  <c r="AO52" i="4"/>
  <c r="AO60" i="4"/>
  <c r="AO68" i="4"/>
  <c r="AO76" i="4"/>
  <c r="AO84" i="4"/>
  <c r="AO92" i="4"/>
  <c r="AO19" i="4"/>
  <c r="AO27" i="4"/>
  <c r="AO35" i="4"/>
  <c r="AO71" i="4"/>
  <c r="AO75" i="4"/>
  <c r="AO79" i="4"/>
  <c r="AO83" i="4"/>
  <c r="AO87" i="4"/>
  <c r="AO91" i="4"/>
  <c r="AO95" i="4"/>
  <c r="AO42" i="4"/>
  <c r="AO50" i="4"/>
  <c r="AO58" i="4"/>
  <c r="AO97" i="4"/>
  <c r="AO101" i="4"/>
  <c r="AO105" i="4"/>
  <c r="AO109" i="4"/>
  <c r="AO70" i="4"/>
  <c r="AO78" i="4"/>
  <c r="AO86" i="4"/>
  <c r="AO94" i="4"/>
  <c r="AO114" i="4"/>
  <c r="AO118" i="4"/>
  <c r="AO122" i="4"/>
  <c r="AO100" i="4"/>
  <c r="AO108" i="4"/>
  <c r="AO102" i="4"/>
  <c r="AO119" i="4"/>
  <c r="AO133" i="4"/>
  <c r="AO135" i="4"/>
  <c r="AO137" i="4"/>
  <c r="AO66" i="4"/>
  <c r="AO111" i="4"/>
  <c r="AO113" i="4"/>
  <c r="AO121" i="4"/>
  <c r="AO127" i="4"/>
  <c r="AO110" i="4"/>
  <c r="AO129" i="4"/>
  <c r="AO38" i="4"/>
  <c r="AO40" i="4"/>
  <c r="AO41" i="4"/>
  <c r="AO99" i="4"/>
  <c r="AO103" i="4"/>
  <c r="AO107" i="4"/>
  <c r="AO24" i="4"/>
  <c r="AO22" i="4"/>
  <c r="AO26" i="4"/>
  <c r="AO30" i="4"/>
  <c r="AO34" i="4"/>
  <c r="AO20" i="4"/>
  <c r="AO28" i="4"/>
  <c r="AO32" i="4"/>
  <c r="AO36" i="4"/>
  <c r="AO43" i="4"/>
  <c r="AO25" i="4"/>
  <c r="AO33" i="4"/>
  <c r="AO48" i="4"/>
  <c r="AO56" i="4"/>
  <c r="AO64" i="4"/>
  <c r="AO96" i="4"/>
  <c r="AO72" i="4"/>
  <c r="AO80" i="4"/>
  <c r="AO88" i="4"/>
  <c r="AO39" i="4"/>
  <c r="AO67" i="4"/>
  <c r="AO131" i="4"/>
  <c r="AO112" i="4"/>
  <c r="AO124" i="4"/>
  <c r="AO47" i="4"/>
  <c r="AO51" i="4"/>
  <c r="AO55" i="4"/>
  <c r="AO59" i="4"/>
  <c r="AO63" i="4"/>
  <c r="AO23" i="4"/>
  <c r="AO31" i="4"/>
  <c r="AO69" i="4"/>
  <c r="AO73" i="4"/>
  <c r="AO77" i="4"/>
  <c r="AO81" i="4"/>
  <c r="AO85" i="4"/>
  <c r="AO89" i="4"/>
  <c r="AO93" i="4"/>
  <c r="AO46" i="4"/>
  <c r="AO54" i="4"/>
  <c r="AO62" i="4"/>
  <c r="AO74" i="4"/>
  <c r="AO82" i="4"/>
  <c r="AO90" i="4"/>
  <c r="AO104" i="4"/>
  <c r="AO117" i="4"/>
  <c r="AO132" i="4"/>
  <c r="AO134" i="4"/>
  <c r="AO136" i="4"/>
  <c r="AO138" i="4"/>
  <c r="AO116" i="4"/>
  <c r="AO120" i="4"/>
  <c r="AO98" i="4"/>
  <c r="AO106" i="4"/>
  <c r="AO128" i="4"/>
  <c r="AO125" i="4"/>
  <c r="AO126" i="4"/>
  <c r="AO130" i="4"/>
  <c r="AO115" i="4"/>
  <c r="AO123" i="4"/>
  <c r="AD45" i="4"/>
  <c r="AD49" i="4"/>
  <c r="AD53" i="4"/>
  <c r="AD57" i="4"/>
  <c r="AD61" i="4"/>
  <c r="AD65" i="4"/>
  <c r="AD21" i="4"/>
  <c r="AD29" i="4"/>
  <c r="AD37" i="4"/>
  <c r="AD44" i="4"/>
  <c r="AD52" i="4"/>
  <c r="AD60" i="4"/>
  <c r="AD68" i="4"/>
  <c r="AD76" i="4"/>
  <c r="AD84" i="4"/>
  <c r="AD92" i="4"/>
  <c r="AD19" i="4"/>
  <c r="AD27" i="4"/>
  <c r="AD35" i="4"/>
  <c r="AD71" i="4"/>
  <c r="AD75" i="4"/>
  <c r="AD79" i="4"/>
  <c r="AD83" i="4"/>
  <c r="AD87" i="4"/>
  <c r="AD91" i="4"/>
  <c r="AD95" i="4"/>
  <c r="AD42" i="4"/>
  <c r="AD50" i="4"/>
  <c r="AD58" i="4"/>
  <c r="AD66" i="4"/>
  <c r="AD97" i="4"/>
  <c r="AD101" i="4"/>
  <c r="AD105" i="4"/>
  <c r="AD109" i="4"/>
  <c r="AD111" i="4"/>
  <c r="AD114" i="4"/>
  <c r="AD118" i="4"/>
  <c r="AD122" i="4"/>
  <c r="AD100" i="4"/>
  <c r="AD108" i="4"/>
  <c r="AD113" i="4"/>
  <c r="AD121" i="4"/>
  <c r="AD102" i="4"/>
  <c r="AD110" i="4"/>
  <c r="AD119" i="4"/>
  <c r="AD133" i="4"/>
  <c r="AD135" i="4"/>
  <c r="AD137" i="4"/>
  <c r="AD70" i="4"/>
  <c r="AD78" i="4"/>
  <c r="AD86" i="4"/>
  <c r="AD94" i="4"/>
  <c r="AD127" i="4"/>
  <c r="AD25" i="4"/>
  <c r="AD33" i="4"/>
  <c r="AD48" i="4"/>
  <c r="AD56" i="4"/>
  <c r="AD64" i="4"/>
  <c r="AD99" i="4"/>
  <c r="AD103" i="4"/>
  <c r="AD107" i="4"/>
  <c r="AD24" i="4"/>
  <c r="AD22" i="4"/>
  <c r="AD26" i="4"/>
  <c r="AD30" i="4"/>
  <c r="AD34" i="4"/>
  <c r="AD20" i="4"/>
  <c r="AD28" i="4"/>
  <c r="AD32" i="4"/>
  <c r="AD36" i="4"/>
  <c r="AD43" i="4"/>
  <c r="AD47" i="4"/>
  <c r="AD129" i="4"/>
  <c r="AD38" i="4"/>
  <c r="AD40" i="4"/>
  <c r="AD41" i="4"/>
  <c r="AD96" i="4"/>
  <c r="AD72" i="4"/>
  <c r="AD80" i="4"/>
  <c r="AD88" i="4"/>
  <c r="AD39" i="4"/>
  <c r="AD132" i="4"/>
  <c r="AD134" i="4"/>
  <c r="AD136" i="4"/>
  <c r="AD138" i="4"/>
  <c r="AD125" i="4"/>
  <c r="AD51" i="4"/>
  <c r="AD55" i="4"/>
  <c r="AD59" i="4"/>
  <c r="AD63" i="4"/>
  <c r="AD23" i="4"/>
  <c r="AD31" i="4"/>
  <c r="AD67" i="4"/>
  <c r="AD69" i="4"/>
  <c r="AD73" i="4"/>
  <c r="AD77" i="4"/>
  <c r="AD81" i="4"/>
  <c r="AD85" i="4"/>
  <c r="AD89" i="4"/>
  <c r="AD93" i="4"/>
  <c r="AD46" i="4"/>
  <c r="AD54" i="4"/>
  <c r="AD62" i="4"/>
  <c r="AD74" i="4"/>
  <c r="AD82" i="4"/>
  <c r="AD90" i="4"/>
  <c r="AD104" i="4"/>
  <c r="AD117" i="4"/>
  <c r="AD131" i="4"/>
  <c r="AD112" i="4"/>
  <c r="AD116" i="4"/>
  <c r="AD120" i="4"/>
  <c r="AD124" i="4"/>
  <c r="AD98" i="4"/>
  <c r="AD106" i="4"/>
  <c r="AD128" i="4"/>
  <c r="AD126" i="4"/>
  <c r="AD130" i="4"/>
  <c r="AD115" i="4"/>
  <c r="AD123" i="4"/>
  <c r="BE21" i="4"/>
  <c r="F13" i="79" s="1"/>
  <c r="BE37" i="4"/>
  <c r="F126" i="79" s="1"/>
  <c r="BE45" i="4"/>
  <c r="F174" i="79" s="1"/>
  <c r="BE49" i="4"/>
  <c r="F178" i="79" s="1"/>
  <c r="BE53" i="4"/>
  <c r="F182" i="79" s="1"/>
  <c r="BE57" i="4"/>
  <c r="F294" i="79" s="1"/>
  <c r="BE61" i="4"/>
  <c r="F298" i="79" s="1"/>
  <c r="BE65" i="4"/>
  <c r="F321" i="79" s="1"/>
  <c r="BE29" i="4"/>
  <c r="F105" i="79" s="1"/>
  <c r="BE44" i="4"/>
  <c r="F173" i="79" s="1"/>
  <c r="BE52" i="4"/>
  <c r="F181" i="79" s="1"/>
  <c r="BE60" i="4"/>
  <c r="F297" i="79" s="1"/>
  <c r="BE68" i="4"/>
  <c r="F324" i="79" s="1"/>
  <c r="BE76" i="4"/>
  <c r="F362" i="79" s="1"/>
  <c r="BE84" i="4"/>
  <c r="BE92" i="4"/>
  <c r="BE19" i="4"/>
  <c r="F11" i="79" s="1"/>
  <c r="BE27" i="4"/>
  <c r="F19" i="79" s="1"/>
  <c r="BE35" i="4"/>
  <c r="F124" i="79" s="1"/>
  <c r="BE71" i="4"/>
  <c r="F349" i="79" s="1"/>
  <c r="BE75" i="4"/>
  <c r="F361" i="79" s="1"/>
  <c r="BE79" i="4"/>
  <c r="F387" i="79" s="1"/>
  <c r="BE83" i="4"/>
  <c r="BE87" i="4"/>
  <c r="BE91" i="4"/>
  <c r="BE95" i="4"/>
  <c r="BE42" i="4"/>
  <c r="F171" i="79" s="1"/>
  <c r="BE50" i="4"/>
  <c r="F179" i="79" s="1"/>
  <c r="BE58" i="4"/>
  <c r="F295" i="79" s="1"/>
  <c r="BE66" i="4"/>
  <c r="F322" i="79" s="1"/>
  <c r="BE97" i="4"/>
  <c r="BE101" i="4"/>
  <c r="BE105" i="4"/>
  <c r="BE109" i="4"/>
  <c r="BE70" i="4"/>
  <c r="F335" i="79" s="1"/>
  <c r="BE78" i="4"/>
  <c r="F383" i="79" s="1"/>
  <c r="BE86" i="4"/>
  <c r="BE94" i="4"/>
  <c r="BE114" i="4"/>
  <c r="BE118" i="4"/>
  <c r="BE122" i="4"/>
  <c r="BE100" i="4"/>
  <c r="BE108" i="4"/>
  <c r="BE102" i="4"/>
  <c r="BE119" i="4"/>
  <c r="BE133" i="4"/>
  <c r="BE135" i="4"/>
  <c r="BE137" i="4"/>
  <c r="BE111" i="4"/>
  <c r="BE113" i="4"/>
  <c r="BE121" i="4"/>
  <c r="BE127" i="4"/>
  <c r="BE110" i="4"/>
  <c r="BE129" i="4"/>
  <c r="BE38" i="4"/>
  <c r="F127" i="79" s="1"/>
  <c r="BE40" i="4"/>
  <c r="F169" i="79" s="1"/>
  <c r="BE41" i="4"/>
  <c r="F170" i="79" s="1"/>
  <c r="BE99" i="4"/>
  <c r="BE103" i="4"/>
  <c r="BE107" i="4"/>
  <c r="BE24" i="4"/>
  <c r="F16" i="79" s="1"/>
  <c r="BE22" i="4"/>
  <c r="F14" i="79" s="1"/>
  <c r="BE26" i="4"/>
  <c r="F18" i="79" s="1"/>
  <c r="BE30" i="4"/>
  <c r="F119" i="79" s="1"/>
  <c r="BE34" i="4"/>
  <c r="F123" i="79" s="1"/>
  <c r="BE20" i="4"/>
  <c r="F12" i="79" s="1"/>
  <c r="BE28" i="4"/>
  <c r="F104" i="79" s="1"/>
  <c r="BE32" i="4"/>
  <c r="F121" i="79" s="1"/>
  <c r="BE36" i="4"/>
  <c r="F125" i="79" s="1"/>
  <c r="BE43" i="4"/>
  <c r="F172" i="79" s="1"/>
  <c r="BE25" i="4"/>
  <c r="F17" i="79" s="1"/>
  <c r="BE33" i="4"/>
  <c r="F122" i="79" s="1"/>
  <c r="BE48" i="4"/>
  <c r="F177" i="79" s="1"/>
  <c r="BE56" i="4"/>
  <c r="F185" i="79" s="1"/>
  <c r="BE64" i="4"/>
  <c r="F317" i="79" s="1"/>
  <c r="BE96" i="4"/>
  <c r="BE72" i="4"/>
  <c r="F350" i="79" s="1"/>
  <c r="BE80" i="4"/>
  <c r="F389" i="79" s="1"/>
  <c r="BE88" i="4"/>
  <c r="BE39" i="4"/>
  <c r="F168" i="79" s="1"/>
  <c r="BE67" i="4"/>
  <c r="F323" i="79" s="1"/>
  <c r="BE131" i="4"/>
  <c r="BE112" i="4"/>
  <c r="BE124" i="4"/>
  <c r="BE47" i="4"/>
  <c r="F176" i="79" s="1"/>
  <c r="BE51" i="4"/>
  <c r="F180" i="79" s="1"/>
  <c r="BE55" i="4"/>
  <c r="F184" i="79" s="1"/>
  <c r="BE59" i="4"/>
  <c r="F296" i="79" s="1"/>
  <c r="BE63" i="4"/>
  <c r="F316" i="79" s="1"/>
  <c r="BE23" i="4"/>
  <c r="F15" i="79" s="1"/>
  <c r="BE31" i="4"/>
  <c r="F120" i="79" s="1"/>
  <c r="BE69" i="4"/>
  <c r="F334" i="79" s="1"/>
  <c r="BE73" i="4"/>
  <c r="F357" i="79" s="1"/>
  <c r="BE77" i="4"/>
  <c r="BE81" i="4"/>
  <c r="BE85" i="4"/>
  <c r="BE89" i="4"/>
  <c r="BE93" i="4"/>
  <c r="BE46" i="4"/>
  <c r="F175" i="79" s="1"/>
  <c r="BE54" i="4"/>
  <c r="F183" i="79" s="1"/>
  <c r="BE62" i="4"/>
  <c r="F299" i="79" s="1"/>
  <c r="BE74" i="4"/>
  <c r="F358" i="79" s="1"/>
  <c r="BE82" i="4"/>
  <c r="BE90" i="4"/>
  <c r="BE104" i="4"/>
  <c r="BE117" i="4"/>
  <c r="BE132" i="4"/>
  <c r="BE134" i="4"/>
  <c r="BE136" i="4"/>
  <c r="BE138" i="4"/>
  <c r="BE116" i="4"/>
  <c r="BE120" i="4"/>
  <c r="BE98" i="4"/>
  <c r="BE106" i="4"/>
  <c r="BE128" i="4"/>
  <c r="BE125" i="4"/>
  <c r="BE126" i="4"/>
  <c r="BE130" i="4"/>
  <c r="BE115" i="4"/>
  <c r="BE123" i="4"/>
  <c r="AF21" i="4"/>
  <c r="AF45" i="4"/>
  <c r="AF49" i="4"/>
  <c r="AF53" i="4"/>
  <c r="AF57" i="4"/>
  <c r="AF61" i="4"/>
  <c r="AF65" i="4"/>
  <c r="AF29" i="4"/>
  <c r="AF37" i="4"/>
  <c r="AF44" i="4"/>
  <c r="AF52" i="4"/>
  <c r="AF60" i="4"/>
  <c r="AF68" i="4"/>
  <c r="AF95" i="4"/>
  <c r="AF42" i="4"/>
  <c r="AF76" i="4"/>
  <c r="AF84" i="4"/>
  <c r="AF92" i="4"/>
  <c r="AF19" i="4"/>
  <c r="AF27" i="4"/>
  <c r="AF35" i="4"/>
  <c r="AF71" i="4"/>
  <c r="AF75" i="4"/>
  <c r="AF79" i="4"/>
  <c r="AF83" i="4"/>
  <c r="AF87" i="4"/>
  <c r="AF91" i="4"/>
  <c r="AF50" i="4"/>
  <c r="AF97" i="4"/>
  <c r="AF101" i="4"/>
  <c r="AF105" i="4"/>
  <c r="AF109" i="4"/>
  <c r="AF70" i="4"/>
  <c r="AF78" i="4"/>
  <c r="AF86" i="4"/>
  <c r="AF94" i="4"/>
  <c r="AF114" i="4"/>
  <c r="AF118" i="4"/>
  <c r="AF122" i="4"/>
  <c r="AF100" i="4"/>
  <c r="AF108" i="4"/>
  <c r="AF127" i="4"/>
  <c r="AF102" i="4"/>
  <c r="AF110" i="4"/>
  <c r="AF133" i="4"/>
  <c r="AF135" i="4"/>
  <c r="AF137" i="4"/>
  <c r="AF58" i="4"/>
  <c r="AF66" i="4"/>
  <c r="AF111" i="4"/>
  <c r="AF113" i="4"/>
  <c r="AF121" i="4"/>
  <c r="AF119" i="4"/>
  <c r="AF38" i="4"/>
  <c r="AF40" i="4"/>
  <c r="AF41" i="4"/>
  <c r="AF99" i="4"/>
  <c r="AF103" i="4"/>
  <c r="AF107" i="4"/>
  <c r="AF72" i="4"/>
  <c r="AF80" i="4"/>
  <c r="AF88" i="4"/>
  <c r="AF24" i="4"/>
  <c r="AF22" i="4"/>
  <c r="AF26" i="4"/>
  <c r="AF30" i="4"/>
  <c r="AF34" i="4"/>
  <c r="AF20" i="4"/>
  <c r="AF28" i="4"/>
  <c r="AF32" i="4"/>
  <c r="AF36" i="4"/>
  <c r="AF43" i="4"/>
  <c r="AF129" i="4"/>
  <c r="AF25" i="4"/>
  <c r="AF33" i="4"/>
  <c r="AF48" i="4"/>
  <c r="AF56" i="4"/>
  <c r="AF64" i="4"/>
  <c r="AF96" i="4"/>
  <c r="AF47" i="4"/>
  <c r="AF23" i="4"/>
  <c r="AF31" i="4"/>
  <c r="AF67" i="4"/>
  <c r="AF131" i="4"/>
  <c r="AF125" i="4"/>
  <c r="AF51" i="4"/>
  <c r="AF55" i="4"/>
  <c r="AF59" i="4"/>
  <c r="AF63" i="4"/>
  <c r="AF39" i="4"/>
  <c r="AF69" i="4"/>
  <c r="AF73" i="4"/>
  <c r="AF77" i="4"/>
  <c r="AF81" i="4"/>
  <c r="AF85" i="4"/>
  <c r="AF89" i="4"/>
  <c r="AF93" i="4"/>
  <c r="AF46" i="4"/>
  <c r="AF54" i="4"/>
  <c r="AF62" i="4"/>
  <c r="AF74" i="4"/>
  <c r="AF82" i="4"/>
  <c r="AF90" i="4"/>
  <c r="AF104" i="4"/>
  <c r="AF117" i="4"/>
  <c r="AF132" i="4"/>
  <c r="AF134" i="4"/>
  <c r="AF136" i="4"/>
  <c r="AF138" i="4"/>
  <c r="AF112" i="4"/>
  <c r="AF116" i="4"/>
  <c r="AF120" i="4"/>
  <c r="AF124" i="4"/>
  <c r="AF98" i="4"/>
  <c r="AF106" i="4"/>
  <c r="AF128" i="4"/>
  <c r="AF126" i="4"/>
  <c r="AF130" i="4"/>
  <c r="AF115" i="4"/>
  <c r="AF123" i="4"/>
  <c r="V45" i="4"/>
  <c r="V49" i="4"/>
  <c r="V53" i="4"/>
  <c r="V57" i="4"/>
  <c r="V61" i="4"/>
  <c r="V65" i="4"/>
  <c r="V21" i="4"/>
  <c r="V29" i="4"/>
  <c r="V37" i="4"/>
  <c r="V44" i="4"/>
  <c r="V52" i="4"/>
  <c r="V60" i="4"/>
  <c r="V68" i="4"/>
  <c r="V95" i="4"/>
  <c r="V76" i="4"/>
  <c r="V84" i="4"/>
  <c r="V92" i="4"/>
  <c r="V19" i="4"/>
  <c r="V27" i="4"/>
  <c r="V35" i="4"/>
  <c r="V71" i="4"/>
  <c r="V75" i="4"/>
  <c r="V79" i="4"/>
  <c r="V83" i="4"/>
  <c r="V87" i="4"/>
  <c r="V91" i="4"/>
  <c r="V42" i="4"/>
  <c r="V50" i="4"/>
  <c r="V58" i="4"/>
  <c r="V66" i="4"/>
  <c r="V97" i="4"/>
  <c r="V101" i="4"/>
  <c r="V105" i="4"/>
  <c r="V109" i="4"/>
  <c r="V111" i="4"/>
  <c r="V114" i="4"/>
  <c r="V118" i="4"/>
  <c r="V122" i="4"/>
  <c r="V100" i="4"/>
  <c r="V108" i="4"/>
  <c r="V113" i="4"/>
  <c r="V121" i="4"/>
  <c r="V102" i="4"/>
  <c r="V110" i="4"/>
  <c r="V119" i="4"/>
  <c r="V133" i="4"/>
  <c r="V135" i="4"/>
  <c r="V137" i="4"/>
  <c r="V70" i="4"/>
  <c r="V78" i="4"/>
  <c r="V86" i="4"/>
  <c r="V94" i="4"/>
  <c r="V127" i="4"/>
  <c r="V129" i="4"/>
  <c r="V38" i="4"/>
  <c r="V25" i="4"/>
  <c r="V33" i="4"/>
  <c r="V48" i="4"/>
  <c r="V56" i="4"/>
  <c r="V64" i="4"/>
  <c r="V99" i="4"/>
  <c r="V103" i="4"/>
  <c r="V107" i="4"/>
  <c r="V24" i="4"/>
  <c r="V22" i="4"/>
  <c r="V26" i="4"/>
  <c r="V30" i="4"/>
  <c r="V34" i="4"/>
  <c r="V20" i="4"/>
  <c r="V28" i="4"/>
  <c r="V32" i="4"/>
  <c r="V36" i="4"/>
  <c r="V43" i="4"/>
  <c r="V47" i="4"/>
  <c r="V40" i="4"/>
  <c r="V41" i="4"/>
  <c r="V96" i="4"/>
  <c r="V72" i="4"/>
  <c r="V80" i="4"/>
  <c r="V88" i="4"/>
  <c r="V39" i="4"/>
  <c r="V67" i="4"/>
  <c r="V132" i="4"/>
  <c r="V134" i="4"/>
  <c r="V136" i="4"/>
  <c r="V138" i="4"/>
  <c r="V125" i="4"/>
  <c r="V51" i="4"/>
  <c r="V55" i="4"/>
  <c r="V59" i="4"/>
  <c r="V63" i="4"/>
  <c r="V23" i="4"/>
  <c r="V31" i="4"/>
  <c r="V69" i="4"/>
  <c r="V73" i="4"/>
  <c r="V77" i="4"/>
  <c r="V81" i="4"/>
  <c r="V85" i="4"/>
  <c r="V89" i="4"/>
  <c r="V93" i="4"/>
  <c r="V46" i="4"/>
  <c r="V54" i="4"/>
  <c r="V62" i="4"/>
  <c r="V74" i="4"/>
  <c r="V82" i="4"/>
  <c r="V90" i="4"/>
  <c r="V104" i="4"/>
  <c r="V117" i="4"/>
  <c r="V131" i="4"/>
  <c r="V112" i="4"/>
  <c r="V116" i="4"/>
  <c r="V120" i="4"/>
  <c r="V124" i="4"/>
  <c r="V98" i="4"/>
  <c r="V106" i="4"/>
  <c r="V128" i="4"/>
  <c r="V126" i="4"/>
  <c r="V130" i="4"/>
  <c r="V115" i="4"/>
  <c r="V123" i="4"/>
  <c r="AW21" i="4"/>
  <c r="AW45" i="4"/>
  <c r="AW49" i="4"/>
  <c r="AW53" i="4"/>
  <c r="AW57" i="4"/>
  <c r="AW61" i="4"/>
  <c r="AW65" i="4"/>
  <c r="AW29" i="4"/>
  <c r="AW37" i="4"/>
  <c r="AW44" i="4"/>
  <c r="AW52" i="4"/>
  <c r="AW60" i="4"/>
  <c r="AW68" i="4"/>
  <c r="AW76" i="4"/>
  <c r="AW84" i="4"/>
  <c r="AW92" i="4"/>
  <c r="AW19" i="4"/>
  <c r="AW27" i="4"/>
  <c r="AW35" i="4"/>
  <c r="AW71" i="4"/>
  <c r="AW75" i="4"/>
  <c r="AW79" i="4"/>
  <c r="AW83" i="4"/>
  <c r="AW87" i="4"/>
  <c r="AW91" i="4"/>
  <c r="AW95" i="4"/>
  <c r="AW42" i="4"/>
  <c r="AW50" i="4"/>
  <c r="AW58" i="4"/>
  <c r="AW97" i="4"/>
  <c r="AW101" i="4"/>
  <c r="AW105" i="4"/>
  <c r="AW109" i="4"/>
  <c r="AW70" i="4"/>
  <c r="AW78" i="4"/>
  <c r="AW86" i="4"/>
  <c r="AW94" i="4"/>
  <c r="AW114" i="4"/>
  <c r="AW118" i="4"/>
  <c r="AW122" i="4"/>
  <c r="AW100" i="4"/>
  <c r="AW108" i="4"/>
  <c r="AW102" i="4"/>
  <c r="AW119" i="4"/>
  <c r="AW133" i="4"/>
  <c r="AW135" i="4"/>
  <c r="AW137" i="4"/>
  <c r="AW66" i="4"/>
  <c r="AW111" i="4"/>
  <c r="AW113" i="4"/>
  <c r="AW121" i="4"/>
  <c r="AW127" i="4"/>
  <c r="AW110" i="4"/>
  <c r="AW129" i="4"/>
  <c r="AW38" i="4"/>
  <c r="AW40" i="4"/>
  <c r="AW41" i="4"/>
  <c r="AW99" i="4"/>
  <c r="AW103" i="4"/>
  <c r="AW107" i="4"/>
  <c r="AW24" i="4"/>
  <c r="AW22" i="4"/>
  <c r="AW26" i="4"/>
  <c r="AW30" i="4"/>
  <c r="AW34" i="4"/>
  <c r="AW20" i="4"/>
  <c r="AW28" i="4"/>
  <c r="AW32" i="4"/>
  <c r="AW36" i="4"/>
  <c r="AW43" i="4"/>
  <c r="AW25" i="4"/>
  <c r="AW33" i="4"/>
  <c r="AW48" i="4"/>
  <c r="AW56" i="4"/>
  <c r="AW64" i="4"/>
  <c r="AW96" i="4"/>
  <c r="AW72" i="4"/>
  <c r="AW80" i="4"/>
  <c r="AW88" i="4"/>
  <c r="AW47" i="4"/>
  <c r="AW39" i="4"/>
  <c r="AW67" i="4"/>
  <c r="AW131" i="4"/>
  <c r="AW124" i="4"/>
  <c r="AW51" i="4"/>
  <c r="AW55" i="4"/>
  <c r="AW59" i="4"/>
  <c r="AW63" i="4"/>
  <c r="AW23" i="4"/>
  <c r="AW31" i="4"/>
  <c r="AW69" i="4"/>
  <c r="AW73" i="4"/>
  <c r="AW77" i="4"/>
  <c r="AW81" i="4"/>
  <c r="AW85" i="4"/>
  <c r="AW89" i="4"/>
  <c r="AW93" i="4"/>
  <c r="AW46" i="4"/>
  <c r="AW54" i="4"/>
  <c r="AW62" i="4"/>
  <c r="AW74" i="4"/>
  <c r="AW82" i="4"/>
  <c r="AW90" i="4"/>
  <c r="AW104" i="4"/>
  <c r="AW117" i="4"/>
  <c r="AW132" i="4"/>
  <c r="AW134" i="4"/>
  <c r="AW136" i="4"/>
  <c r="AW138" i="4"/>
  <c r="AW112" i="4"/>
  <c r="AW116" i="4"/>
  <c r="AW120" i="4"/>
  <c r="AW98" i="4"/>
  <c r="AW106" i="4"/>
  <c r="AW128" i="4"/>
  <c r="AW125" i="4"/>
  <c r="AW126" i="4"/>
  <c r="AW130" i="4"/>
  <c r="AW115" i="4"/>
  <c r="AW123" i="4"/>
  <c r="BD21" i="4"/>
  <c r="BD45" i="4"/>
  <c r="BD49" i="4"/>
  <c r="BD53" i="4"/>
  <c r="BD57" i="4"/>
  <c r="BD61" i="4"/>
  <c r="BD65" i="4"/>
  <c r="BD29" i="4"/>
  <c r="BD37" i="4"/>
  <c r="BD44" i="4"/>
  <c r="BD52" i="4"/>
  <c r="BD60" i="4"/>
  <c r="BD68" i="4"/>
  <c r="BD42" i="4"/>
  <c r="BD76" i="4"/>
  <c r="BD84" i="4"/>
  <c r="BD92" i="4"/>
  <c r="BD19" i="4"/>
  <c r="BD27" i="4"/>
  <c r="BD35" i="4"/>
  <c r="BD71" i="4"/>
  <c r="BD75" i="4"/>
  <c r="BD79" i="4"/>
  <c r="BD83" i="4"/>
  <c r="BD87" i="4"/>
  <c r="BD91" i="4"/>
  <c r="BD95" i="4"/>
  <c r="BD97" i="4"/>
  <c r="BD101" i="4"/>
  <c r="BD105" i="4"/>
  <c r="BD109" i="4"/>
  <c r="BD70" i="4"/>
  <c r="BD78" i="4"/>
  <c r="BD86" i="4"/>
  <c r="BD94" i="4"/>
  <c r="BD111" i="4"/>
  <c r="BD114" i="4"/>
  <c r="BD118" i="4"/>
  <c r="BD122" i="4"/>
  <c r="BD100" i="4"/>
  <c r="BD108" i="4"/>
  <c r="BD127" i="4"/>
  <c r="BD102" i="4"/>
  <c r="BD110" i="4"/>
  <c r="BD133" i="4"/>
  <c r="BD135" i="4"/>
  <c r="BD137" i="4"/>
  <c r="BD50" i="4"/>
  <c r="BD58" i="4"/>
  <c r="BD66" i="4"/>
  <c r="BD113" i="4"/>
  <c r="BD121" i="4"/>
  <c r="BD119" i="4"/>
  <c r="BD129" i="4"/>
  <c r="BD40" i="4"/>
  <c r="BD41" i="4"/>
  <c r="BD99" i="4"/>
  <c r="BD103" i="4"/>
  <c r="BD107" i="4"/>
  <c r="BD72" i="4"/>
  <c r="BD80" i="4"/>
  <c r="BD88" i="4"/>
  <c r="BD24" i="4"/>
  <c r="BD22" i="4"/>
  <c r="BD26" i="4"/>
  <c r="BD30" i="4"/>
  <c r="BD34" i="4"/>
  <c r="BD20" i="4"/>
  <c r="BD28" i="4"/>
  <c r="BD32" i="4"/>
  <c r="BD36" i="4"/>
  <c r="BD43" i="4"/>
  <c r="BD38" i="4"/>
  <c r="BD25" i="4"/>
  <c r="BD33" i="4"/>
  <c r="BD48" i="4"/>
  <c r="BD56" i="4"/>
  <c r="BD64" i="4"/>
  <c r="BD96" i="4"/>
  <c r="BD23" i="4"/>
  <c r="BD31" i="4"/>
  <c r="BD67" i="4"/>
  <c r="BD112" i="4"/>
  <c r="BD116" i="4"/>
  <c r="BD124" i="4"/>
  <c r="BD125" i="4"/>
  <c r="BD47" i="4"/>
  <c r="BD51" i="4"/>
  <c r="BD55" i="4"/>
  <c r="BD59" i="4"/>
  <c r="BD63" i="4"/>
  <c r="BD39" i="4"/>
  <c r="BD69" i="4"/>
  <c r="BD73" i="4"/>
  <c r="BD77" i="4"/>
  <c r="BD81" i="4"/>
  <c r="BD85" i="4"/>
  <c r="BD89" i="4"/>
  <c r="BD93" i="4"/>
  <c r="BD46" i="4"/>
  <c r="BD54" i="4"/>
  <c r="BD62" i="4"/>
  <c r="BD74" i="4"/>
  <c r="BD82" i="4"/>
  <c r="BD90" i="4"/>
  <c r="BD104" i="4"/>
  <c r="BD117" i="4"/>
  <c r="BD132" i="4"/>
  <c r="BD134" i="4"/>
  <c r="BD136" i="4"/>
  <c r="BD138" i="4"/>
  <c r="BD131" i="4"/>
  <c r="BD120" i="4"/>
  <c r="BD98" i="4"/>
  <c r="BD106" i="4"/>
  <c r="BD128" i="4"/>
  <c r="BD126" i="4"/>
  <c r="BD130" i="4"/>
  <c r="BD115" i="4"/>
  <c r="BD123" i="4"/>
  <c r="F408" i="79"/>
  <c r="BO5" i="4"/>
  <c r="BN16" i="4"/>
  <c r="BN17" i="4"/>
  <c r="BN11" i="4"/>
  <c r="BN14" i="4"/>
  <c r="BN9" i="4"/>
  <c r="BN10" i="4"/>
  <c r="BN15" i="4"/>
  <c r="BN12" i="4"/>
  <c r="BN13" i="4"/>
  <c r="BN18" i="4"/>
  <c r="AK16" i="4"/>
  <c r="AK17" i="4"/>
  <c r="Z16" i="4"/>
  <c r="Z17" i="4"/>
  <c r="AV17" i="4"/>
  <c r="AV16" i="4"/>
  <c r="AM17" i="4"/>
  <c r="AM16" i="4"/>
  <c r="X16" i="4"/>
  <c r="X17" i="4"/>
  <c r="Y16" i="4"/>
  <c r="Y17" i="4"/>
  <c r="AJ16" i="4"/>
  <c r="AJ17" i="4"/>
  <c r="AZ17" i="4"/>
  <c r="AZ16" i="4"/>
  <c r="AB16" i="4"/>
  <c r="AB17" i="4"/>
  <c r="BE16" i="4"/>
  <c r="BE17" i="4"/>
  <c r="AI16" i="4"/>
  <c r="AI17" i="4"/>
  <c r="AN17" i="4"/>
  <c r="AN16" i="4"/>
  <c r="AF16" i="4"/>
  <c r="AF17" i="4"/>
  <c r="AE16" i="4"/>
  <c r="AE17" i="4"/>
  <c r="V16" i="4"/>
  <c r="V17" i="4"/>
  <c r="AA16" i="4"/>
  <c r="AA17" i="4"/>
  <c r="AQ17" i="4"/>
  <c r="AQ16" i="4"/>
  <c r="U16" i="4"/>
  <c r="U17" i="4"/>
  <c r="AX17" i="4"/>
  <c r="AX16" i="4"/>
  <c r="AW17" i="4"/>
  <c r="AW16" i="4"/>
  <c r="BC17" i="4"/>
  <c r="BC16" i="4"/>
  <c r="AG16" i="4"/>
  <c r="AG17" i="4"/>
  <c r="BB17" i="4"/>
  <c r="BB16" i="4"/>
  <c r="BD17" i="4"/>
  <c r="BD16" i="4"/>
  <c r="AY17" i="4"/>
  <c r="AY16" i="4"/>
  <c r="AP17" i="4"/>
  <c r="AP16" i="4"/>
  <c r="AL16" i="4"/>
  <c r="AL17" i="4"/>
  <c r="AR17" i="4"/>
  <c r="AR16" i="4"/>
  <c r="AS17" i="4"/>
  <c r="AS16" i="4"/>
  <c r="W16" i="4"/>
  <c r="W17" i="4"/>
  <c r="AH16" i="4"/>
  <c r="AH17" i="4"/>
  <c r="AU17" i="4"/>
  <c r="AU16" i="4"/>
  <c r="AC16" i="4"/>
  <c r="AC17" i="4"/>
  <c r="AT17" i="4"/>
  <c r="AT16" i="4"/>
  <c r="AO17" i="4"/>
  <c r="AO16" i="4"/>
  <c r="AD16" i="4"/>
  <c r="AD17" i="4"/>
  <c r="AP11" i="4"/>
  <c r="AP12" i="4"/>
  <c r="AP13" i="4"/>
  <c r="AP14" i="4"/>
  <c r="AP15" i="4"/>
  <c r="AP9" i="4"/>
  <c r="AP10" i="4"/>
  <c r="AP18" i="4"/>
  <c r="AL13" i="4"/>
  <c r="AL11" i="4"/>
  <c r="AL12" i="4"/>
  <c r="AL14" i="4"/>
  <c r="AL9" i="4"/>
  <c r="AL10" i="4"/>
  <c r="AL18" i="4"/>
  <c r="AL15" i="4"/>
  <c r="AR11" i="4"/>
  <c r="AR12" i="4"/>
  <c r="AR13" i="4"/>
  <c r="AR14" i="4"/>
  <c r="AR9" i="4"/>
  <c r="AR10" i="4"/>
  <c r="AR18" i="4"/>
  <c r="AR15" i="4"/>
  <c r="AS11" i="4"/>
  <c r="AS12" i="4"/>
  <c r="AS13" i="4"/>
  <c r="AS14" i="4"/>
  <c r="AS15" i="4"/>
  <c r="AS9" i="4"/>
  <c r="AS10" i="4"/>
  <c r="AS18" i="4"/>
  <c r="AH11" i="4"/>
  <c r="AH12" i="4"/>
  <c r="AH13" i="4"/>
  <c r="AH14" i="4"/>
  <c r="AH15" i="4"/>
  <c r="AH9" i="4"/>
  <c r="AH10" i="4"/>
  <c r="AH18" i="4"/>
  <c r="AU11" i="4"/>
  <c r="AU12" i="4"/>
  <c r="AU13" i="4"/>
  <c r="AU14" i="4"/>
  <c r="AU9" i="4"/>
  <c r="AU10" i="4"/>
  <c r="AU18" i="4"/>
  <c r="AU15" i="4"/>
  <c r="AC11" i="4"/>
  <c r="AC12" i="4"/>
  <c r="AC13" i="4"/>
  <c r="AC14" i="4"/>
  <c r="AC15" i="4"/>
  <c r="AC9" i="4"/>
  <c r="AC10" i="4"/>
  <c r="AC18" i="4"/>
  <c r="AT13" i="4"/>
  <c r="AT11" i="4"/>
  <c r="AT12" i="4"/>
  <c r="AT14" i="4"/>
  <c r="AT9" i="4"/>
  <c r="AT10" i="4"/>
  <c r="AT18" i="4"/>
  <c r="AT15" i="4"/>
  <c r="AO11" i="4"/>
  <c r="AO12" i="4"/>
  <c r="AO13" i="4"/>
  <c r="AO14" i="4"/>
  <c r="AO9" i="4"/>
  <c r="AO10" i="4"/>
  <c r="AO18" i="4"/>
  <c r="AO15" i="4"/>
  <c r="AD13" i="4"/>
  <c r="AD11" i="4"/>
  <c r="AD12" i="4"/>
  <c r="AD14" i="4"/>
  <c r="AD9" i="4"/>
  <c r="AD10" i="4"/>
  <c r="AD18" i="4"/>
  <c r="AD15" i="4"/>
  <c r="Y11" i="4"/>
  <c r="Y12" i="4"/>
  <c r="Y13" i="4"/>
  <c r="Y14" i="4"/>
  <c r="Y9" i="4"/>
  <c r="Y10" i="4"/>
  <c r="Y18" i="4"/>
  <c r="Y15" i="4"/>
  <c r="AJ11" i="4"/>
  <c r="AJ12" i="4"/>
  <c r="AJ13" i="4"/>
  <c r="AJ14" i="4"/>
  <c r="AJ9" i="4"/>
  <c r="AJ10" i="4"/>
  <c r="AJ18" i="4"/>
  <c r="AJ15" i="4"/>
  <c r="AZ11" i="4"/>
  <c r="AZ12" i="4"/>
  <c r="AZ13" i="4"/>
  <c r="AZ14" i="4"/>
  <c r="AZ9" i="4"/>
  <c r="AZ10" i="4"/>
  <c r="AZ18" i="4"/>
  <c r="AZ15" i="4"/>
  <c r="AB11" i="4"/>
  <c r="AB12" i="4"/>
  <c r="AB13" i="4"/>
  <c r="AB14" i="4"/>
  <c r="AB9" i="4"/>
  <c r="AB10" i="4"/>
  <c r="AB18" i="4"/>
  <c r="AB15" i="4"/>
  <c r="BE11" i="4"/>
  <c r="BE12" i="4"/>
  <c r="BE13" i="4"/>
  <c r="BE14" i="4"/>
  <c r="BE9" i="4"/>
  <c r="BE10" i="4"/>
  <c r="BE18" i="4"/>
  <c r="BE15" i="4"/>
  <c r="AI13" i="4"/>
  <c r="AI11" i="4"/>
  <c r="AI12" i="4"/>
  <c r="AI14" i="4"/>
  <c r="AI9" i="4"/>
  <c r="AI10" i="4"/>
  <c r="AI18" i="4"/>
  <c r="AI15" i="4"/>
  <c r="AN11" i="4"/>
  <c r="AN12" i="4"/>
  <c r="AN13" i="4"/>
  <c r="AN14" i="4"/>
  <c r="AN9" i="4"/>
  <c r="AN10" i="4"/>
  <c r="AN18" i="4"/>
  <c r="AN15" i="4"/>
  <c r="AF11" i="4"/>
  <c r="AF12" i="4"/>
  <c r="AF13" i="4"/>
  <c r="AF14" i="4"/>
  <c r="AF9" i="4"/>
  <c r="AF10" i="4"/>
  <c r="AF18" i="4"/>
  <c r="AF15" i="4"/>
  <c r="AE11" i="4"/>
  <c r="AE12" i="4"/>
  <c r="AE13" i="4"/>
  <c r="AE14" i="4"/>
  <c r="AE9" i="4"/>
  <c r="AE10" i="4"/>
  <c r="AE18" i="4"/>
  <c r="AE15" i="4"/>
  <c r="V13" i="4"/>
  <c r="V11" i="4"/>
  <c r="V12" i="4"/>
  <c r="V14" i="4"/>
  <c r="V9" i="4"/>
  <c r="V10" i="4"/>
  <c r="V18" i="4"/>
  <c r="V15" i="4"/>
  <c r="AA13" i="4"/>
  <c r="AA11" i="4"/>
  <c r="AA12" i="4"/>
  <c r="AA14" i="4"/>
  <c r="AA9" i="4"/>
  <c r="AA10" i="4"/>
  <c r="AA18" i="4"/>
  <c r="AA15" i="4"/>
  <c r="AQ13" i="4"/>
  <c r="AQ11" i="4"/>
  <c r="AQ12" i="4"/>
  <c r="AQ14" i="4"/>
  <c r="AQ9" i="4"/>
  <c r="AQ10" i="4"/>
  <c r="AQ18" i="4"/>
  <c r="AQ15" i="4"/>
  <c r="U11" i="4"/>
  <c r="U12" i="4"/>
  <c r="U13" i="4"/>
  <c r="U14" i="4"/>
  <c r="U15" i="4"/>
  <c r="U9" i="4"/>
  <c r="U10" i="4"/>
  <c r="U18" i="4"/>
  <c r="AX11" i="4"/>
  <c r="AX12" i="4"/>
  <c r="AX13" i="4"/>
  <c r="AX14" i="4"/>
  <c r="AX15" i="4"/>
  <c r="AX9" i="4"/>
  <c r="AX10" i="4"/>
  <c r="AX18" i="4"/>
  <c r="AW11" i="4"/>
  <c r="AW12" i="4"/>
  <c r="AW13" i="4"/>
  <c r="AW14" i="4"/>
  <c r="AW9" i="4"/>
  <c r="AW10" i="4"/>
  <c r="AW18" i="4"/>
  <c r="AW15" i="4"/>
  <c r="BC11" i="4"/>
  <c r="BC12" i="4"/>
  <c r="BC13" i="4"/>
  <c r="BC14" i="4"/>
  <c r="BC9" i="4"/>
  <c r="BC10" i="4"/>
  <c r="BC18" i="4"/>
  <c r="BC15" i="4"/>
  <c r="AG11" i="4"/>
  <c r="AG12" i="4"/>
  <c r="AG13" i="4"/>
  <c r="AG14" i="4"/>
  <c r="AG9" i="4"/>
  <c r="AG10" i="4"/>
  <c r="AG18" i="4"/>
  <c r="AG15" i="4"/>
  <c r="BB13" i="4"/>
  <c r="BB11" i="4"/>
  <c r="BB12" i="4"/>
  <c r="BB14" i="4"/>
  <c r="BB9" i="4"/>
  <c r="BB10" i="4"/>
  <c r="BB18" i="4"/>
  <c r="BB15" i="4"/>
  <c r="BD11" i="4"/>
  <c r="BD12" i="4"/>
  <c r="BD13" i="4"/>
  <c r="BD14" i="4"/>
  <c r="BD9" i="4"/>
  <c r="BD10" i="4"/>
  <c r="BD18" i="4"/>
  <c r="BD15" i="4"/>
  <c r="AK11" i="4"/>
  <c r="AK12" i="4"/>
  <c r="AK13" i="4"/>
  <c r="AK14" i="4"/>
  <c r="AK15" i="4"/>
  <c r="AK9" i="4"/>
  <c r="AK10" i="4"/>
  <c r="AK18" i="4"/>
  <c r="Z11" i="4"/>
  <c r="Z12" i="4"/>
  <c r="Z13" i="4"/>
  <c r="Z14" i="4"/>
  <c r="Z15" i="4"/>
  <c r="Z9" i="4"/>
  <c r="Z10" i="4"/>
  <c r="Z18" i="4"/>
  <c r="AV11" i="4"/>
  <c r="AV12" i="4"/>
  <c r="AV13" i="4"/>
  <c r="AV14" i="4"/>
  <c r="AV9" i="4"/>
  <c r="AV10" i="4"/>
  <c r="AV18" i="4"/>
  <c r="AV15" i="4"/>
  <c r="AM11" i="4"/>
  <c r="AM12" i="4"/>
  <c r="AM13" i="4"/>
  <c r="AM14" i="4"/>
  <c r="AM9" i="4"/>
  <c r="AM10" i="4"/>
  <c r="AM18" i="4"/>
  <c r="AM15" i="4"/>
  <c r="X11" i="4"/>
  <c r="X12" i="4"/>
  <c r="X13" i="4"/>
  <c r="X14" i="4"/>
  <c r="X9" i="4"/>
  <c r="X10" i="4"/>
  <c r="X18" i="4"/>
  <c r="X15" i="4"/>
  <c r="AY13" i="4"/>
  <c r="AY11" i="4"/>
  <c r="AY12" i="4"/>
  <c r="AY14" i="4"/>
  <c r="AY9" i="4"/>
  <c r="AY10" i="4"/>
  <c r="AY18" i="4"/>
  <c r="AY15" i="4"/>
  <c r="W11" i="4"/>
  <c r="W12" i="4"/>
  <c r="W13" i="4"/>
  <c r="W14" i="4"/>
  <c r="W9" i="4"/>
  <c r="W10" i="4"/>
  <c r="W18" i="4"/>
  <c r="W15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AA7" i="4"/>
  <c r="BS165" i="4" l="1"/>
  <c r="BT165" i="4"/>
  <c r="BQ164" i="4"/>
  <c r="BH164" i="4"/>
  <c r="BF165" i="4"/>
  <c r="E371" i="79" s="1"/>
  <c r="BF164" i="4"/>
  <c r="E187" i="79" s="1"/>
  <c r="BF166" i="4"/>
  <c r="BH166" i="4"/>
  <c r="C346" i="78" s="1"/>
  <c r="BQ166" i="4"/>
  <c r="BR166" i="4" s="1"/>
  <c r="BS166" i="4" s="1"/>
  <c r="BT166" i="4" s="1"/>
  <c r="BT164" i="4"/>
  <c r="BH165" i="4"/>
  <c r="BQ165" i="4"/>
  <c r="BR165" i="4"/>
  <c r="BJ165" i="4"/>
  <c r="BG164" i="4"/>
  <c r="D187" i="79" s="1"/>
  <c r="BG165" i="4"/>
  <c r="D371" i="79" s="1"/>
  <c r="BG166" i="4"/>
  <c r="BJ164" i="4"/>
  <c r="BR164" i="4"/>
  <c r="BJ166" i="4"/>
  <c r="D346" i="78" s="1"/>
  <c r="BI166" i="4"/>
  <c r="BI164" i="4"/>
  <c r="J187" i="79" s="1"/>
  <c r="BI165" i="4"/>
  <c r="J371" i="79" s="1"/>
  <c r="BQ157" i="4"/>
  <c r="BR157" i="4" s="1"/>
  <c r="BS157" i="4" s="1"/>
  <c r="BT157" i="4" s="1"/>
  <c r="BH157" i="4"/>
  <c r="C279" i="78" s="1"/>
  <c r="BJ152" i="4"/>
  <c r="BI151" i="4"/>
  <c r="J303" i="79" s="1"/>
  <c r="BF161" i="4"/>
  <c r="BF157" i="4"/>
  <c r="BF160" i="4"/>
  <c r="BF156" i="4"/>
  <c r="BF158" i="4"/>
  <c r="BF159" i="4"/>
  <c r="BF150" i="4"/>
  <c r="E20" i="79" s="1"/>
  <c r="BF153" i="4"/>
  <c r="E336" i="79" s="1"/>
  <c r="BF154" i="4"/>
  <c r="E345" i="79" s="1"/>
  <c r="BF151" i="4"/>
  <c r="E303" i="79" s="1"/>
  <c r="BF155" i="4"/>
  <c r="E348" i="79" s="1"/>
  <c r="BF152" i="4"/>
  <c r="E367" i="79" s="1"/>
  <c r="BH154" i="4"/>
  <c r="BQ154" i="4"/>
  <c r="BJ150" i="4"/>
  <c r="BI157" i="4"/>
  <c r="BH159" i="4"/>
  <c r="C284" i="78" s="1"/>
  <c r="BQ159" i="4"/>
  <c r="BR159" i="4" s="1"/>
  <c r="BS159" i="4" s="1"/>
  <c r="BT159" i="4" s="1"/>
  <c r="BJ154" i="4"/>
  <c r="BI155" i="4"/>
  <c r="J348" i="79" s="1"/>
  <c r="BQ155" i="4"/>
  <c r="BR155" i="4" s="1"/>
  <c r="BS155" i="4" s="1"/>
  <c r="BT155" i="4" s="1"/>
  <c r="BH155" i="4"/>
  <c r="BJ151" i="4"/>
  <c r="BI153" i="4"/>
  <c r="J336" i="79" s="1"/>
  <c r="BQ152" i="4"/>
  <c r="BR152" i="4" s="1"/>
  <c r="BS152" i="4" s="1"/>
  <c r="BT152" i="4" s="1"/>
  <c r="BH152" i="4"/>
  <c r="BJ153" i="4"/>
  <c r="BI154" i="4"/>
  <c r="J345" i="79" s="1"/>
  <c r="BH156" i="4"/>
  <c r="C278" i="78" s="1"/>
  <c r="BQ156" i="4"/>
  <c r="BR156" i="4" s="1"/>
  <c r="BS156" i="4" s="1"/>
  <c r="BT156" i="4" s="1"/>
  <c r="BJ157" i="4"/>
  <c r="D279" i="78" s="1"/>
  <c r="BI158" i="4"/>
  <c r="BQ153" i="4"/>
  <c r="BR153" i="4" s="1"/>
  <c r="BS153" i="4" s="1"/>
  <c r="BT153" i="4" s="1"/>
  <c r="BH153" i="4"/>
  <c r="BR154" i="4"/>
  <c r="BS154" i="4" s="1"/>
  <c r="BT154" i="4" s="1"/>
  <c r="BJ155" i="4"/>
  <c r="BI150" i="4"/>
  <c r="J20" i="79" s="1"/>
  <c r="BG6" i="4"/>
  <c r="BG161" i="4"/>
  <c r="BG158" i="4"/>
  <c r="BG157" i="4"/>
  <c r="BG156" i="4"/>
  <c r="BG151" i="4"/>
  <c r="D303" i="79" s="1"/>
  <c r="BG155" i="4"/>
  <c r="D348" i="79" s="1"/>
  <c r="BG153" i="4"/>
  <c r="D336" i="79" s="1"/>
  <c r="BG152" i="4"/>
  <c r="D367" i="79" s="1"/>
  <c r="BG159" i="4"/>
  <c r="BG154" i="4"/>
  <c r="D345" i="79" s="1"/>
  <c r="BG150" i="4"/>
  <c r="D20" i="79" s="1"/>
  <c r="BG160" i="4"/>
  <c r="BQ151" i="4"/>
  <c r="BR151" i="4" s="1"/>
  <c r="BS151" i="4" s="1"/>
  <c r="BT151" i="4" s="1"/>
  <c r="BH151" i="4"/>
  <c r="BJ158" i="4"/>
  <c r="D158" i="78" s="1"/>
  <c r="BI159" i="4"/>
  <c r="BH160" i="4"/>
  <c r="C254" i="78" s="1"/>
  <c r="BQ160" i="4"/>
  <c r="BR160" i="4" s="1"/>
  <c r="BS160" i="4" s="1"/>
  <c r="BT160" i="4" s="1"/>
  <c r="BJ159" i="4"/>
  <c r="D284" i="78" s="1"/>
  <c r="BI160" i="4"/>
  <c r="BQ150" i="4"/>
  <c r="BR150" i="4" s="1"/>
  <c r="BS150" i="4" s="1"/>
  <c r="BT150" i="4" s="1"/>
  <c r="BH150" i="4"/>
  <c r="BJ156" i="4"/>
  <c r="D278" i="78" s="1"/>
  <c r="BI152" i="4"/>
  <c r="J367" i="79" s="1"/>
  <c r="BQ158" i="4"/>
  <c r="BR158" i="4" s="1"/>
  <c r="BS158" i="4" s="1"/>
  <c r="BT158" i="4" s="1"/>
  <c r="BH158" i="4"/>
  <c r="C158" i="78" s="1"/>
  <c r="BJ160" i="4"/>
  <c r="D254" i="78" s="1"/>
  <c r="BI156" i="4"/>
  <c r="BQ161" i="4"/>
  <c r="BR161" i="4" s="1"/>
  <c r="BS161" i="4" s="1"/>
  <c r="BT161" i="4" s="1"/>
  <c r="BI161" i="4"/>
  <c r="BO147" i="4"/>
  <c r="BO144" i="4"/>
  <c r="BO146" i="4"/>
  <c r="BO145" i="4"/>
  <c r="BO141" i="4"/>
  <c r="BI141" i="4"/>
  <c r="BQ141" i="4"/>
  <c r="BR141" i="4" s="1"/>
  <c r="BS141" i="4" s="1"/>
  <c r="BT141" i="4" s="1"/>
  <c r="BH141" i="4"/>
  <c r="C459" i="78" s="1"/>
  <c r="BJ141" i="4"/>
  <c r="D459" i="78" s="1"/>
  <c r="BF141" i="4"/>
  <c r="BF147" i="4"/>
  <c r="BF144" i="4"/>
  <c r="E106" i="79" s="1"/>
  <c r="BF145" i="4"/>
  <c r="E107" i="79" s="1"/>
  <c r="BF146" i="4"/>
  <c r="E325" i="79" s="1"/>
  <c r="BH146" i="4"/>
  <c r="BQ146" i="4"/>
  <c r="BR146" i="4" s="1"/>
  <c r="BS146" i="4" s="1"/>
  <c r="BT146" i="4" s="1"/>
  <c r="BJ146" i="4"/>
  <c r="BI147" i="4"/>
  <c r="BH144" i="4"/>
  <c r="BQ144" i="4"/>
  <c r="BR144" i="4" s="1"/>
  <c r="BS144" i="4" s="1"/>
  <c r="BT144" i="4" s="1"/>
  <c r="BJ147" i="4"/>
  <c r="D36" i="78" s="1"/>
  <c r="BI146" i="4"/>
  <c r="J325" i="79" s="1"/>
  <c r="BG141" i="4"/>
  <c r="BG144" i="4"/>
  <c r="D106" i="79" s="1"/>
  <c r="BG145" i="4"/>
  <c r="D107" i="79" s="1"/>
  <c r="BG147" i="4"/>
  <c r="BG146" i="4"/>
  <c r="D325" i="79" s="1"/>
  <c r="BQ147" i="4"/>
  <c r="BR147" i="4" s="1"/>
  <c r="BS147" i="4" s="1"/>
  <c r="BT147" i="4" s="1"/>
  <c r="BH147" i="4"/>
  <c r="C36" i="78" s="1"/>
  <c r="BJ144" i="4"/>
  <c r="BI144" i="4"/>
  <c r="J106" i="79" s="1"/>
  <c r="BQ145" i="4"/>
  <c r="BR145" i="4" s="1"/>
  <c r="BS145" i="4" s="1"/>
  <c r="BT145" i="4" s="1"/>
  <c r="BH145" i="4"/>
  <c r="BJ145" i="4"/>
  <c r="BI145" i="4"/>
  <c r="J107" i="79" s="1"/>
  <c r="AP7" i="4"/>
  <c r="AY7" i="4"/>
  <c r="AZ7" i="4"/>
  <c r="BN7" i="4"/>
  <c r="AT7" i="4"/>
  <c r="AC7" i="4"/>
  <c r="AS7" i="4"/>
  <c r="AL7" i="4"/>
  <c r="AK7" i="4"/>
  <c r="BB7" i="4"/>
  <c r="AQ7" i="4"/>
  <c r="AI7" i="4"/>
  <c r="AB7" i="4"/>
  <c r="AJ7" i="4"/>
  <c r="BE7" i="4"/>
  <c r="F381" i="79"/>
  <c r="F394" i="79" s="1"/>
  <c r="BO45" i="4"/>
  <c r="BO53" i="4"/>
  <c r="BO61" i="4"/>
  <c r="BO29" i="4"/>
  <c r="BO44" i="4"/>
  <c r="BO60" i="4"/>
  <c r="BO76" i="4"/>
  <c r="BO92" i="4"/>
  <c r="BO27" i="4"/>
  <c r="BO75" i="4"/>
  <c r="BO83" i="4"/>
  <c r="BO91" i="4"/>
  <c r="BO95" i="4"/>
  <c r="BO50" i="4"/>
  <c r="BO66" i="4"/>
  <c r="BO97" i="4"/>
  <c r="BO105" i="4"/>
  <c r="BO78" i="4"/>
  <c r="BO94" i="4"/>
  <c r="BO118" i="4"/>
  <c r="BO108" i="4"/>
  <c r="BO121" i="4"/>
  <c r="BO102" i="4"/>
  <c r="BO119" i="4"/>
  <c r="BO133" i="4"/>
  <c r="BO137" i="4"/>
  <c r="BO129" i="4"/>
  <c r="BO40" i="4"/>
  <c r="BO33" i="4"/>
  <c r="BO48" i="4"/>
  <c r="BO64" i="4"/>
  <c r="BO99" i="4"/>
  <c r="BO107" i="4"/>
  <c r="BO96" i="4"/>
  <c r="BO80" i="4"/>
  <c r="BO22" i="4"/>
  <c r="BO30" i="4"/>
  <c r="BO20" i="4"/>
  <c r="BO32" i="4"/>
  <c r="BO43" i="4"/>
  <c r="BO51" i="4"/>
  <c r="BO59" i="4"/>
  <c r="BO49" i="4"/>
  <c r="BO57" i="4"/>
  <c r="BO65" i="4"/>
  <c r="BO21" i="4"/>
  <c r="BO37" i="4"/>
  <c r="BO52" i="4"/>
  <c r="BO68" i="4"/>
  <c r="BO84" i="4"/>
  <c r="BO19" i="4"/>
  <c r="BO35" i="4"/>
  <c r="BO71" i="4"/>
  <c r="BO79" i="4"/>
  <c r="BO87" i="4"/>
  <c r="BO42" i="4"/>
  <c r="BO58" i="4"/>
  <c r="BO101" i="4"/>
  <c r="BO109" i="4"/>
  <c r="BO70" i="4"/>
  <c r="BO86" i="4"/>
  <c r="BO111" i="4"/>
  <c r="BO114" i="4"/>
  <c r="BO122" i="4"/>
  <c r="BO100" i="4"/>
  <c r="BO113" i="4"/>
  <c r="BO127" i="4"/>
  <c r="BO110" i="4"/>
  <c r="BO135" i="4"/>
  <c r="BO38" i="4"/>
  <c r="BO25" i="4"/>
  <c r="BO41" i="4"/>
  <c r="BO56" i="4"/>
  <c r="BO103" i="4"/>
  <c r="BO72" i="4"/>
  <c r="BO88" i="4"/>
  <c r="BO24" i="4"/>
  <c r="BO26" i="4"/>
  <c r="BO34" i="4"/>
  <c r="BO28" i="4"/>
  <c r="BO36" i="4"/>
  <c r="BO47" i="4"/>
  <c r="BO55" i="4"/>
  <c r="BO63" i="4"/>
  <c r="BO39" i="4"/>
  <c r="BO23" i="4"/>
  <c r="BO69" i="4"/>
  <c r="BO77" i="4"/>
  <c r="BO85" i="4"/>
  <c r="BO93" i="4"/>
  <c r="BO46" i="4"/>
  <c r="BO62" i="4"/>
  <c r="BO82" i="4"/>
  <c r="BO104" i="4"/>
  <c r="BO132" i="4"/>
  <c r="BO136" i="4"/>
  <c r="BO120" i="4"/>
  <c r="BO106" i="4"/>
  <c r="BO128" i="4"/>
  <c r="BO126" i="4"/>
  <c r="BO123" i="4"/>
  <c r="BO31" i="4"/>
  <c r="BO67" i="4"/>
  <c r="BO73" i="4"/>
  <c r="BO81" i="4"/>
  <c r="BO89" i="4"/>
  <c r="BO54" i="4"/>
  <c r="BO74" i="4"/>
  <c r="BO90" i="4"/>
  <c r="BO117" i="4"/>
  <c r="BO134" i="4"/>
  <c r="BO138" i="4"/>
  <c r="BO131" i="4"/>
  <c r="BO112" i="4"/>
  <c r="BO116" i="4"/>
  <c r="BO124" i="4"/>
  <c r="BO98" i="4"/>
  <c r="BO125" i="4"/>
  <c r="BO130" i="4"/>
  <c r="BO115" i="4"/>
  <c r="V7" i="4"/>
  <c r="AF7" i="4"/>
  <c r="F135" i="79"/>
  <c r="BI128" i="4"/>
  <c r="BI98" i="4"/>
  <c r="BI117" i="4"/>
  <c r="BI90" i="4"/>
  <c r="BI74" i="4"/>
  <c r="J358" i="79" s="1"/>
  <c r="BI54" i="4"/>
  <c r="J183" i="79" s="1"/>
  <c r="BI93" i="4"/>
  <c r="BI85" i="4"/>
  <c r="BI77" i="4"/>
  <c r="J381" i="79" s="1"/>
  <c r="BI69" i="4"/>
  <c r="J334" i="79" s="1"/>
  <c r="BI23" i="4"/>
  <c r="J15" i="79" s="1"/>
  <c r="BI59" i="4"/>
  <c r="J296" i="79" s="1"/>
  <c r="BI51" i="4"/>
  <c r="J180" i="79" s="1"/>
  <c r="BI138" i="4"/>
  <c r="BI134" i="4"/>
  <c r="BI88" i="4"/>
  <c r="BI72" i="4"/>
  <c r="J350" i="79" s="1"/>
  <c r="BI41" i="4"/>
  <c r="J170" i="79" s="1"/>
  <c r="BI36" i="4"/>
  <c r="J125" i="79" s="1"/>
  <c r="BI28" i="4"/>
  <c r="J104" i="79" s="1"/>
  <c r="BI34" i="4"/>
  <c r="J123" i="79" s="1"/>
  <c r="BI26" i="4"/>
  <c r="J18" i="79" s="1"/>
  <c r="BI24" i="4"/>
  <c r="J16" i="79" s="1"/>
  <c r="BI103" i="4"/>
  <c r="BI64" i="4"/>
  <c r="J317" i="79" s="1"/>
  <c r="BI48" i="4"/>
  <c r="J177" i="79" s="1"/>
  <c r="BI25" i="4"/>
  <c r="J17" i="79" s="1"/>
  <c r="BI94" i="4"/>
  <c r="BI78" i="4"/>
  <c r="J383" i="79" s="1"/>
  <c r="BI137" i="4"/>
  <c r="BI133" i="4"/>
  <c r="BI110" i="4"/>
  <c r="BI121" i="4"/>
  <c r="BI109" i="4"/>
  <c r="BI101" i="4"/>
  <c r="BI91" i="4"/>
  <c r="BI83" i="4"/>
  <c r="BI75" i="4"/>
  <c r="J361" i="79" s="1"/>
  <c r="BI35" i="4"/>
  <c r="J124" i="79" s="1"/>
  <c r="BI19" i="4"/>
  <c r="J11" i="79" s="1"/>
  <c r="BI84" i="4"/>
  <c r="BI65" i="4"/>
  <c r="J321" i="79" s="1"/>
  <c r="BI57" i="4"/>
  <c r="J294" i="79" s="1"/>
  <c r="BI49" i="4"/>
  <c r="J178" i="79" s="1"/>
  <c r="BG37" i="4"/>
  <c r="D126" i="79" s="1"/>
  <c r="BG45" i="4"/>
  <c r="D174" i="79" s="1"/>
  <c r="BG49" i="4"/>
  <c r="D178" i="79" s="1"/>
  <c r="BG53" i="4"/>
  <c r="D182" i="79" s="1"/>
  <c r="BG57" i="4"/>
  <c r="D294" i="79" s="1"/>
  <c r="BG61" i="4"/>
  <c r="D298" i="79" s="1"/>
  <c r="BG65" i="4"/>
  <c r="D321" i="79" s="1"/>
  <c r="BG21" i="4"/>
  <c r="D13" i="79" s="1"/>
  <c r="BG29" i="4"/>
  <c r="D105" i="79" s="1"/>
  <c r="BG44" i="4"/>
  <c r="D173" i="79" s="1"/>
  <c r="BG52" i="4"/>
  <c r="D181" i="79" s="1"/>
  <c r="BG60" i="4"/>
  <c r="D297" i="79" s="1"/>
  <c r="BG95" i="4"/>
  <c r="BG68" i="4"/>
  <c r="D324" i="79" s="1"/>
  <c r="BG76" i="4"/>
  <c r="D362" i="79" s="1"/>
  <c r="BG84" i="4"/>
  <c r="BG92" i="4"/>
  <c r="BG19" i="4"/>
  <c r="D11" i="79" s="1"/>
  <c r="BG27" i="4"/>
  <c r="D19" i="79" s="1"/>
  <c r="BG35" i="4"/>
  <c r="D124" i="79" s="1"/>
  <c r="BG71" i="4"/>
  <c r="D349" i="79" s="1"/>
  <c r="BG75" i="4"/>
  <c r="D361" i="79" s="1"/>
  <c r="BG79" i="4"/>
  <c r="D387" i="79" s="1"/>
  <c r="BG83" i="4"/>
  <c r="BG87" i="4"/>
  <c r="BG91" i="4"/>
  <c r="BG50" i="4"/>
  <c r="D179" i="79" s="1"/>
  <c r="BG66" i="4"/>
  <c r="D322" i="79" s="1"/>
  <c r="BG97" i="4"/>
  <c r="BG101" i="4"/>
  <c r="BG105" i="4"/>
  <c r="BG109" i="4"/>
  <c r="BG111" i="4"/>
  <c r="BG114" i="4"/>
  <c r="BG118" i="4"/>
  <c r="BG122" i="4"/>
  <c r="BG100" i="4"/>
  <c r="BG108" i="4"/>
  <c r="BG113" i="4"/>
  <c r="BG121" i="4"/>
  <c r="BG127" i="4"/>
  <c r="BG102" i="4"/>
  <c r="BG133" i="4"/>
  <c r="BG135" i="4"/>
  <c r="BG137" i="4"/>
  <c r="BG42" i="4"/>
  <c r="D171" i="79" s="1"/>
  <c r="BG58" i="4"/>
  <c r="D295" i="79" s="1"/>
  <c r="BG70" i="4"/>
  <c r="D335" i="79" s="1"/>
  <c r="BG78" i="4"/>
  <c r="D383" i="79" s="1"/>
  <c r="BG86" i="4"/>
  <c r="BG94" i="4"/>
  <c r="BG110" i="4"/>
  <c r="BG119" i="4"/>
  <c r="BG129" i="4"/>
  <c r="BG25" i="4"/>
  <c r="D17" i="79" s="1"/>
  <c r="BG33" i="4"/>
  <c r="D122" i="79" s="1"/>
  <c r="BG48" i="4"/>
  <c r="D177" i="79" s="1"/>
  <c r="BG56" i="4"/>
  <c r="D185" i="79" s="1"/>
  <c r="BG64" i="4"/>
  <c r="D317" i="79" s="1"/>
  <c r="BG99" i="4"/>
  <c r="BG103" i="4"/>
  <c r="BG107" i="4"/>
  <c r="BG72" i="4"/>
  <c r="D350" i="79" s="1"/>
  <c r="BG80" i="4"/>
  <c r="D389" i="79" s="1"/>
  <c r="BG88" i="4"/>
  <c r="BG24" i="4"/>
  <c r="D16" i="79" s="1"/>
  <c r="BG22" i="4"/>
  <c r="D14" i="79" s="1"/>
  <c r="BG26" i="4"/>
  <c r="D18" i="79" s="1"/>
  <c r="BG30" i="4"/>
  <c r="D119" i="79" s="1"/>
  <c r="BG34" i="4"/>
  <c r="D123" i="79" s="1"/>
  <c r="BG20" i="4"/>
  <c r="D12" i="79" s="1"/>
  <c r="BG28" i="4"/>
  <c r="D104" i="79" s="1"/>
  <c r="BG32" i="4"/>
  <c r="D121" i="79" s="1"/>
  <c r="BG36" i="4"/>
  <c r="D125" i="79" s="1"/>
  <c r="BG43" i="4"/>
  <c r="D172" i="79" s="1"/>
  <c r="BG38" i="4"/>
  <c r="D127" i="79" s="1"/>
  <c r="BG40" i="4"/>
  <c r="D169" i="79" s="1"/>
  <c r="BG41" i="4"/>
  <c r="D170" i="79" s="1"/>
  <c r="BG96" i="4"/>
  <c r="BG47" i="4"/>
  <c r="D176" i="79" s="1"/>
  <c r="BG23" i="4"/>
  <c r="D15" i="79" s="1"/>
  <c r="BG31" i="4"/>
  <c r="D120" i="79" s="1"/>
  <c r="BG67" i="4"/>
  <c r="D323" i="79" s="1"/>
  <c r="BG132" i="4"/>
  <c r="BG134" i="4"/>
  <c r="BG136" i="4"/>
  <c r="BG138" i="4"/>
  <c r="BG131" i="4"/>
  <c r="BG124" i="4"/>
  <c r="BG125" i="4"/>
  <c r="BG51" i="4"/>
  <c r="D180" i="79" s="1"/>
  <c r="BG55" i="4"/>
  <c r="D184" i="79" s="1"/>
  <c r="BG59" i="4"/>
  <c r="D296" i="79" s="1"/>
  <c r="BG63" i="4"/>
  <c r="D316" i="79" s="1"/>
  <c r="BG39" i="4"/>
  <c r="D168" i="79" s="1"/>
  <c r="BG69" i="4"/>
  <c r="D334" i="79" s="1"/>
  <c r="BG73" i="4"/>
  <c r="D357" i="79" s="1"/>
  <c r="BG77" i="4"/>
  <c r="D381" i="79" s="1"/>
  <c r="BG81" i="4"/>
  <c r="BG85" i="4"/>
  <c r="BG89" i="4"/>
  <c r="BG93" i="4"/>
  <c r="BG46" i="4"/>
  <c r="D175" i="79" s="1"/>
  <c r="BG54" i="4"/>
  <c r="D183" i="79" s="1"/>
  <c r="BG62" i="4"/>
  <c r="D299" i="79" s="1"/>
  <c r="BG74" i="4"/>
  <c r="D358" i="79" s="1"/>
  <c r="BG82" i="4"/>
  <c r="BG90" i="4"/>
  <c r="BG104" i="4"/>
  <c r="BG117" i="4"/>
  <c r="BG112" i="4"/>
  <c r="BG116" i="4"/>
  <c r="BG120" i="4"/>
  <c r="BG98" i="4"/>
  <c r="BG106" i="4"/>
  <c r="BG128" i="4"/>
  <c r="BG126" i="4"/>
  <c r="BG130" i="4"/>
  <c r="BG115" i="4"/>
  <c r="BG123" i="4"/>
  <c r="BF45" i="4"/>
  <c r="E174" i="79" s="1"/>
  <c r="BF49" i="4"/>
  <c r="E178" i="79" s="1"/>
  <c r="BF53" i="4"/>
  <c r="E182" i="79" s="1"/>
  <c r="BF57" i="4"/>
  <c r="E294" i="79" s="1"/>
  <c r="BF61" i="4"/>
  <c r="E298" i="79" s="1"/>
  <c r="BF65" i="4"/>
  <c r="E321" i="79" s="1"/>
  <c r="BF21" i="4"/>
  <c r="E13" i="79" s="1"/>
  <c r="BF29" i="4"/>
  <c r="E105" i="79" s="1"/>
  <c r="BF44" i="4"/>
  <c r="E173" i="79" s="1"/>
  <c r="BF52" i="4"/>
  <c r="E181" i="79" s="1"/>
  <c r="BF60" i="4"/>
  <c r="E297" i="79" s="1"/>
  <c r="BF68" i="4"/>
  <c r="E324" i="79" s="1"/>
  <c r="BF37" i="4"/>
  <c r="E126" i="79" s="1"/>
  <c r="BF76" i="4"/>
  <c r="E362" i="79" s="1"/>
  <c r="BF84" i="4"/>
  <c r="BF92" i="4"/>
  <c r="BF19" i="4"/>
  <c r="E11" i="79" s="1"/>
  <c r="BF27" i="4"/>
  <c r="E19" i="79" s="1"/>
  <c r="BF35" i="4"/>
  <c r="E124" i="79" s="1"/>
  <c r="BF71" i="4"/>
  <c r="E349" i="79" s="1"/>
  <c r="BF75" i="4"/>
  <c r="E361" i="79" s="1"/>
  <c r="BF79" i="4"/>
  <c r="E387" i="79" s="1"/>
  <c r="BF83" i="4"/>
  <c r="BF87" i="4"/>
  <c r="BF91" i="4"/>
  <c r="BF95" i="4"/>
  <c r="BF42" i="4"/>
  <c r="E171" i="79" s="1"/>
  <c r="BF70" i="4"/>
  <c r="E335" i="79" s="1"/>
  <c r="BF78" i="4"/>
  <c r="E383" i="79" s="1"/>
  <c r="BF86" i="4"/>
  <c r="BF94" i="4"/>
  <c r="BF127" i="4"/>
  <c r="BF50" i="4"/>
  <c r="E179" i="79" s="1"/>
  <c r="BF58" i="4"/>
  <c r="E295" i="79" s="1"/>
  <c r="BF66" i="4"/>
  <c r="E322" i="79" s="1"/>
  <c r="BF97" i="4"/>
  <c r="BF101" i="4"/>
  <c r="BF105" i="4"/>
  <c r="BF109" i="4"/>
  <c r="BF111" i="4"/>
  <c r="BF114" i="4"/>
  <c r="BF118" i="4"/>
  <c r="BF122" i="4"/>
  <c r="BF100" i="4"/>
  <c r="BF108" i="4"/>
  <c r="BF113" i="4"/>
  <c r="BF121" i="4"/>
  <c r="BF102" i="4"/>
  <c r="BF110" i="4"/>
  <c r="BF119" i="4"/>
  <c r="BF133" i="4"/>
  <c r="BF135" i="4"/>
  <c r="BF137" i="4"/>
  <c r="BF129" i="4"/>
  <c r="BF40" i="4"/>
  <c r="E169" i="79" s="1"/>
  <c r="BF41" i="4"/>
  <c r="E170" i="79" s="1"/>
  <c r="BF96" i="4"/>
  <c r="BF72" i="4"/>
  <c r="E350" i="79" s="1"/>
  <c r="BF80" i="4"/>
  <c r="E389" i="79" s="1"/>
  <c r="BF88" i="4"/>
  <c r="BF38" i="4"/>
  <c r="E127" i="79" s="1"/>
  <c r="BF25" i="4"/>
  <c r="E17" i="79" s="1"/>
  <c r="BF33" i="4"/>
  <c r="E122" i="79" s="1"/>
  <c r="BF48" i="4"/>
  <c r="E177" i="79" s="1"/>
  <c r="BF56" i="4"/>
  <c r="E185" i="79" s="1"/>
  <c r="BF64" i="4"/>
  <c r="E317" i="79" s="1"/>
  <c r="BF99" i="4"/>
  <c r="BF103" i="4"/>
  <c r="BF107" i="4"/>
  <c r="BF24" i="4"/>
  <c r="E16" i="79" s="1"/>
  <c r="BF22" i="4"/>
  <c r="E14" i="79" s="1"/>
  <c r="BF26" i="4"/>
  <c r="E18" i="79" s="1"/>
  <c r="BF30" i="4"/>
  <c r="E119" i="79" s="1"/>
  <c r="BF34" i="4"/>
  <c r="E123" i="79" s="1"/>
  <c r="BF20" i="4"/>
  <c r="E12" i="79" s="1"/>
  <c r="BF28" i="4"/>
  <c r="E104" i="79" s="1"/>
  <c r="BF32" i="4"/>
  <c r="E121" i="79" s="1"/>
  <c r="BF36" i="4"/>
  <c r="E125" i="79" s="1"/>
  <c r="BF43" i="4"/>
  <c r="E172" i="79" s="1"/>
  <c r="BF47" i="4"/>
  <c r="E176" i="79" s="1"/>
  <c r="BF51" i="4"/>
  <c r="E180" i="79" s="1"/>
  <c r="BF55" i="4"/>
  <c r="E184" i="79" s="1"/>
  <c r="BF59" i="4"/>
  <c r="E296" i="79" s="1"/>
  <c r="BF63" i="4"/>
  <c r="E316" i="79" s="1"/>
  <c r="BF23" i="4"/>
  <c r="E15" i="79" s="1"/>
  <c r="BF31" i="4"/>
  <c r="E120" i="79" s="1"/>
  <c r="BF69" i="4"/>
  <c r="E334" i="79" s="1"/>
  <c r="BF73" i="4"/>
  <c r="E357" i="79" s="1"/>
  <c r="BF77" i="4"/>
  <c r="E381" i="79" s="1"/>
  <c r="BF81" i="4"/>
  <c r="BF85" i="4"/>
  <c r="BF89" i="4"/>
  <c r="BF93" i="4"/>
  <c r="BF46" i="4"/>
  <c r="E175" i="79" s="1"/>
  <c r="BF54" i="4"/>
  <c r="E183" i="79" s="1"/>
  <c r="BF62" i="4"/>
  <c r="E299" i="79" s="1"/>
  <c r="BF74" i="4"/>
  <c r="E358" i="79" s="1"/>
  <c r="BF82" i="4"/>
  <c r="BF90" i="4"/>
  <c r="BF104" i="4"/>
  <c r="BF117" i="4"/>
  <c r="BF131" i="4"/>
  <c r="BF112" i="4"/>
  <c r="BF116" i="4"/>
  <c r="BF120" i="4"/>
  <c r="BF124" i="4"/>
  <c r="BF98" i="4"/>
  <c r="BF106" i="4"/>
  <c r="BF128" i="4"/>
  <c r="BF126" i="4"/>
  <c r="BF130" i="4"/>
  <c r="BF115" i="4"/>
  <c r="BF123" i="4"/>
  <c r="BF39" i="4"/>
  <c r="E168" i="79" s="1"/>
  <c r="BF67" i="4"/>
  <c r="E323" i="79" s="1"/>
  <c r="BF132" i="4"/>
  <c r="BF134" i="4"/>
  <c r="BF136" i="4"/>
  <c r="BF138" i="4"/>
  <c r="BF125" i="4"/>
  <c r="BQ67" i="4"/>
  <c r="BR67" i="4" s="1"/>
  <c r="BS67" i="4" s="1"/>
  <c r="BT67" i="4" s="1"/>
  <c r="BH67" i="4"/>
  <c r="BQ123" i="4"/>
  <c r="BR123" i="4" s="1"/>
  <c r="BS123" i="4" s="1"/>
  <c r="BT123" i="4" s="1"/>
  <c r="BH123" i="4"/>
  <c r="C302" i="78" s="1"/>
  <c r="BQ130" i="4"/>
  <c r="BR130" i="4" s="1"/>
  <c r="BS130" i="4" s="1"/>
  <c r="BT130" i="4" s="1"/>
  <c r="BH130" i="4"/>
  <c r="C389" i="78" s="1"/>
  <c r="BQ125" i="4"/>
  <c r="BR125" i="4" s="1"/>
  <c r="BS125" i="4" s="1"/>
  <c r="BT125" i="4" s="1"/>
  <c r="BH125" i="4"/>
  <c r="C308" i="78" s="1"/>
  <c r="BQ106" i="4"/>
  <c r="BR106" i="4" s="1"/>
  <c r="BS106" i="4" s="1"/>
  <c r="BT106" i="4" s="1"/>
  <c r="BH106" i="4"/>
  <c r="C223" i="78" s="1"/>
  <c r="BQ124" i="4"/>
  <c r="BR124" i="4" s="1"/>
  <c r="BS124" i="4" s="1"/>
  <c r="BT124" i="4" s="1"/>
  <c r="BH124" i="4"/>
  <c r="C307" i="78" s="1"/>
  <c r="BQ116" i="4"/>
  <c r="BR116" i="4" s="1"/>
  <c r="BS116" i="4" s="1"/>
  <c r="BT116" i="4" s="1"/>
  <c r="BH116" i="4"/>
  <c r="C259" i="78" s="1"/>
  <c r="BQ138" i="4"/>
  <c r="BR138" i="4" s="1"/>
  <c r="BS138" i="4" s="1"/>
  <c r="BT138" i="4" s="1"/>
  <c r="BH138" i="4"/>
  <c r="C492" i="78" s="1"/>
  <c r="C37" i="88" s="1"/>
  <c r="BQ134" i="4"/>
  <c r="BR134" i="4" s="1"/>
  <c r="BS134" i="4" s="1"/>
  <c r="BT134" i="4" s="1"/>
  <c r="BH134" i="4"/>
  <c r="C477" i="78" s="1"/>
  <c r="BQ117" i="4"/>
  <c r="BR117" i="4" s="1"/>
  <c r="BS117" i="4" s="1"/>
  <c r="BT117" i="4" s="1"/>
  <c r="BH117" i="4"/>
  <c r="C260" i="78" s="1"/>
  <c r="BQ90" i="4"/>
  <c r="BR90" i="4" s="1"/>
  <c r="BS90" i="4" s="1"/>
  <c r="BT90" i="4" s="1"/>
  <c r="BH90" i="4"/>
  <c r="C147" i="78" s="1"/>
  <c r="BQ74" i="4"/>
  <c r="BR74" i="4" s="1"/>
  <c r="BS74" i="4" s="1"/>
  <c r="BT74" i="4" s="1"/>
  <c r="BH74" i="4"/>
  <c r="BQ54" i="4"/>
  <c r="BR54" i="4" s="1"/>
  <c r="BS54" i="4" s="1"/>
  <c r="BT54" i="4" s="1"/>
  <c r="BH54" i="4"/>
  <c r="D17" i="82" s="1"/>
  <c r="BQ93" i="4"/>
  <c r="BR93" i="4" s="1"/>
  <c r="BS93" i="4" s="1"/>
  <c r="BT93" i="4" s="1"/>
  <c r="BH93" i="4"/>
  <c r="C150" i="78" s="1"/>
  <c r="BQ85" i="4"/>
  <c r="BR85" i="4" s="1"/>
  <c r="BS85" i="4" s="1"/>
  <c r="BT85" i="4" s="1"/>
  <c r="BH85" i="4"/>
  <c r="C142" i="78" s="1"/>
  <c r="BQ77" i="4"/>
  <c r="BR77" i="4" s="1"/>
  <c r="BS77" i="4" s="1"/>
  <c r="BT77" i="4" s="1"/>
  <c r="BH77" i="4"/>
  <c r="BQ69" i="4"/>
  <c r="BR69" i="4" s="1"/>
  <c r="BS69" i="4" s="1"/>
  <c r="BT69" i="4" s="1"/>
  <c r="BH69" i="4"/>
  <c r="D51" i="82" s="1"/>
  <c r="BQ23" i="4"/>
  <c r="BR23" i="4" s="1"/>
  <c r="BS23" i="4" s="1"/>
  <c r="BT23" i="4" s="1"/>
  <c r="BH23" i="4"/>
  <c r="BQ59" i="4"/>
  <c r="BR59" i="4" s="1"/>
  <c r="BS59" i="4" s="1"/>
  <c r="BT59" i="4" s="1"/>
  <c r="BH59" i="4"/>
  <c r="BQ51" i="4"/>
  <c r="BR51" i="4" s="1"/>
  <c r="BS51" i="4" s="1"/>
  <c r="BT51" i="4" s="1"/>
  <c r="BH51" i="4"/>
  <c r="BQ43" i="4"/>
  <c r="BR43" i="4" s="1"/>
  <c r="BS43" i="4" s="1"/>
  <c r="BT43" i="4" s="1"/>
  <c r="BH43" i="4"/>
  <c r="BQ32" i="4"/>
  <c r="BR32" i="4" s="1"/>
  <c r="BS32" i="4" s="1"/>
  <c r="BT32" i="4" s="1"/>
  <c r="BH32" i="4"/>
  <c r="BQ20" i="4"/>
  <c r="BR20" i="4" s="1"/>
  <c r="BS20" i="4" s="1"/>
  <c r="BT20" i="4" s="1"/>
  <c r="BH20" i="4"/>
  <c r="BQ30" i="4"/>
  <c r="BR30" i="4" s="1"/>
  <c r="BS30" i="4" s="1"/>
  <c r="BT30" i="4" s="1"/>
  <c r="BH30" i="4"/>
  <c r="BQ22" i="4"/>
  <c r="BR22" i="4" s="1"/>
  <c r="BS22" i="4" s="1"/>
  <c r="BT22" i="4" s="1"/>
  <c r="BH22" i="4"/>
  <c r="BQ107" i="4"/>
  <c r="BR107" i="4" s="1"/>
  <c r="BS107" i="4" s="1"/>
  <c r="BT107" i="4" s="1"/>
  <c r="BH107" i="4"/>
  <c r="C227" i="78" s="1"/>
  <c r="BQ99" i="4"/>
  <c r="BR99" i="4" s="1"/>
  <c r="BS99" i="4" s="1"/>
  <c r="BT99" i="4" s="1"/>
  <c r="BH99" i="4"/>
  <c r="C156" i="78" s="1"/>
  <c r="BQ40" i="4"/>
  <c r="BR40" i="4" s="1"/>
  <c r="BS40" i="4" s="1"/>
  <c r="BT40" i="4" s="1"/>
  <c r="BH40" i="4"/>
  <c r="BQ88" i="4"/>
  <c r="BR88" i="4" s="1"/>
  <c r="BS88" i="4" s="1"/>
  <c r="BT88" i="4" s="1"/>
  <c r="BH88" i="4"/>
  <c r="C145" i="78" s="1"/>
  <c r="BQ72" i="4"/>
  <c r="BR72" i="4" s="1"/>
  <c r="BS72" i="4" s="1"/>
  <c r="BT72" i="4" s="1"/>
  <c r="BH72" i="4"/>
  <c r="BQ64" i="4"/>
  <c r="BR64" i="4" s="1"/>
  <c r="BS64" i="4" s="1"/>
  <c r="BT64" i="4" s="1"/>
  <c r="BH64" i="4"/>
  <c r="BQ48" i="4"/>
  <c r="BR48" i="4" s="1"/>
  <c r="BS48" i="4" s="1"/>
  <c r="BT48" i="4" s="1"/>
  <c r="BH48" i="4"/>
  <c r="BH25" i="4"/>
  <c r="BQ25" i="4"/>
  <c r="BR25" i="4" s="1"/>
  <c r="BS25" i="4" s="1"/>
  <c r="BT25" i="4" s="1"/>
  <c r="BQ137" i="4"/>
  <c r="BR137" i="4" s="1"/>
  <c r="BS137" i="4" s="1"/>
  <c r="BT137" i="4" s="1"/>
  <c r="BH137" i="4"/>
  <c r="BQ133" i="4"/>
  <c r="BR133" i="4" s="1"/>
  <c r="BS133" i="4" s="1"/>
  <c r="BT133" i="4" s="1"/>
  <c r="BH133" i="4"/>
  <c r="C476" i="78" s="1"/>
  <c r="BQ102" i="4"/>
  <c r="BR102" i="4" s="1"/>
  <c r="BS102" i="4" s="1"/>
  <c r="BT102" i="4" s="1"/>
  <c r="BH102" i="4"/>
  <c r="C180" i="78" s="1"/>
  <c r="BQ100" i="4"/>
  <c r="BR100" i="4" s="1"/>
  <c r="BS100" i="4" s="1"/>
  <c r="BT100" i="4" s="1"/>
  <c r="BH100" i="4"/>
  <c r="C165" i="78" s="1"/>
  <c r="BQ118" i="4"/>
  <c r="BR118" i="4" s="1"/>
  <c r="BS118" i="4" s="1"/>
  <c r="BT118" i="4" s="1"/>
  <c r="BH118" i="4"/>
  <c r="C268" i="78" s="1"/>
  <c r="BQ94" i="4"/>
  <c r="BR94" i="4" s="1"/>
  <c r="BS94" i="4" s="1"/>
  <c r="BT94" i="4" s="1"/>
  <c r="BH94" i="4"/>
  <c r="C151" i="78" s="1"/>
  <c r="BQ78" i="4"/>
  <c r="BR78" i="4" s="1"/>
  <c r="BS78" i="4" s="1"/>
  <c r="BT78" i="4" s="1"/>
  <c r="BH78" i="4"/>
  <c r="BQ109" i="4"/>
  <c r="BR109" i="4" s="1"/>
  <c r="BS109" i="4" s="1"/>
  <c r="BT109" i="4" s="1"/>
  <c r="BH109" i="4"/>
  <c r="C229" i="78" s="1"/>
  <c r="BQ101" i="4"/>
  <c r="BR101" i="4" s="1"/>
  <c r="BS101" i="4" s="1"/>
  <c r="BT101" i="4" s="1"/>
  <c r="BH101" i="4"/>
  <c r="C166" i="78" s="1"/>
  <c r="BQ58" i="4"/>
  <c r="BR58" i="4" s="1"/>
  <c r="BS58" i="4" s="1"/>
  <c r="BT58" i="4" s="1"/>
  <c r="BH58" i="4"/>
  <c r="BQ110" i="4"/>
  <c r="BR110" i="4" s="1"/>
  <c r="BS110" i="4" s="1"/>
  <c r="BT110" i="4" s="1"/>
  <c r="BH110" i="4"/>
  <c r="C230" i="78" s="1"/>
  <c r="BQ121" i="4"/>
  <c r="BH121" i="4"/>
  <c r="C273" i="78" s="1"/>
  <c r="BQ111" i="4"/>
  <c r="BR111" i="4" s="1"/>
  <c r="BS111" i="4" s="1"/>
  <c r="BT111" i="4" s="1"/>
  <c r="BH111" i="4"/>
  <c r="C231" i="78" s="1"/>
  <c r="BQ42" i="4"/>
  <c r="BR42" i="4" s="1"/>
  <c r="BS42" i="4" s="1"/>
  <c r="BT42" i="4" s="1"/>
  <c r="BH42" i="4"/>
  <c r="BQ91" i="4"/>
  <c r="BR91" i="4" s="1"/>
  <c r="BS91" i="4" s="1"/>
  <c r="BT91" i="4" s="1"/>
  <c r="BH91" i="4"/>
  <c r="C148" i="78" s="1"/>
  <c r="BQ83" i="4"/>
  <c r="BR83" i="4" s="1"/>
  <c r="BS83" i="4" s="1"/>
  <c r="BT83" i="4" s="1"/>
  <c r="BH83" i="4"/>
  <c r="C27" i="78" s="1"/>
  <c r="BH75" i="4"/>
  <c r="D78" i="82" s="1"/>
  <c r="BQ75" i="4"/>
  <c r="BR75" i="4" s="1"/>
  <c r="BS75" i="4" s="1"/>
  <c r="BT75" i="4" s="1"/>
  <c r="BQ35" i="4"/>
  <c r="BR35" i="4" s="1"/>
  <c r="BS35" i="4" s="1"/>
  <c r="BT35" i="4" s="1"/>
  <c r="BH35" i="4"/>
  <c r="BQ19" i="4"/>
  <c r="BR19" i="4" s="1"/>
  <c r="BS19" i="4" s="1"/>
  <c r="BT19" i="4" s="1"/>
  <c r="BH19" i="4"/>
  <c r="BQ84" i="4"/>
  <c r="BR84" i="4" s="1"/>
  <c r="BS84" i="4" s="1"/>
  <c r="BT84" i="4" s="1"/>
  <c r="BH84" i="4"/>
  <c r="C34" i="78" s="1"/>
  <c r="BH21" i="4"/>
  <c r="BQ21" i="4"/>
  <c r="BR21" i="4" s="1"/>
  <c r="BS21" i="4" s="1"/>
  <c r="BT21" i="4" s="1"/>
  <c r="BH60" i="4"/>
  <c r="BQ60" i="4"/>
  <c r="BR60" i="4" s="1"/>
  <c r="BS60" i="4" s="1"/>
  <c r="BT60" i="4" s="1"/>
  <c r="BH44" i="4"/>
  <c r="BQ44" i="4"/>
  <c r="BR44" i="4" s="1"/>
  <c r="BS44" i="4" s="1"/>
  <c r="BT44" i="4" s="1"/>
  <c r="BQ29" i="4"/>
  <c r="BR29" i="4" s="1"/>
  <c r="BS29" i="4" s="1"/>
  <c r="BT29" i="4" s="1"/>
  <c r="BH29" i="4"/>
  <c r="BH61" i="4"/>
  <c r="BQ61" i="4"/>
  <c r="BR61" i="4" s="1"/>
  <c r="BS61" i="4" s="1"/>
  <c r="BT61" i="4" s="1"/>
  <c r="BH53" i="4"/>
  <c r="BQ53" i="4"/>
  <c r="BR53" i="4" s="1"/>
  <c r="BS53" i="4" s="1"/>
  <c r="BT53" i="4" s="1"/>
  <c r="BH45" i="4"/>
  <c r="BQ45" i="4"/>
  <c r="BR45" i="4" s="1"/>
  <c r="BS45" i="4" s="1"/>
  <c r="BT45" i="4" s="1"/>
  <c r="BI115" i="4"/>
  <c r="BI126" i="4"/>
  <c r="BI106" i="4"/>
  <c r="BI124" i="4"/>
  <c r="BI116" i="4"/>
  <c r="BI131" i="4"/>
  <c r="BI104" i="4"/>
  <c r="BI82" i="4"/>
  <c r="BI62" i="4"/>
  <c r="J299" i="79" s="1"/>
  <c r="BI46" i="4"/>
  <c r="J175" i="79" s="1"/>
  <c r="BI89" i="4"/>
  <c r="BI81" i="4"/>
  <c r="BI73" i="4"/>
  <c r="J357" i="79" s="1"/>
  <c r="BI31" i="4"/>
  <c r="J120" i="79" s="1"/>
  <c r="BI63" i="4"/>
  <c r="J316" i="79" s="1"/>
  <c r="BI55" i="4"/>
  <c r="J184" i="79" s="1"/>
  <c r="BI125" i="4"/>
  <c r="BI136" i="4"/>
  <c r="BI132" i="4"/>
  <c r="BI39" i="4"/>
  <c r="J168" i="79" s="1"/>
  <c r="BI80" i="4"/>
  <c r="J389" i="79" s="1"/>
  <c r="BI96" i="4"/>
  <c r="BI40" i="4"/>
  <c r="J169" i="79" s="1"/>
  <c r="BI43" i="4"/>
  <c r="J172" i="79" s="1"/>
  <c r="BI32" i="4"/>
  <c r="J121" i="79" s="1"/>
  <c r="BI20" i="4"/>
  <c r="J12" i="79" s="1"/>
  <c r="BI30" i="4"/>
  <c r="J119" i="79" s="1"/>
  <c r="BI22" i="4"/>
  <c r="J14" i="79" s="1"/>
  <c r="BI107" i="4"/>
  <c r="BI99" i="4"/>
  <c r="BI56" i="4"/>
  <c r="J185" i="79" s="1"/>
  <c r="BI33" i="4"/>
  <c r="J122" i="79" s="1"/>
  <c r="BI38" i="4"/>
  <c r="J127" i="79" s="1"/>
  <c r="BI127" i="4"/>
  <c r="BI86" i="4"/>
  <c r="BI70" i="4"/>
  <c r="J335" i="79" s="1"/>
  <c r="BI135" i="4"/>
  <c r="BI119" i="4"/>
  <c r="BI102" i="4"/>
  <c r="BI113" i="4"/>
  <c r="BI100" i="4"/>
  <c r="BI118" i="4"/>
  <c r="BI111" i="4"/>
  <c r="BI105" i="4"/>
  <c r="BI97" i="4"/>
  <c r="BI58" i="4"/>
  <c r="J295" i="79" s="1"/>
  <c r="BI42" i="4"/>
  <c r="J171" i="79" s="1"/>
  <c r="BI87" i="4"/>
  <c r="BI79" i="4"/>
  <c r="J387" i="79" s="1"/>
  <c r="BI71" i="4"/>
  <c r="J349" i="79" s="1"/>
  <c r="BI27" i="4"/>
  <c r="J19" i="79" s="1"/>
  <c r="BI92" i="4"/>
  <c r="BI76" i="4"/>
  <c r="J362" i="79" s="1"/>
  <c r="BI68" i="4"/>
  <c r="J324" i="79" s="1"/>
  <c r="BI52" i="4"/>
  <c r="J181" i="79" s="1"/>
  <c r="BI37" i="4"/>
  <c r="J126" i="79" s="1"/>
  <c r="BI21" i="4"/>
  <c r="J13" i="79" s="1"/>
  <c r="BI61" i="4"/>
  <c r="J298" i="79" s="1"/>
  <c r="BI53" i="4"/>
  <c r="J182" i="79" s="1"/>
  <c r="BI45" i="4"/>
  <c r="J174" i="79" s="1"/>
  <c r="BJ124" i="4"/>
  <c r="D307" i="78" s="1"/>
  <c r="BJ138" i="4"/>
  <c r="D492" i="78" s="1"/>
  <c r="D37" i="88" s="1"/>
  <c r="BJ134" i="4"/>
  <c r="D477" i="78" s="1"/>
  <c r="BJ67" i="4"/>
  <c r="BJ23" i="4"/>
  <c r="BJ123" i="4"/>
  <c r="D302" i="78" s="1"/>
  <c r="BJ130" i="4"/>
  <c r="D389" i="78" s="1"/>
  <c r="BJ128" i="4"/>
  <c r="D387" i="78" s="1"/>
  <c r="BJ98" i="4"/>
  <c r="D155" i="78" s="1"/>
  <c r="BJ116" i="4"/>
  <c r="D259" i="78" s="1"/>
  <c r="BJ117" i="4"/>
  <c r="BJ90" i="4"/>
  <c r="D147" i="78" s="1"/>
  <c r="BJ74" i="4"/>
  <c r="BJ54" i="4"/>
  <c r="BJ93" i="4"/>
  <c r="D150" i="78" s="1"/>
  <c r="BJ85" i="4"/>
  <c r="D142" i="78" s="1"/>
  <c r="BJ77" i="4"/>
  <c r="BJ69" i="4"/>
  <c r="BJ59" i="4"/>
  <c r="BJ51" i="4"/>
  <c r="BJ43" i="4"/>
  <c r="BJ32" i="4"/>
  <c r="BJ20" i="4"/>
  <c r="BJ30" i="4"/>
  <c r="BJ22" i="4"/>
  <c r="BJ88" i="4"/>
  <c r="D145" i="78" s="1"/>
  <c r="BJ72" i="4"/>
  <c r="BJ103" i="4"/>
  <c r="D181" i="78" s="1"/>
  <c r="BJ64" i="4"/>
  <c r="BJ48" i="4"/>
  <c r="BJ25" i="4"/>
  <c r="BJ41" i="4"/>
  <c r="E4" i="82" s="1"/>
  <c r="BJ38" i="4"/>
  <c r="BJ137" i="4"/>
  <c r="BJ133" i="4"/>
  <c r="D476" i="78" s="1"/>
  <c r="BJ127" i="4"/>
  <c r="D386" i="78" s="1"/>
  <c r="BJ113" i="4"/>
  <c r="D242" i="78" s="1"/>
  <c r="BJ100" i="4"/>
  <c r="D165" i="78" s="1"/>
  <c r="BJ118" i="4"/>
  <c r="BJ111" i="4"/>
  <c r="D231" i="78" s="1"/>
  <c r="BJ105" i="4"/>
  <c r="D222" i="78" s="1"/>
  <c r="BJ97" i="4"/>
  <c r="D154" i="78" s="1"/>
  <c r="BJ110" i="4"/>
  <c r="BJ86" i="4"/>
  <c r="D143" i="78" s="1"/>
  <c r="BJ70" i="4"/>
  <c r="BJ58" i="4"/>
  <c r="BJ42" i="4"/>
  <c r="BJ91" i="4"/>
  <c r="D148" i="78" s="1"/>
  <c r="BJ83" i="4"/>
  <c r="D27" i="78" s="1"/>
  <c r="BJ75" i="4"/>
  <c r="BJ35" i="4"/>
  <c r="BJ19" i="4"/>
  <c r="BJ84" i="4"/>
  <c r="D34" i="78" s="1"/>
  <c r="BJ37" i="4"/>
  <c r="BJ60" i="4"/>
  <c r="BJ44" i="4"/>
  <c r="BJ21" i="4"/>
  <c r="BJ61" i="4"/>
  <c r="BJ53" i="4"/>
  <c r="BJ45" i="4"/>
  <c r="BQ131" i="4"/>
  <c r="BR131" i="4" s="1"/>
  <c r="BS131" i="4" s="1"/>
  <c r="BT131" i="4" s="1"/>
  <c r="BH131" i="4"/>
  <c r="C475" i="78" s="1"/>
  <c r="BQ39" i="4"/>
  <c r="BR39" i="4" s="1"/>
  <c r="BS39" i="4" s="1"/>
  <c r="BT39" i="4" s="1"/>
  <c r="BH39" i="4"/>
  <c r="D2" i="82" s="1"/>
  <c r="BQ115" i="4"/>
  <c r="BR115" i="4" s="1"/>
  <c r="BS115" i="4" s="1"/>
  <c r="BT115" i="4" s="1"/>
  <c r="BH115" i="4"/>
  <c r="C247" i="78" s="1"/>
  <c r="BQ126" i="4"/>
  <c r="BR126" i="4" s="1"/>
  <c r="BS126" i="4" s="1"/>
  <c r="BT126" i="4" s="1"/>
  <c r="BH126" i="4"/>
  <c r="C380" i="78" s="1"/>
  <c r="BQ128" i="4"/>
  <c r="BR128" i="4" s="1"/>
  <c r="BS128" i="4" s="1"/>
  <c r="BT128" i="4" s="1"/>
  <c r="BH128" i="4"/>
  <c r="C387" i="78" s="1"/>
  <c r="BQ98" i="4"/>
  <c r="BR98" i="4" s="1"/>
  <c r="BS98" i="4" s="1"/>
  <c r="BT98" i="4" s="1"/>
  <c r="BH98" i="4"/>
  <c r="C155" i="78" s="1"/>
  <c r="BQ120" i="4"/>
  <c r="BR120" i="4" s="1"/>
  <c r="BS120" i="4" s="1"/>
  <c r="BT120" i="4" s="1"/>
  <c r="BH120" i="4"/>
  <c r="C272" i="78" s="1"/>
  <c r="BQ112" i="4"/>
  <c r="BR112" i="4" s="1"/>
  <c r="BS112" i="4" s="1"/>
  <c r="BT112" i="4" s="1"/>
  <c r="BH112" i="4"/>
  <c r="C237" i="78" s="1"/>
  <c r="BQ136" i="4"/>
  <c r="BR136" i="4" s="1"/>
  <c r="BS136" i="4" s="1"/>
  <c r="BT136" i="4" s="1"/>
  <c r="BH136" i="4"/>
  <c r="C490" i="78" s="1"/>
  <c r="C35" i="88" s="1"/>
  <c r="BQ132" i="4"/>
  <c r="BR132" i="4" s="1"/>
  <c r="BS132" i="4" s="1"/>
  <c r="BT132" i="4" s="1"/>
  <c r="BH132" i="4"/>
  <c r="C461" i="78" s="1"/>
  <c r="BQ104" i="4"/>
  <c r="BR104" i="4" s="1"/>
  <c r="BS104" i="4" s="1"/>
  <c r="BT104" i="4" s="1"/>
  <c r="BH104" i="4"/>
  <c r="C207" i="78" s="1"/>
  <c r="BQ82" i="4"/>
  <c r="BR82" i="4" s="1"/>
  <c r="BS82" i="4" s="1"/>
  <c r="BT82" i="4" s="1"/>
  <c r="BH82" i="4"/>
  <c r="C18" i="78" s="1"/>
  <c r="BQ62" i="4"/>
  <c r="BR62" i="4" s="1"/>
  <c r="BS62" i="4" s="1"/>
  <c r="BT62" i="4" s="1"/>
  <c r="BH62" i="4"/>
  <c r="BQ46" i="4"/>
  <c r="BR46" i="4" s="1"/>
  <c r="BS46" i="4" s="1"/>
  <c r="BT46" i="4" s="1"/>
  <c r="BH46" i="4"/>
  <c r="BQ89" i="4"/>
  <c r="BR89" i="4" s="1"/>
  <c r="BS89" i="4" s="1"/>
  <c r="BT89" i="4" s="1"/>
  <c r="BH89" i="4"/>
  <c r="C146" i="78" s="1"/>
  <c r="BQ81" i="4"/>
  <c r="BR81" i="4" s="1"/>
  <c r="BS81" i="4" s="1"/>
  <c r="BT81" i="4" s="1"/>
  <c r="BH81" i="4"/>
  <c r="C15" i="78" s="1"/>
  <c r="BQ73" i="4"/>
  <c r="BR73" i="4" s="1"/>
  <c r="BS73" i="4" s="1"/>
  <c r="BT73" i="4" s="1"/>
  <c r="BH73" i="4"/>
  <c r="BQ31" i="4"/>
  <c r="BR31" i="4" s="1"/>
  <c r="BS31" i="4" s="1"/>
  <c r="BT31" i="4" s="1"/>
  <c r="BH31" i="4"/>
  <c r="BQ63" i="4"/>
  <c r="BR63" i="4" s="1"/>
  <c r="BS63" i="4" s="1"/>
  <c r="BT63" i="4" s="1"/>
  <c r="BH63" i="4"/>
  <c r="D33" i="82" s="1"/>
  <c r="BQ55" i="4"/>
  <c r="BR55" i="4" s="1"/>
  <c r="BS55" i="4" s="1"/>
  <c r="BT55" i="4" s="1"/>
  <c r="BH55" i="4"/>
  <c r="BQ47" i="4"/>
  <c r="BR47" i="4" s="1"/>
  <c r="BS47" i="4" s="1"/>
  <c r="BT47" i="4" s="1"/>
  <c r="BH47" i="4"/>
  <c r="BQ36" i="4"/>
  <c r="BR36" i="4" s="1"/>
  <c r="BS36" i="4" s="1"/>
  <c r="BT36" i="4" s="1"/>
  <c r="BH36" i="4"/>
  <c r="BQ28" i="4"/>
  <c r="BR28" i="4" s="1"/>
  <c r="BS28" i="4" s="1"/>
  <c r="BT28" i="4" s="1"/>
  <c r="BH28" i="4"/>
  <c r="BQ34" i="4"/>
  <c r="BR34" i="4" s="1"/>
  <c r="BS34" i="4" s="1"/>
  <c r="BT34" i="4" s="1"/>
  <c r="BH34" i="4"/>
  <c r="BQ26" i="4"/>
  <c r="BR26" i="4" s="1"/>
  <c r="BS26" i="4" s="1"/>
  <c r="BT26" i="4" s="1"/>
  <c r="BH26" i="4"/>
  <c r="BQ24" i="4"/>
  <c r="BR24" i="4" s="1"/>
  <c r="BS24" i="4" s="1"/>
  <c r="BT24" i="4" s="1"/>
  <c r="BH24" i="4"/>
  <c r="BQ103" i="4"/>
  <c r="BR103" i="4" s="1"/>
  <c r="BS103" i="4" s="1"/>
  <c r="BT103" i="4" s="1"/>
  <c r="BH103" i="4"/>
  <c r="C181" i="78" s="1"/>
  <c r="BQ41" i="4"/>
  <c r="BR41" i="4" s="1"/>
  <c r="BS41" i="4" s="1"/>
  <c r="BT41" i="4" s="1"/>
  <c r="BH41" i="4"/>
  <c r="D4" i="82" s="1"/>
  <c r="BQ38" i="4"/>
  <c r="BR38" i="4" s="1"/>
  <c r="BS38" i="4" s="1"/>
  <c r="BT38" i="4" s="1"/>
  <c r="BH38" i="4"/>
  <c r="BQ80" i="4"/>
  <c r="BR80" i="4" s="1"/>
  <c r="BS80" i="4" s="1"/>
  <c r="BT80" i="4" s="1"/>
  <c r="BH80" i="4"/>
  <c r="BQ96" i="4"/>
  <c r="BR96" i="4" s="1"/>
  <c r="BS96" i="4" s="1"/>
  <c r="BT96" i="4" s="1"/>
  <c r="BH96" i="4"/>
  <c r="C153" i="78" s="1"/>
  <c r="BH56" i="4"/>
  <c r="BQ56" i="4"/>
  <c r="BR56" i="4" s="1"/>
  <c r="BS56" i="4" s="1"/>
  <c r="BT56" i="4" s="1"/>
  <c r="BQ33" i="4"/>
  <c r="BR33" i="4" s="1"/>
  <c r="BS33" i="4" s="1"/>
  <c r="BT33" i="4" s="1"/>
  <c r="BH33" i="4"/>
  <c r="BQ129" i="4"/>
  <c r="BR129" i="4" s="1"/>
  <c r="BS129" i="4" s="1"/>
  <c r="BT129" i="4" s="1"/>
  <c r="BH129" i="4"/>
  <c r="C388" i="78" s="1"/>
  <c r="BQ135" i="4"/>
  <c r="BR135" i="4" s="1"/>
  <c r="BS135" i="4" s="1"/>
  <c r="BT135" i="4" s="1"/>
  <c r="BH135" i="4"/>
  <c r="C489" i="78" s="1"/>
  <c r="C34" i="88" s="1"/>
  <c r="BQ119" i="4"/>
  <c r="BR119" i="4" s="1"/>
  <c r="BS119" i="4" s="1"/>
  <c r="BT119" i="4" s="1"/>
  <c r="BH119" i="4"/>
  <c r="C269" i="78" s="1"/>
  <c r="BQ108" i="4"/>
  <c r="BR108" i="4" s="1"/>
  <c r="BS108" i="4" s="1"/>
  <c r="BT108" i="4" s="1"/>
  <c r="BH108" i="4"/>
  <c r="C228" i="78" s="1"/>
  <c r="BQ122" i="4"/>
  <c r="BR122" i="4" s="1"/>
  <c r="BS122" i="4" s="1"/>
  <c r="BT122" i="4" s="1"/>
  <c r="BH122" i="4"/>
  <c r="C296" i="78" s="1"/>
  <c r="BQ114" i="4"/>
  <c r="BR114" i="4" s="1"/>
  <c r="BS114" i="4" s="1"/>
  <c r="BT114" i="4" s="1"/>
  <c r="BH114" i="4"/>
  <c r="C243" i="78" s="1"/>
  <c r="BQ86" i="4"/>
  <c r="BR86" i="4" s="1"/>
  <c r="BS86" i="4" s="1"/>
  <c r="BT86" i="4" s="1"/>
  <c r="BH86" i="4"/>
  <c r="C143" i="78" s="1"/>
  <c r="BQ70" i="4"/>
  <c r="BR70" i="4" s="1"/>
  <c r="BS70" i="4" s="1"/>
  <c r="BT70" i="4" s="1"/>
  <c r="BH70" i="4"/>
  <c r="BQ105" i="4"/>
  <c r="BR105" i="4" s="1"/>
  <c r="BS105" i="4" s="1"/>
  <c r="BT105" i="4" s="1"/>
  <c r="BH105" i="4"/>
  <c r="C222" i="78" s="1"/>
  <c r="BQ97" i="4"/>
  <c r="BR97" i="4" s="1"/>
  <c r="BS97" i="4" s="1"/>
  <c r="BT97" i="4" s="1"/>
  <c r="BH97" i="4"/>
  <c r="C154" i="78" s="1"/>
  <c r="BQ50" i="4"/>
  <c r="BR50" i="4" s="1"/>
  <c r="BS50" i="4" s="1"/>
  <c r="BT50" i="4" s="1"/>
  <c r="BH50" i="4"/>
  <c r="D13" i="82" s="1"/>
  <c r="BQ127" i="4"/>
  <c r="BR127" i="4" s="1"/>
  <c r="BS127" i="4" s="1"/>
  <c r="BT127" i="4" s="1"/>
  <c r="BH127" i="4"/>
  <c r="C386" i="78" s="1"/>
  <c r="BQ113" i="4"/>
  <c r="BR113" i="4" s="1"/>
  <c r="BS113" i="4" s="1"/>
  <c r="BT113" i="4" s="1"/>
  <c r="BH113" i="4"/>
  <c r="C242" i="78" s="1"/>
  <c r="BQ66" i="4"/>
  <c r="BR66" i="4" s="1"/>
  <c r="BS66" i="4" s="1"/>
  <c r="BT66" i="4" s="1"/>
  <c r="BH66" i="4"/>
  <c r="BQ95" i="4"/>
  <c r="BR95" i="4" s="1"/>
  <c r="BS95" i="4" s="1"/>
  <c r="BT95" i="4" s="1"/>
  <c r="BH95" i="4"/>
  <c r="C152" i="78" s="1"/>
  <c r="BQ87" i="4"/>
  <c r="BR87" i="4" s="1"/>
  <c r="BS87" i="4" s="1"/>
  <c r="BT87" i="4" s="1"/>
  <c r="BH87" i="4"/>
  <c r="C144" i="78" s="1"/>
  <c r="BH79" i="4"/>
  <c r="BQ79" i="4"/>
  <c r="BR79" i="4" s="1"/>
  <c r="BS79" i="4" s="1"/>
  <c r="BT79" i="4" s="1"/>
  <c r="BH71" i="4"/>
  <c r="D66" i="82" s="1"/>
  <c r="BQ71" i="4"/>
  <c r="BR71" i="4" s="1"/>
  <c r="BS71" i="4" s="1"/>
  <c r="BT71" i="4" s="1"/>
  <c r="BQ27" i="4"/>
  <c r="BR27" i="4" s="1"/>
  <c r="BS27" i="4" s="1"/>
  <c r="BT27" i="4" s="1"/>
  <c r="BH27" i="4"/>
  <c r="BQ92" i="4"/>
  <c r="BR92" i="4" s="1"/>
  <c r="BS92" i="4" s="1"/>
  <c r="BT92" i="4" s="1"/>
  <c r="BH92" i="4"/>
  <c r="C149" i="78" s="1"/>
  <c r="BQ76" i="4"/>
  <c r="BR76" i="4" s="1"/>
  <c r="BS76" i="4" s="1"/>
  <c r="BT76" i="4" s="1"/>
  <c r="BH76" i="4"/>
  <c r="BH68" i="4"/>
  <c r="D41" i="82" s="1"/>
  <c r="BQ68" i="4"/>
  <c r="BR68" i="4" s="1"/>
  <c r="BS68" i="4" s="1"/>
  <c r="BT68" i="4" s="1"/>
  <c r="BQ52" i="4"/>
  <c r="BR52" i="4" s="1"/>
  <c r="BS52" i="4" s="1"/>
  <c r="BT52" i="4" s="1"/>
  <c r="BH52" i="4"/>
  <c r="D15" i="82" s="1"/>
  <c r="BH37" i="4"/>
  <c r="BQ37" i="4"/>
  <c r="BR37" i="4" s="1"/>
  <c r="BS37" i="4" s="1"/>
  <c r="BT37" i="4" s="1"/>
  <c r="BQ65" i="4"/>
  <c r="BR65" i="4" s="1"/>
  <c r="BS65" i="4" s="1"/>
  <c r="BT65" i="4" s="1"/>
  <c r="BH65" i="4"/>
  <c r="BQ57" i="4"/>
  <c r="BR57" i="4" s="1"/>
  <c r="BS57" i="4" s="1"/>
  <c r="BT57" i="4" s="1"/>
  <c r="BH57" i="4"/>
  <c r="BQ49" i="4"/>
  <c r="BR49" i="4" s="1"/>
  <c r="BS49" i="4" s="1"/>
  <c r="BT49" i="4" s="1"/>
  <c r="BH49" i="4"/>
  <c r="D12" i="82" s="1"/>
  <c r="BI123" i="4"/>
  <c r="BI130" i="4"/>
  <c r="BI120" i="4"/>
  <c r="BI112" i="4"/>
  <c r="BI67" i="4"/>
  <c r="J323" i="79" s="1"/>
  <c r="BI47" i="4"/>
  <c r="J176" i="79" s="1"/>
  <c r="BI129" i="4"/>
  <c r="BI108" i="4"/>
  <c r="BI122" i="4"/>
  <c r="BI114" i="4"/>
  <c r="BI66" i="4"/>
  <c r="J322" i="79" s="1"/>
  <c r="BI50" i="4"/>
  <c r="J179" i="79" s="1"/>
  <c r="BI95" i="4"/>
  <c r="BI60" i="4"/>
  <c r="J297" i="79" s="1"/>
  <c r="BI44" i="4"/>
  <c r="J173" i="79" s="1"/>
  <c r="BI29" i="4"/>
  <c r="J105" i="79" s="1"/>
  <c r="BR121" i="4"/>
  <c r="BS121" i="4" s="1"/>
  <c r="BT121" i="4" s="1"/>
  <c r="BJ125" i="4"/>
  <c r="D308" i="78" s="1"/>
  <c r="BJ131" i="4"/>
  <c r="D475" i="78" s="1"/>
  <c r="BJ136" i="4"/>
  <c r="D490" i="78" s="1"/>
  <c r="D35" i="88" s="1"/>
  <c r="BJ132" i="4"/>
  <c r="D461" i="78" s="1"/>
  <c r="BJ31" i="4"/>
  <c r="BJ39" i="4"/>
  <c r="E2" i="82" s="1"/>
  <c r="BJ115" i="4"/>
  <c r="D247" i="78" s="1"/>
  <c r="BJ126" i="4"/>
  <c r="D380" i="78" s="1"/>
  <c r="BJ106" i="4"/>
  <c r="BJ120" i="4"/>
  <c r="D272" i="78" s="1"/>
  <c r="BJ112" i="4"/>
  <c r="D237" i="78" s="1"/>
  <c r="BJ104" i="4"/>
  <c r="D207" i="78" s="1"/>
  <c r="BJ82" i="4"/>
  <c r="D18" i="78" s="1"/>
  <c r="BJ62" i="4"/>
  <c r="BJ46" i="4"/>
  <c r="BJ89" i="4"/>
  <c r="D146" i="78" s="1"/>
  <c r="BJ81" i="4"/>
  <c r="D15" i="78" s="1"/>
  <c r="BJ73" i="4"/>
  <c r="BJ63" i="4"/>
  <c r="BJ55" i="4"/>
  <c r="BJ47" i="4"/>
  <c r="BJ36" i="4"/>
  <c r="BJ28" i="4"/>
  <c r="BJ34" i="4"/>
  <c r="BJ26" i="4"/>
  <c r="BJ24" i="4"/>
  <c r="BJ80" i="4"/>
  <c r="BJ107" i="4"/>
  <c r="BJ99" i="4"/>
  <c r="D156" i="78" s="1"/>
  <c r="BJ56" i="4"/>
  <c r="BJ33" i="4"/>
  <c r="BJ96" i="4"/>
  <c r="D153" i="78" s="1"/>
  <c r="BJ40" i="4"/>
  <c r="BJ129" i="4"/>
  <c r="D388" i="78" s="1"/>
  <c r="BJ135" i="4"/>
  <c r="D489" i="78" s="1"/>
  <c r="D34" i="88" s="1"/>
  <c r="BJ102" i="4"/>
  <c r="BJ121" i="4"/>
  <c r="BJ108" i="4"/>
  <c r="D228" i="78" s="1"/>
  <c r="BJ122" i="4"/>
  <c r="D296" i="78" s="1"/>
  <c r="BJ114" i="4"/>
  <c r="D243" i="78" s="1"/>
  <c r="BJ109" i="4"/>
  <c r="BJ101" i="4"/>
  <c r="BJ119" i="4"/>
  <c r="D269" i="78" s="1"/>
  <c r="BJ94" i="4"/>
  <c r="D151" i="78" s="1"/>
  <c r="BJ78" i="4"/>
  <c r="BJ66" i="4"/>
  <c r="BJ50" i="4"/>
  <c r="E13" i="82" s="1"/>
  <c r="BJ95" i="4"/>
  <c r="D152" i="78" s="1"/>
  <c r="BJ87" i="4"/>
  <c r="D144" i="78" s="1"/>
  <c r="BJ79" i="4"/>
  <c r="BJ71" i="4"/>
  <c r="BJ27" i="4"/>
  <c r="BJ92" i="4"/>
  <c r="D149" i="78" s="1"/>
  <c r="BJ76" i="4"/>
  <c r="BJ68" i="4"/>
  <c r="BJ52" i="4"/>
  <c r="BJ29" i="4"/>
  <c r="BJ65" i="4"/>
  <c r="BJ57" i="4"/>
  <c r="BJ49" i="4"/>
  <c r="E12" i="82" s="1"/>
  <c r="F292" i="79"/>
  <c r="J408" i="79"/>
  <c r="D408" i="79"/>
  <c r="E408" i="79"/>
  <c r="I408" i="79"/>
  <c r="F72" i="79"/>
  <c r="F30" i="79"/>
  <c r="BO16" i="4"/>
  <c r="BO17" i="4"/>
  <c r="BO11" i="4"/>
  <c r="BO13" i="4"/>
  <c r="BO9" i="4"/>
  <c r="BO10" i="4"/>
  <c r="BO12" i="4"/>
  <c r="BO14" i="4"/>
  <c r="BO18" i="4"/>
  <c r="BO15" i="4"/>
  <c r="BO6" i="4"/>
  <c r="F377" i="79"/>
  <c r="BG16" i="4"/>
  <c r="BG17" i="4"/>
  <c r="BF6" i="4"/>
  <c r="BF16" i="4"/>
  <c r="BF17" i="4"/>
  <c r="BH17" i="4"/>
  <c r="C464" i="78" s="1"/>
  <c r="BQ17" i="4"/>
  <c r="BR17" i="4" s="1"/>
  <c r="BS17" i="4" s="1"/>
  <c r="BT17" i="4" s="1"/>
  <c r="BJ16" i="4"/>
  <c r="D460" i="78" s="1"/>
  <c r="BI16" i="4"/>
  <c r="BH16" i="4"/>
  <c r="C460" i="78" s="1"/>
  <c r="BQ16" i="4"/>
  <c r="BR16" i="4" s="1"/>
  <c r="BS16" i="4" s="1"/>
  <c r="BT16" i="4" s="1"/>
  <c r="BJ17" i="4"/>
  <c r="D464" i="78" s="1"/>
  <c r="BI17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15" i="4"/>
  <c r="D455" i="78" s="1"/>
  <c r="BJ10" i="4"/>
  <c r="D458" i="78" s="1"/>
  <c r="BJ9" i="4"/>
  <c r="D300" i="78" s="1"/>
  <c r="BJ14" i="4"/>
  <c r="D306" i="78" s="1"/>
  <c r="BJ13" i="4"/>
  <c r="D301" i="78" s="1"/>
  <c r="BJ12" i="4"/>
  <c r="D37" i="78" s="1"/>
  <c r="BJ11" i="4"/>
  <c r="D35" i="78" s="1"/>
  <c r="F57" i="79"/>
  <c r="F255" i="79"/>
  <c r="F166" i="79"/>
  <c r="BJ18" i="4"/>
  <c r="D466" i="78" s="1"/>
  <c r="BF11" i="4"/>
  <c r="BF12" i="4"/>
  <c r="BF13" i="4"/>
  <c r="BF14" i="4"/>
  <c r="BF15" i="4"/>
  <c r="BF9" i="4"/>
  <c r="BF10" i="4"/>
  <c r="BF18" i="4"/>
  <c r="BQ18" i="4"/>
  <c r="BH18" i="4"/>
  <c r="C466" i="78" s="1"/>
  <c r="BQ9" i="4"/>
  <c r="BH9" i="4"/>
  <c r="C300" i="78" s="1"/>
  <c r="BG13" i="4"/>
  <c r="BG11" i="4"/>
  <c r="BG12" i="4"/>
  <c r="BG14" i="4"/>
  <c r="BG9" i="4"/>
  <c r="BG10" i="4"/>
  <c r="BG18" i="4"/>
  <c r="BG15" i="4"/>
  <c r="BQ10" i="4"/>
  <c r="BH10" i="4"/>
  <c r="C458" i="78" s="1"/>
  <c r="BI6" i="4"/>
  <c r="BQ14" i="4"/>
  <c r="BH14" i="4"/>
  <c r="C306" i="78" s="1"/>
  <c r="BQ13" i="4"/>
  <c r="BH13" i="4"/>
  <c r="C301" i="78" s="1"/>
  <c r="BQ11" i="4"/>
  <c r="BR11" i="4" s="1"/>
  <c r="BH11" i="4"/>
  <c r="C35" i="78" s="1"/>
  <c r="BI18" i="4"/>
  <c r="BI11" i="4"/>
  <c r="L239" i="79"/>
  <c r="L218" i="79"/>
  <c r="BQ15" i="4"/>
  <c r="BR15" i="4" s="1"/>
  <c r="BH15" i="4"/>
  <c r="C455" i="78" s="1"/>
  <c r="L248" i="79"/>
  <c r="BQ12" i="4"/>
  <c r="BR12" i="4" s="1"/>
  <c r="BH12" i="4"/>
  <c r="C37" i="78" s="1"/>
  <c r="BI15" i="4"/>
  <c r="BI10" i="4"/>
  <c r="BI9" i="4"/>
  <c r="BI14" i="4"/>
  <c r="BI12" i="4"/>
  <c r="BI13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D104" i="82" l="1"/>
  <c r="K371" i="79"/>
  <c r="L371" i="79" s="1"/>
  <c r="E98" i="82"/>
  <c r="I187" i="79"/>
  <c r="D98" i="82"/>
  <c r="K187" i="79"/>
  <c r="E104" i="82"/>
  <c r="I371" i="79"/>
  <c r="J30" i="79"/>
  <c r="E284" i="78"/>
  <c r="D100" i="82"/>
  <c r="K367" i="79"/>
  <c r="L367" i="79" s="1"/>
  <c r="C294" i="78"/>
  <c r="E29" i="81"/>
  <c r="I20" i="79"/>
  <c r="E99" i="82"/>
  <c r="I303" i="79"/>
  <c r="E100" i="82"/>
  <c r="I367" i="79"/>
  <c r="D99" i="82"/>
  <c r="K303" i="79"/>
  <c r="L303" i="79" s="1"/>
  <c r="E279" i="78"/>
  <c r="D29" i="81"/>
  <c r="K20" i="79"/>
  <c r="L20" i="79" s="1"/>
  <c r="E278" i="78"/>
  <c r="E254" i="78"/>
  <c r="D53" i="82"/>
  <c r="K336" i="79"/>
  <c r="L336" i="79" s="1"/>
  <c r="E158" i="78"/>
  <c r="D62" i="82"/>
  <c r="K345" i="79"/>
  <c r="L345" i="79" s="1"/>
  <c r="D65" i="82"/>
  <c r="K348" i="79"/>
  <c r="L348" i="79" s="1"/>
  <c r="E62" i="82"/>
  <c r="I345" i="79"/>
  <c r="E65" i="82"/>
  <c r="I348" i="79"/>
  <c r="E53" i="82"/>
  <c r="I336" i="79"/>
  <c r="I105" i="79"/>
  <c r="E14" i="81"/>
  <c r="I383" i="79"/>
  <c r="E86" i="82"/>
  <c r="I169" i="79"/>
  <c r="E3" i="82"/>
  <c r="I18" i="79"/>
  <c r="E9" i="81"/>
  <c r="I176" i="79"/>
  <c r="E10" i="82"/>
  <c r="I120" i="79"/>
  <c r="E21" i="81"/>
  <c r="K294" i="79"/>
  <c r="L294" i="79" s="1"/>
  <c r="D20" i="82"/>
  <c r="K322" i="79"/>
  <c r="L322" i="79" s="1"/>
  <c r="D39" i="82"/>
  <c r="K335" i="79"/>
  <c r="L335" i="79" s="1"/>
  <c r="D52" i="82"/>
  <c r="K122" i="79"/>
  <c r="L122" i="79" s="1"/>
  <c r="D23" i="81"/>
  <c r="K127" i="79"/>
  <c r="L127" i="79" s="1"/>
  <c r="D28" i="81"/>
  <c r="K18" i="79"/>
  <c r="L18" i="79" s="1"/>
  <c r="D9" i="81"/>
  <c r="K104" i="79"/>
  <c r="L104" i="79" s="1"/>
  <c r="D13" i="81"/>
  <c r="K176" i="79"/>
  <c r="L176" i="79" s="1"/>
  <c r="D10" i="82"/>
  <c r="K357" i="79"/>
  <c r="L357" i="79" s="1"/>
  <c r="D74" i="82"/>
  <c r="K299" i="79"/>
  <c r="L299" i="79" s="1"/>
  <c r="D25" i="82"/>
  <c r="I298" i="79"/>
  <c r="E24" i="82"/>
  <c r="I126" i="79"/>
  <c r="E27" i="81"/>
  <c r="I361" i="79"/>
  <c r="E78" i="82"/>
  <c r="I295" i="79"/>
  <c r="E21" i="82"/>
  <c r="I177" i="79"/>
  <c r="E11" i="82"/>
  <c r="I121" i="79"/>
  <c r="E22" i="81"/>
  <c r="I334" i="79"/>
  <c r="E51" i="82"/>
  <c r="I183" i="79"/>
  <c r="E17" i="82"/>
  <c r="K105" i="79"/>
  <c r="D14" i="81"/>
  <c r="K124" i="79"/>
  <c r="L124" i="79" s="1"/>
  <c r="D25" i="81"/>
  <c r="K171" i="79"/>
  <c r="D5" i="82"/>
  <c r="K295" i="79"/>
  <c r="D21" i="82"/>
  <c r="K317" i="79"/>
  <c r="L317" i="79" s="1"/>
  <c r="D34" i="82"/>
  <c r="K14" i="79"/>
  <c r="D5" i="81"/>
  <c r="K12" i="79"/>
  <c r="D3" i="81"/>
  <c r="K172" i="79"/>
  <c r="L172" i="79" s="1"/>
  <c r="D6" i="82"/>
  <c r="K296" i="79"/>
  <c r="L296" i="79" s="1"/>
  <c r="D22" i="82"/>
  <c r="K323" i="79"/>
  <c r="L323" i="79" s="1"/>
  <c r="D40" i="82"/>
  <c r="K107" i="79"/>
  <c r="L107" i="79" s="1"/>
  <c r="D16" i="81"/>
  <c r="I106" i="79"/>
  <c r="E15" i="81"/>
  <c r="I325" i="79"/>
  <c r="E42" i="82"/>
  <c r="I321" i="79"/>
  <c r="E38" i="82"/>
  <c r="I362" i="79"/>
  <c r="E79" i="82"/>
  <c r="I387" i="79"/>
  <c r="E90" i="82"/>
  <c r="I322" i="79"/>
  <c r="E39" i="82"/>
  <c r="I185" i="79"/>
  <c r="E19" i="82"/>
  <c r="I16" i="79"/>
  <c r="E7" i="81"/>
  <c r="I125" i="79"/>
  <c r="E26" i="81"/>
  <c r="I357" i="79"/>
  <c r="E74" i="82"/>
  <c r="I299" i="79"/>
  <c r="E25" i="82"/>
  <c r="K387" i="79"/>
  <c r="L387" i="79" s="1"/>
  <c r="D90" i="82"/>
  <c r="K185" i="79"/>
  <c r="L185" i="79" s="1"/>
  <c r="D19" i="82"/>
  <c r="I182" i="79"/>
  <c r="E16" i="82"/>
  <c r="I297" i="79"/>
  <c r="E23" i="82"/>
  <c r="I124" i="79"/>
  <c r="E25" i="81"/>
  <c r="I171" i="79"/>
  <c r="E5" i="82"/>
  <c r="I17" i="79"/>
  <c r="E8" i="81"/>
  <c r="I350" i="79"/>
  <c r="E67" i="82"/>
  <c r="I12" i="79"/>
  <c r="E3" i="81"/>
  <c r="I296" i="79"/>
  <c r="E22" i="82"/>
  <c r="K174" i="79"/>
  <c r="L174" i="79" s="1"/>
  <c r="D8" i="82"/>
  <c r="K298" i="79"/>
  <c r="L298" i="79" s="1"/>
  <c r="D24" i="82"/>
  <c r="K173" i="79"/>
  <c r="D7" i="82"/>
  <c r="K13" i="79"/>
  <c r="L13" i="79" s="1"/>
  <c r="D4" i="81"/>
  <c r="K325" i="79"/>
  <c r="L325" i="79" s="1"/>
  <c r="D42" i="82"/>
  <c r="I294" i="79"/>
  <c r="E20" i="82"/>
  <c r="I324" i="79"/>
  <c r="E41" i="82"/>
  <c r="I349" i="79"/>
  <c r="E66" i="82"/>
  <c r="I122" i="79"/>
  <c r="E23" i="81"/>
  <c r="I389" i="79"/>
  <c r="E92" i="82"/>
  <c r="I104" i="79"/>
  <c r="E13" i="81"/>
  <c r="I316" i="79"/>
  <c r="E33" i="82"/>
  <c r="I175" i="79"/>
  <c r="E9" i="82"/>
  <c r="K321" i="79"/>
  <c r="L321" i="79" s="1"/>
  <c r="D38" i="82"/>
  <c r="K362" i="79"/>
  <c r="L362" i="79" s="1"/>
  <c r="D79" i="82"/>
  <c r="K19" i="79"/>
  <c r="D10" i="81"/>
  <c r="K389" i="79"/>
  <c r="L389" i="79" s="1"/>
  <c r="D92" i="82"/>
  <c r="K16" i="79"/>
  <c r="L16" i="79" s="1"/>
  <c r="D7" i="81"/>
  <c r="K123" i="79"/>
  <c r="L123" i="79" s="1"/>
  <c r="D24" i="81"/>
  <c r="K125" i="79"/>
  <c r="L125" i="79" s="1"/>
  <c r="D26" i="81"/>
  <c r="K184" i="79"/>
  <c r="L184" i="79" s="1"/>
  <c r="D18" i="82"/>
  <c r="K120" i="79"/>
  <c r="L120" i="79" s="1"/>
  <c r="D21" i="81"/>
  <c r="K175" i="79"/>
  <c r="L175" i="79" s="1"/>
  <c r="D9" i="82"/>
  <c r="I174" i="79"/>
  <c r="E8" i="82"/>
  <c r="I173" i="79"/>
  <c r="E7" i="82"/>
  <c r="I11" i="79"/>
  <c r="E2" i="81"/>
  <c r="I119" i="79"/>
  <c r="E20" i="81"/>
  <c r="I180" i="79"/>
  <c r="E14" i="82"/>
  <c r="I323" i="79"/>
  <c r="E40" i="82"/>
  <c r="K11" i="79"/>
  <c r="D2" i="81"/>
  <c r="K383" i="79"/>
  <c r="L383" i="79" s="1"/>
  <c r="D86" i="82"/>
  <c r="K177" i="79"/>
  <c r="L177" i="79" s="1"/>
  <c r="D11" i="82"/>
  <c r="K350" i="79"/>
  <c r="L350" i="79" s="1"/>
  <c r="D67" i="82"/>
  <c r="K169" i="79"/>
  <c r="L169" i="79" s="1"/>
  <c r="D3" i="82"/>
  <c r="K119" i="79"/>
  <c r="L119" i="79" s="1"/>
  <c r="D20" i="81"/>
  <c r="K121" i="79"/>
  <c r="L121" i="79" s="1"/>
  <c r="D22" i="81"/>
  <c r="K180" i="79"/>
  <c r="L180" i="79" s="1"/>
  <c r="D14" i="82"/>
  <c r="K15" i="79"/>
  <c r="L15" i="79" s="1"/>
  <c r="D6" i="81"/>
  <c r="K381" i="79"/>
  <c r="L381" i="79" s="1"/>
  <c r="D84" i="82"/>
  <c r="K358" i="79"/>
  <c r="L358" i="79" s="1"/>
  <c r="D75" i="82"/>
  <c r="I107" i="79"/>
  <c r="E16" i="81"/>
  <c r="I181" i="79"/>
  <c r="E15" i="82"/>
  <c r="I19" i="79"/>
  <c r="E10" i="81"/>
  <c r="I123" i="79"/>
  <c r="E24" i="81"/>
  <c r="I184" i="79"/>
  <c r="E18" i="82"/>
  <c r="K126" i="79"/>
  <c r="L126" i="79" s="1"/>
  <c r="D27" i="81"/>
  <c r="I13" i="79"/>
  <c r="E4" i="81"/>
  <c r="I335" i="79"/>
  <c r="E52" i="82"/>
  <c r="I127" i="79"/>
  <c r="E28" i="81"/>
  <c r="I317" i="79"/>
  <c r="E34" i="82"/>
  <c r="I14" i="79"/>
  <c r="E5" i="81"/>
  <c r="I172" i="79"/>
  <c r="E6" i="82"/>
  <c r="I381" i="79"/>
  <c r="E84" i="82"/>
  <c r="I358" i="79"/>
  <c r="E75" i="82"/>
  <c r="I15" i="79"/>
  <c r="E6" i="81"/>
  <c r="K182" i="79"/>
  <c r="D16" i="82"/>
  <c r="K297" i="79"/>
  <c r="L297" i="79" s="1"/>
  <c r="D23" i="82"/>
  <c r="K17" i="79"/>
  <c r="L17" i="79" s="1"/>
  <c r="D8" i="81"/>
  <c r="K106" i="79"/>
  <c r="L106" i="79" s="1"/>
  <c r="D15" i="81"/>
  <c r="BF7" i="4"/>
  <c r="I178" i="79"/>
  <c r="D166" i="78"/>
  <c r="E166" i="78" s="1"/>
  <c r="D180" i="78"/>
  <c r="E180" i="78" s="1"/>
  <c r="D227" i="78"/>
  <c r="E227" i="78" s="1"/>
  <c r="I168" i="79"/>
  <c r="K324" i="79"/>
  <c r="L324" i="79" s="1"/>
  <c r="K349" i="79"/>
  <c r="L349" i="79" s="1"/>
  <c r="D230" i="78"/>
  <c r="E230" i="78" s="1"/>
  <c r="D268" i="78"/>
  <c r="E268" i="78" s="1"/>
  <c r="D260" i="78"/>
  <c r="E260" i="78" s="1"/>
  <c r="C521" i="78"/>
  <c r="C491" i="78"/>
  <c r="C36" i="88" s="1"/>
  <c r="K334" i="79"/>
  <c r="L334" i="79" s="1"/>
  <c r="K183" i="79"/>
  <c r="L183" i="79" s="1"/>
  <c r="I179" i="79"/>
  <c r="D229" i="78"/>
  <c r="E229" i="78" s="1"/>
  <c r="D273" i="78"/>
  <c r="E273" i="78" s="1"/>
  <c r="D223" i="78"/>
  <c r="E223" i="78" s="1"/>
  <c r="K178" i="79"/>
  <c r="L178" i="79" s="1"/>
  <c r="K181" i="79"/>
  <c r="L181" i="79" s="1"/>
  <c r="K179" i="79"/>
  <c r="L179" i="79" s="1"/>
  <c r="K170" i="79"/>
  <c r="L170" i="79" s="1"/>
  <c r="K316" i="79"/>
  <c r="L316" i="79" s="1"/>
  <c r="K168" i="79"/>
  <c r="L168" i="79" s="1"/>
  <c r="D521" i="78"/>
  <c r="D491" i="78"/>
  <c r="D36" i="88" s="1"/>
  <c r="I170" i="79"/>
  <c r="K361" i="79"/>
  <c r="L361" i="79" s="1"/>
  <c r="D384" i="78"/>
  <c r="D21" i="88" s="1"/>
  <c r="E394" i="79"/>
  <c r="E231" i="78"/>
  <c r="E165" i="78"/>
  <c r="E259" i="78"/>
  <c r="F154" i="79"/>
  <c r="I72" i="79"/>
  <c r="D31" i="78"/>
  <c r="D10" i="88" s="1"/>
  <c r="F307" i="79"/>
  <c r="I292" i="79"/>
  <c r="E243" i="78"/>
  <c r="E228" i="78"/>
  <c r="E207" i="78"/>
  <c r="E272" i="78"/>
  <c r="D25" i="78"/>
  <c r="D9" i="88" s="1"/>
  <c r="D394" i="79"/>
  <c r="E156" i="78"/>
  <c r="J135" i="79"/>
  <c r="E135" i="79"/>
  <c r="K292" i="79"/>
  <c r="E335" i="78"/>
  <c r="E269" i="78"/>
  <c r="E237" i="78"/>
  <c r="E247" i="78"/>
  <c r="E477" i="78"/>
  <c r="E222" i="78"/>
  <c r="E242" i="78"/>
  <c r="E475" i="78"/>
  <c r="E36" i="78"/>
  <c r="E181" i="78"/>
  <c r="J394" i="79"/>
  <c r="D135" i="79"/>
  <c r="F228" i="79"/>
  <c r="J292" i="79"/>
  <c r="E397" i="78"/>
  <c r="F282" i="79"/>
  <c r="E149" i="78"/>
  <c r="L143" i="79"/>
  <c r="E396" i="78"/>
  <c r="E307" i="79"/>
  <c r="L396" i="79"/>
  <c r="L408" i="79" s="1"/>
  <c r="K408" i="79"/>
  <c r="E334" i="78"/>
  <c r="E333" i="78"/>
  <c r="E492" i="78"/>
  <c r="E461" i="78"/>
  <c r="E305" i="78"/>
  <c r="F202" i="79"/>
  <c r="E292" i="79"/>
  <c r="D292" i="79"/>
  <c r="E155" i="78"/>
  <c r="L258" i="79"/>
  <c r="J307" i="79"/>
  <c r="L235" i="79"/>
  <c r="E255" i="79"/>
  <c r="E228" i="79"/>
  <c r="L262" i="79"/>
  <c r="L263" i="79"/>
  <c r="L189" i="79"/>
  <c r="L237" i="79"/>
  <c r="L260" i="79"/>
  <c r="L188" i="79"/>
  <c r="L261" i="79"/>
  <c r="L186" i="79"/>
  <c r="D255" i="79"/>
  <c r="D411" i="78"/>
  <c r="D22" i="88" s="1"/>
  <c r="D436" i="78"/>
  <c r="D23" i="88" s="1"/>
  <c r="J377" i="79"/>
  <c r="J166" i="79"/>
  <c r="L315" i="79"/>
  <c r="L76" i="79"/>
  <c r="F99" i="79"/>
  <c r="F100" i="79" s="1"/>
  <c r="F58" i="79"/>
  <c r="L38" i="79"/>
  <c r="L40" i="79"/>
  <c r="L39" i="79"/>
  <c r="L36" i="79"/>
  <c r="E30" i="79"/>
  <c r="E152" i="78"/>
  <c r="E322" i="78"/>
  <c r="D3" i="54"/>
  <c r="E490" i="78"/>
  <c r="D4" i="54"/>
  <c r="E489" i="78"/>
  <c r="L163" i="79"/>
  <c r="L140" i="79"/>
  <c r="L164" i="79"/>
  <c r="L212" i="79"/>
  <c r="J154" i="79"/>
  <c r="E460" i="78"/>
  <c r="BO7" i="4"/>
  <c r="E337" i="78"/>
  <c r="L81" i="79"/>
  <c r="D2" i="54"/>
  <c r="E16" i="78"/>
  <c r="E319" i="78"/>
  <c r="E467" i="78"/>
  <c r="E320" i="78"/>
  <c r="E336" i="78"/>
  <c r="L91" i="79"/>
  <c r="L84" i="79"/>
  <c r="L90" i="79"/>
  <c r="L89" i="79"/>
  <c r="L93" i="79"/>
  <c r="L88" i="79"/>
  <c r="L92" i="79"/>
  <c r="D377" i="79"/>
  <c r="E150" i="78"/>
  <c r="E19" i="78"/>
  <c r="E154" i="78"/>
  <c r="E390" i="78"/>
  <c r="E395" i="78"/>
  <c r="E142" i="78"/>
  <c r="E148" i="78"/>
  <c r="E151" i="78"/>
  <c r="E393" i="78"/>
  <c r="E299" i="78"/>
  <c r="E144" i="78"/>
  <c r="E153" i="78"/>
  <c r="E143" i="78"/>
  <c r="E392" i="78"/>
  <c r="E146" i="78"/>
  <c r="E298" i="78"/>
  <c r="E303" i="78"/>
  <c r="E391" i="78"/>
  <c r="E394" i="78"/>
  <c r="E464" i="78"/>
  <c r="E147" i="78"/>
  <c r="E145" i="78"/>
  <c r="L145" i="79"/>
  <c r="L141" i="79"/>
  <c r="L146" i="79"/>
  <c r="L150" i="79"/>
  <c r="L156" i="79"/>
  <c r="L159" i="79"/>
  <c r="L160" i="79"/>
  <c r="L257" i="79"/>
  <c r="L142" i="79"/>
  <c r="L151" i="79"/>
  <c r="L157" i="79"/>
  <c r="L162" i="79"/>
  <c r="L312" i="79"/>
  <c r="L313" i="79"/>
  <c r="L144" i="79"/>
  <c r="L148" i="79"/>
  <c r="L152" i="79"/>
  <c r="L158" i="79"/>
  <c r="L149" i="79"/>
  <c r="L208" i="79"/>
  <c r="E377" i="79"/>
  <c r="L219" i="79"/>
  <c r="L241" i="79"/>
  <c r="L232" i="79"/>
  <c r="L247" i="79"/>
  <c r="E324" i="78"/>
  <c r="E323" i="78"/>
  <c r="L273" i="79"/>
  <c r="L291" i="79"/>
  <c r="L274" i="79"/>
  <c r="L289" i="79"/>
  <c r="L249" i="79"/>
  <c r="L266" i="79"/>
  <c r="L105" i="79"/>
  <c r="L139" i="79"/>
  <c r="L205" i="79"/>
  <c r="L206" i="79"/>
  <c r="L252" i="79"/>
  <c r="L147" i="79"/>
  <c r="L251" i="79"/>
  <c r="L138" i="79"/>
  <c r="L275" i="79"/>
  <c r="L284" i="79"/>
  <c r="L285" i="79"/>
  <c r="L287" i="79"/>
  <c r="L137" i="79"/>
  <c r="L278" i="79"/>
  <c r="L286" i="79"/>
  <c r="L259" i="79"/>
  <c r="L217" i="79"/>
  <c r="L231" i="79"/>
  <c r="L236" i="79"/>
  <c r="L246" i="79"/>
  <c r="L279" i="79"/>
  <c r="L207" i="79"/>
  <c r="L213" i="79"/>
  <c r="L230" i="79"/>
  <c r="L242" i="79"/>
  <c r="L265" i="79"/>
  <c r="L288" i="79"/>
  <c r="L277" i="79"/>
  <c r="L32" i="79"/>
  <c r="L45" i="79"/>
  <c r="L50" i="79"/>
  <c r="L102" i="79"/>
  <c r="L54" i="79"/>
  <c r="L108" i="79"/>
  <c r="L103" i="79"/>
  <c r="L110" i="79"/>
  <c r="L48" i="79"/>
  <c r="L46" i="79"/>
  <c r="L51" i="79"/>
  <c r="L47" i="79"/>
  <c r="BS12" i="4"/>
  <c r="BS15" i="4"/>
  <c r="E15" i="78"/>
  <c r="E413" i="78"/>
  <c r="E103" i="78"/>
  <c r="E107" i="78"/>
  <c r="E113" i="78"/>
  <c r="E302" i="78"/>
  <c r="E308" i="78"/>
  <c r="C384" i="78"/>
  <c r="C21" i="88" s="1"/>
  <c r="E389" i="78"/>
  <c r="C31" i="78"/>
  <c r="C10" i="88" s="1"/>
  <c r="E57" i="78"/>
  <c r="E64" i="78"/>
  <c r="E68" i="78"/>
  <c r="E72" i="78"/>
  <c r="E76" i="78"/>
  <c r="E80" i="78"/>
  <c r="E84" i="78"/>
  <c r="E88" i="78"/>
  <c r="E296" i="78"/>
  <c r="E39" i="78"/>
  <c r="E47" i="78"/>
  <c r="E51" i="78"/>
  <c r="E67" i="78"/>
  <c r="E71" i="78"/>
  <c r="E75" i="78"/>
  <c r="E79" i="78"/>
  <c r="E83" i="78"/>
  <c r="E87" i="78"/>
  <c r="E65" i="78"/>
  <c r="BS11" i="4"/>
  <c r="BR13" i="4"/>
  <c r="BR14" i="4"/>
  <c r="BR10" i="4"/>
  <c r="BR9" i="4"/>
  <c r="BR18" i="4"/>
  <c r="E61" i="78"/>
  <c r="E59" i="78"/>
  <c r="E297" i="78"/>
  <c r="E34" i="78"/>
  <c r="E62" i="78"/>
  <c r="E35" i="78"/>
  <c r="E70" i="78"/>
  <c r="E78" i="78"/>
  <c r="E86" i="78"/>
  <c r="E96" i="78"/>
  <c r="E104" i="78"/>
  <c r="E119" i="78"/>
  <c r="E309" i="78"/>
  <c r="E63" i="78"/>
  <c r="E99" i="78"/>
  <c r="E94" i="78"/>
  <c r="E102" i="78"/>
  <c r="E112" i="78"/>
  <c r="E307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57" i="79"/>
  <c r="E166" i="79"/>
  <c r="E154" i="79"/>
  <c r="D166" i="79"/>
  <c r="BG7" i="4"/>
  <c r="BH7" i="4"/>
  <c r="BI7" i="4"/>
  <c r="BQ7" i="4"/>
  <c r="BJ7" i="4"/>
  <c r="D54" i="57"/>
  <c r="C54" i="57"/>
  <c r="L11" i="79" l="1"/>
  <c r="K30" i="79"/>
  <c r="E10" i="58" s="1"/>
  <c r="I30" i="79"/>
  <c r="E294" i="78"/>
  <c r="D294" i="78"/>
  <c r="D15" i="88" s="1"/>
  <c r="K394" i="79"/>
  <c r="E17" i="58" s="1"/>
  <c r="I394" i="79"/>
  <c r="F17" i="58" s="1"/>
  <c r="F11" i="58"/>
  <c r="E11" i="58"/>
  <c r="L394" i="79"/>
  <c r="L153" i="79"/>
  <c r="L154" i="79" s="1"/>
  <c r="L182" i="79"/>
  <c r="D481" i="78"/>
  <c r="D28" i="88" s="1"/>
  <c r="C481" i="78"/>
  <c r="C28" i="88" s="1"/>
  <c r="D139" i="78"/>
  <c r="D12" i="88" s="1"/>
  <c r="E18" i="78"/>
  <c r="E25" i="78" s="1"/>
  <c r="K377" i="79"/>
  <c r="E16" i="58" s="1"/>
  <c r="D307" i="79"/>
  <c r="I135" i="79"/>
  <c r="I202" i="79"/>
  <c r="L295" i="79"/>
  <c r="L307" i="79" s="1"/>
  <c r="K135" i="79"/>
  <c r="C376" i="78"/>
  <c r="C18" i="88" s="1"/>
  <c r="C15" i="88"/>
  <c r="L135" i="79"/>
  <c r="E72" i="79"/>
  <c r="I255" i="79"/>
  <c r="L211" i="79"/>
  <c r="F308" i="79"/>
  <c r="F310" i="79" s="1"/>
  <c r="K57" i="79"/>
  <c r="D154" i="79"/>
  <c r="K282" i="79"/>
  <c r="L19" i="79"/>
  <c r="D317" i="78"/>
  <c r="D17" i="88" s="1"/>
  <c r="J228" i="79"/>
  <c r="E282" i="79"/>
  <c r="L210" i="79"/>
  <c r="L209" i="79"/>
  <c r="K255" i="79"/>
  <c r="E202" i="79"/>
  <c r="J202" i="79"/>
  <c r="L171" i="79"/>
  <c r="L87" i="79"/>
  <c r="D473" i="78"/>
  <c r="D228" i="79"/>
  <c r="L80" i="79"/>
  <c r="E463" i="78"/>
  <c r="L14" i="79"/>
  <c r="L204" i="79"/>
  <c r="L79" i="79"/>
  <c r="L83" i="79"/>
  <c r="D30" i="79"/>
  <c r="L37" i="79"/>
  <c r="I282" i="79"/>
  <c r="J255" i="79"/>
  <c r="L82" i="79"/>
  <c r="L78" i="79"/>
  <c r="D202" i="79"/>
  <c r="L233" i="79"/>
  <c r="L255" i="79" s="1"/>
  <c r="L187" i="79"/>
  <c r="D282" i="79"/>
  <c r="J282" i="79"/>
  <c r="L264" i="79"/>
  <c r="L282" i="79" s="1"/>
  <c r="K202" i="79"/>
  <c r="E36" i="81"/>
  <c r="E156" i="82" s="1"/>
  <c r="E155" i="82"/>
  <c r="K307" i="79"/>
  <c r="I307" i="79"/>
  <c r="L12" i="79"/>
  <c r="L292" i="79"/>
  <c r="I377" i="79"/>
  <c r="F16" i="58" s="1"/>
  <c r="L61" i="79"/>
  <c r="L75" i="79"/>
  <c r="K99" i="79"/>
  <c r="L60" i="79"/>
  <c r="I154" i="79"/>
  <c r="E99" i="79"/>
  <c r="I99" i="79"/>
  <c r="I100" i="79" s="1"/>
  <c r="J99" i="79"/>
  <c r="D99" i="79"/>
  <c r="E57" i="79"/>
  <c r="E58" i="79" s="1"/>
  <c r="L34" i="79"/>
  <c r="J57" i="79"/>
  <c r="L33" i="79"/>
  <c r="D57" i="79"/>
  <c r="D72" i="79"/>
  <c r="J72" i="79"/>
  <c r="K72" i="79"/>
  <c r="L35" i="79"/>
  <c r="I166" i="79"/>
  <c r="L314" i="79"/>
  <c r="L377" i="79" s="1"/>
  <c r="I228" i="79"/>
  <c r="K154" i="79"/>
  <c r="K166" i="79"/>
  <c r="K228" i="79"/>
  <c r="L173" i="79"/>
  <c r="D155" i="82"/>
  <c r="D36" i="81"/>
  <c r="D156" i="82" s="1"/>
  <c r="E491" i="78"/>
  <c r="C411" i="78"/>
  <c r="C22" i="88" s="1"/>
  <c r="E454" i="78"/>
  <c r="C473" i="78"/>
  <c r="C27" i="88" s="1"/>
  <c r="C317" i="78"/>
  <c r="C17" i="88" s="1"/>
  <c r="E388" i="78"/>
  <c r="E97" i="78"/>
  <c r="D376" i="78"/>
  <c r="D18" i="88" s="1"/>
  <c r="E345" i="78"/>
  <c r="E43" i="78"/>
  <c r="L166" i="79"/>
  <c r="E304" i="78"/>
  <c r="E300" i="78"/>
  <c r="E306" i="78"/>
  <c r="E27" i="78"/>
  <c r="E31" i="78" s="1"/>
  <c r="E476" i="78"/>
  <c r="E91" i="78"/>
  <c r="E415" i="78"/>
  <c r="E387" i="78"/>
  <c r="C25" i="78"/>
  <c r="C9" i="88" s="1"/>
  <c r="BS10" i="4"/>
  <c r="BS14" i="4"/>
  <c r="BS13" i="4"/>
  <c r="BT11" i="4"/>
  <c r="BT15" i="4"/>
  <c r="BT12" i="4"/>
  <c r="E466" i="78"/>
  <c r="E462" i="78"/>
  <c r="E416" i="78"/>
  <c r="E458" i="78"/>
  <c r="E414" i="78"/>
  <c r="E455" i="78"/>
  <c r="E459" i="78"/>
  <c r="E465" i="78"/>
  <c r="BS18" i="4"/>
  <c r="BS9" i="4"/>
  <c r="E33" i="78"/>
  <c r="C436" i="78"/>
  <c r="C23" i="88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301" i="78"/>
  <c r="E346" i="78"/>
  <c r="E121" i="78"/>
  <c r="E106" i="78"/>
  <c r="E98" i="78"/>
  <c r="E58" i="78"/>
  <c r="E122" i="78"/>
  <c r="E95" i="78"/>
  <c r="E386" i="78"/>
  <c r="E123" i="78"/>
  <c r="E108" i="78"/>
  <c r="E100" i="78"/>
  <c r="E90" i="78"/>
  <c r="E82" i="78"/>
  <c r="E74" i="78"/>
  <c r="E66" i="78"/>
  <c r="E92" i="78"/>
  <c r="E54" i="78"/>
  <c r="E37" i="78"/>
  <c r="E53" i="78"/>
  <c r="E380" i="78"/>
  <c r="C139" i="78"/>
  <c r="C12" i="88" s="1"/>
  <c r="E384" i="78"/>
  <c r="BR7" i="4"/>
  <c r="L30" i="79" l="1"/>
  <c r="E12" i="58"/>
  <c r="C29" i="88"/>
  <c r="D19" i="88"/>
  <c r="I58" i="79"/>
  <c r="F10" i="58"/>
  <c r="F12" i="58" s="1"/>
  <c r="D482" i="78"/>
  <c r="D27" i="88"/>
  <c r="D29" i="88" s="1"/>
  <c r="C19" i="88"/>
  <c r="E481" i="78"/>
  <c r="E100" i="79"/>
  <c r="F379" i="79"/>
  <c r="F424" i="79" s="1"/>
  <c r="F439" i="79" s="1"/>
  <c r="D377" i="78"/>
  <c r="E308" i="79"/>
  <c r="E310" i="79" s="1"/>
  <c r="L228" i="79"/>
  <c r="D58" i="79"/>
  <c r="J308" i="79"/>
  <c r="L202" i="79"/>
  <c r="L99" i="79"/>
  <c r="D308" i="79"/>
  <c r="J58" i="79"/>
  <c r="I308" i="79"/>
  <c r="K308" i="79"/>
  <c r="E15" i="58" s="1"/>
  <c r="E18" i="58" s="1"/>
  <c r="L72" i="79"/>
  <c r="J100" i="79"/>
  <c r="K100" i="79"/>
  <c r="D100" i="79"/>
  <c r="L57" i="79"/>
  <c r="K58" i="79"/>
  <c r="D158" i="82"/>
  <c r="C518" i="78" s="1"/>
  <c r="E158" i="82"/>
  <c r="D518" i="78" s="1"/>
  <c r="E317" i="78"/>
  <c r="C377" i="78"/>
  <c r="C482" i="78"/>
  <c r="E376" i="78"/>
  <c r="E139" i="78"/>
  <c r="E473" i="78"/>
  <c r="E436" i="78"/>
  <c r="BT9" i="4"/>
  <c r="BT18" i="4"/>
  <c r="BT13" i="4"/>
  <c r="BT14" i="4"/>
  <c r="BT10" i="4"/>
  <c r="BS7" i="4"/>
  <c r="E411" i="78"/>
  <c r="E20" i="58" l="1"/>
  <c r="C31" i="88"/>
  <c r="D484" i="78"/>
  <c r="D31" i="88"/>
  <c r="C519" i="78"/>
  <c r="C38" i="88"/>
  <c r="C39" i="88" s="1"/>
  <c r="I310" i="79"/>
  <c r="I379" i="79" s="1"/>
  <c r="I424" i="79" s="1"/>
  <c r="I439" i="79" s="1"/>
  <c r="F15" i="58"/>
  <c r="F18" i="58" s="1"/>
  <c r="F20" i="58" s="1"/>
  <c r="D519" i="78"/>
  <c r="D38" i="88"/>
  <c r="D39" i="88" s="1"/>
  <c r="K310" i="79"/>
  <c r="K379" i="79" s="1"/>
  <c r="K424" i="79" s="1"/>
  <c r="K439" i="79" s="1"/>
  <c r="E22" i="58" s="1"/>
  <c r="J310" i="79"/>
  <c r="J379" i="79" s="1"/>
  <c r="J424" i="79" s="1"/>
  <c r="J439" i="79" s="1"/>
  <c r="D310" i="79"/>
  <c r="D379" i="79" s="1"/>
  <c r="D424" i="79" s="1"/>
  <c r="D439" i="79" s="1"/>
  <c r="E379" i="79"/>
  <c r="E424" i="79" s="1"/>
  <c r="E439" i="79" s="1"/>
  <c r="L308" i="79"/>
  <c r="L100" i="79"/>
  <c r="L58" i="79"/>
  <c r="E518" i="78"/>
  <c r="E482" i="78"/>
  <c r="E377" i="78"/>
  <c r="BT7" i="4"/>
  <c r="C484" i="78"/>
  <c r="E23" i="58" l="1"/>
  <c r="C41" i="88"/>
  <c r="D41" i="88"/>
  <c r="E519" i="78"/>
  <c r="D525" i="78"/>
  <c r="D526" i="78" s="1"/>
  <c r="F22" i="58"/>
  <c r="F23" i="58" s="1"/>
  <c r="L310" i="79"/>
  <c r="L379" i="79" s="1"/>
  <c r="L424" i="79" s="1"/>
  <c r="L439" i="79" s="1"/>
  <c r="C525" i="78"/>
  <c r="C526" i="78" s="1"/>
  <c r="E484" i="78"/>
</calcChain>
</file>

<file path=xl/sharedStrings.xml><?xml version="1.0" encoding="utf-8"?>
<sst xmlns="http://schemas.openxmlformats.org/spreadsheetml/2006/main" count="14776" uniqueCount="2119">
  <si>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</si>
  <si>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</si>
  <si>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</si>
  <si>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</si>
  <si>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</si>
  <si>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</si>
  <si>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</si>
  <si>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</si>
  <si>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</si>
  <si>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</si>
  <si>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</si>
  <si>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</si>
  <si>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</si>
  <si>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</si>
  <si>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</si>
  <si>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</si>
  <si>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</si>
  <si>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</si>
  <si>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</si>
  <si>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</si>
  <si>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</si>
  <si>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</si>
  <si>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</si>
  <si>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</si>
  <si>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</si>
  <si>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</si>
  <si>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</si>
  <si>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</si>
  <si>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</si>
  <si>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</si>
  <si>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</si>
  <si>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</si>
  <si>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</si>
  <si>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</si>
  <si>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</si>
  <si>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</si>
  <si>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</si>
  <si>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</si>
  <si>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</si>
  <si>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</si>
  <si>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</si>
  <si>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</si>
  <si>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</si>
  <si>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</si>
  <si>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</si>
  <si>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</si>
  <si>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</si>
  <si>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</si>
  <si>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</si>
  <si>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</si>
  <si>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</si>
  <si>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</si>
  <si>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</si>
  <si>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</si>
  <si>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</si>
  <si>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</si>
  <si>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</si>
  <si>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</si>
  <si>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</si>
  <si>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</si>
  <si>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</si>
  <si>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</si>
  <si>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</si>
  <si>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</si>
  <si>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</si>
  <si>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</si>
  <si>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</si>
  <si>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</si>
  <si>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</si>
  <si>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</si>
  <si>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</si>
  <si>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</si>
  <si>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</si>
  <si>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</si>
  <si>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</si>
  <si>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</si>
  <si>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</si>
  <si>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</si>
  <si>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</si>
  <si>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</si>
  <si>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</si>
  <si>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</si>
  <si>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</si>
  <si>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</si>
  <si>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</si>
  <si>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</si>
  <si>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</si>
  <si>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</si>
  <si>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</si>
  <si>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</si>
  <si>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</si>
  <si>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</si>
  <si>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</si>
  <si>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</si>
  <si>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</si>
  <si>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</si>
  <si>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</si>
  <si>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</si>
  <si>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</si>
  <si>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</si>
  <si>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</si>
  <si>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</si>
  <si>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</si>
  <si>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</si>
  <si>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</si>
  <si>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</si>
  <si>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</si>
  <si>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</si>
  <si>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</si>
  <si>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</si>
  <si>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</si>
  <si>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</si>
  <si>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</si>
  <si>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</si>
  <si>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</si>
  <si>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</si>
  <si>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</si>
  <si>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</si>
  <si>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</si>
  <si>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</si>
  <si>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</si>
  <si>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</si>
  <si>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</si>
  <si>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</si>
  <si>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</si>
  <si>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</si>
  <si>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</si>
  <si>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</si>
  <si>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</si>
  <si>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</si>
  <si>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</si>
  <si>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</si>
  <si>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</si>
  <si>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</si>
  <si>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</si>
  <si>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</si>
  <si>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</si>
  <si>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</si>
  <si>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</si>
  <si>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</si>
  <si>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</si>
  <si>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</si>
  <si>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</si>
  <si>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</si>
  <si>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</si>
  <si>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</si>
  <si>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</si>
  <si>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</si>
  <si>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</si>
  <si>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</si>
  <si>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</si>
  <si>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</si>
  <si>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</si>
  <si>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</si>
  <si>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</si>
  <si>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</si>
  <si>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</si>
  <si>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</si>
  <si>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</si>
  <si>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</si>
  <si>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</si>
  <si>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</si>
  <si>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</si>
  <si>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</si>
  <si>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</si>
  <si>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</si>
  <si>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</si>
  <si>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</si>
  <si>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</si>
  <si>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</si>
  <si>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</si>
  <si>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</si>
  <si>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</si>
  <si>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</si>
  <si>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</si>
  <si>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</si>
  <si>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</si>
  <si>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</si>
  <si>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</si>
  <si>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</si>
  <si>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</si>
  <si>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</si>
  <si>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</si>
  <si>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</si>
  <si>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</si>
  <si>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</si>
  <si>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</si>
  <si>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</si>
  <si>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</si>
  <si>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</si>
  <si>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</si>
  <si>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</si>
  <si>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</si>
  <si>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</si>
  <si>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</si>
  <si>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</si>
  <si>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</si>
  <si>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</si>
  <si>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</si>
  <si>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</si>
  <si>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</si>
  <si>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</si>
  <si>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</si>
  <si>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</si>
  <si>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</si>
  <si>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</si>
  <si>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</si>
  <si>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</si>
  <si>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</si>
  <si>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</si>
  <si>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</si>
  <si>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</si>
  <si>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</si>
  <si>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</si>
  <si>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</si>
  <si>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</si>
  <si>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</si>
  <si>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</si>
  <si>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</si>
  <si>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</si>
  <si>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</si>
  <si>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</si>
  <si>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</si>
  <si>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</si>
  <si>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</si>
  <si>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</si>
  <si>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</si>
  <si>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</si>
  <si>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</si>
  <si>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</si>
  <si>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</si>
  <si>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</si>
  <si>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</si>
  <si>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</si>
  <si>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</si>
  <si>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</si>
  <si>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</si>
  <si>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</si>
  <si>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</si>
  <si>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</si>
  <si>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</si>
  <si>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</si>
  <si>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</si>
  <si>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</si>
  <si>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</si>
  <si>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</si>
  <si>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</si>
  <si>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</si>
  <si>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</si>
  <si>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</si>
  <si>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</si>
  <si>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</si>
  <si>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</si>
  <si>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</si>
  <si>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</si>
  <si>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</si>
  <si>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</si>
  <si>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</si>
  <si>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</si>
  <si>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</si>
  <si>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</si>
  <si>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</si>
  <si>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</si>
  <si>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</si>
  <si>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</si>
  <si>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</si>
  <si>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</si>
  <si>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</si>
  <si>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</si>
  <si>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</si>
  <si>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</si>
  <si>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</si>
  <si>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</si>
  <si>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</si>
  <si>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</si>
  <si>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</si>
  <si>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</si>
  <si>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</si>
  <si>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</si>
  <si>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</si>
  <si>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</si>
  <si>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</si>
  <si>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</si>
  <si>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</si>
  <si>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</si>
  <si>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</si>
  <si>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</si>
  <si>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</si>
  <si>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</si>
  <si>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</si>
  <si>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</si>
  <si>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</si>
  <si>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</si>
  <si>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</si>
  <si>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</si>
  <si>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</si>
  <si>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</si>
  <si>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</si>
  <si>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</si>
  <si>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</si>
  <si>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</si>
  <si>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</si>
  <si>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</si>
  <si>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</si>
  <si>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</si>
  <si>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</si>
  <si>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</si>
  <si>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</si>
  <si>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</si>
  <si>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</si>
  <si>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</si>
  <si>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</si>
  <si>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</si>
  <si>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</si>
  <si>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</si>
  <si>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</si>
  <si>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</si>
  <si>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</si>
  <si>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</si>
  <si>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</si>
  <si>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</si>
  <si>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</si>
  <si>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</si>
  <si>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</si>
  <si>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</si>
  <si>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</si>
  <si>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</si>
  <si>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</si>
  <si>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</si>
  <si>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</si>
  <si>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</si>
  <si>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</si>
  <si>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</si>
  <si>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</si>
  <si>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</si>
  <si>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</si>
  <si>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</si>
  <si>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</si>
  <si>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</si>
  <si>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</si>
  <si>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</si>
  <si>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</si>
  <si>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</si>
  <si>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</si>
  <si>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</si>
  <si>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</si>
  <si>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</si>
  <si>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</si>
  <si>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</si>
  <si>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</si>
  <si>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</si>
  <si>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</si>
  <si>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</si>
  <si>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</si>
  <si>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</si>
  <si>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</si>
  <si>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</si>
  <si>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</si>
  <si>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</si>
  <si>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</si>
  <si>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</si>
  <si>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</si>
  <si>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</si>
  <si>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</si>
  <si>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</si>
  <si>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</si>
  <si>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</si>
  <si>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</si>
  <si>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</si>
  <si>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</si>
  <si>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</si>
  <si>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</si>
  <si>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</si>
  <si>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</si>
  <si>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</si>
  <si>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</si>
  <si>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</si>
  <si>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</si>
  <si>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</si>
  <si>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</si>
  <si>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</si>
  <si>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</si>
  <si>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</si>
  <si>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</si>
  <si>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</si>
  <si>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</si>
  <si>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</si>
  <si>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</si>
  <si>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</si>
  <si>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</si>
  <si>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</si>
  <si>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</si>
  <si>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</si>
  <si>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</si>
  <si>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</si>
  <si>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</si>
  <si>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</si>
  <si>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</si>
  <si>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</si>
  <si>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</si>
  <si>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</si>
  <si>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</si>
  <si>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</si>
  <si>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</si>
  <si>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</si>
  <si>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</si>
  <si>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</si>
  <si>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</si>
  <si>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</si>
  <si>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</si>
  <si>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</si>
  <si>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</si>
  <si>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</si>
  <si>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</si>
  <si>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</si>
  <si>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</si>
  <si>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</si>
  <si>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</si>
  <si>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</si>
  <si>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</si>
  <si>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</si>
  <si>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</si>
  <si>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</si>
  <si>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</si>
  <si>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</si>
  <si>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</si>
  <si>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</si>
  <si>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</si>
  <si>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</si>
  <si>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</si>
  <si>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</si>
  <si>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</si>
  <si>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</si>
  <si>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</si>
  <si>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62100-G06</t>
  </si>
  <si>
    <t>62100-G12</t>
  </si>
  <si>
    <t>74100-G02</t>
  </si>
  <si>
    <t>74100-G14</t>
  </si>
  <si>
    <t>Income Statement</t>
  </si>
  <si>
    <t>Last Year</t>
  </si>
  <si>
    <t>Current Year</t>
  </si>
  <si>
    <t>Variance</t>
  </si>
  <si>
    <t>To Date</t>
  </si>
  <si>
    <t>AccountGrp</t>
  </si>
  <si>
    <t>Total Income</t>
  </si>
  <si>
    <t>Expenses</t>
  </si>
  <si>
    <t>Total expenses</t>
  </si>
  <si>
    <t>Profit (Loss) from Ordinary Activities</t>
  </si>
  <si>
    <t>62100-G05</t>
  </si>
  <si>
    <t>74100-G05</t>
  </si>
  <si>
    <t>27280-A11</t>
  </si>
  <si>
    <t>Total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</si>
  <si>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</si>
  <si>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</si>
  <si>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</si>
  <si>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</si>
  <si>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</si>
  <si>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</si>
  <si>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</si>
  <si>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</si>
  <si>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</si>
  <si>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</si>
  <si>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Administration &amp; General</t>
  </si>
  <si>
    <t>Total Management Fees</t>
  </si>
  <si>
    <t>Total Human Resources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</si>
  <si>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</si>
  <si>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</si>
  <si>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</si>
  <si>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</si>
  <si>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</si>
  <si>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</si>
  <si>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</si>
  <si>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</si>
  <si>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</si>
  <si>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</si>
  <si>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</si>
  <si>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</si>
  <si>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</si>
  <si>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</si>
  <si>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</si>
  <si>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</si>
  <si>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</si>
  <si>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</si>
  <si>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</si>
  <si>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74100-G12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</si>
  <si>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</si>
  <si>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</si>
  <si>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</si>
  <si>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</si>
  <si>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</si>
  <si>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</si>
  <si>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</si>
  <si>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</si>
  <si>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</si>
  <si>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</si>
  <si>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</si>
  <si>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</si>
  <si>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</si>
  <si>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</si>
  <si>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</si>
  <si>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</si>
  <si>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</si>
  <si>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</si>
  <si>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</si>
  <si>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</si>
  <si>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</si>
  <si>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</si>
  <si>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</si>
  <si>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</si>
  <si>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</si>
  <si>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</si>
  <si>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</si>
  <si>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</si>
  <si>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</si>
  <si>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</si>
  <si>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</si>
  <si>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</si>
  <si>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</si>
  <si>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</si>
  <si>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</si>
  <si>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</si>
  <si>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74100-G07</t>
  </si>
  <si>
    <t>FSCSYR</t>
  </si>
  <si>
    <t>Bal</t>
  </si>
  <si>
    <t>Test</t>
  </si>
  <si>
    <t>Difference</t>
  </si>
  <si>
    <t>Dept</t>
  </si>
  <si>
    <t>Accounts</t>
  </si>
  <si>
    <t>62100-G01</t>
  </si>
  <si>
    <t>62100-G02</t>
  </si>
  <si>
    <t>62100-G04</t>
  </si>
  <si>
    <t>62100-G07</t>
  </si>
  <si>
    <t>62100-G09</t>
  </si>
  <si>
    <t>62100-G11</t>
  </si>
  <si>
    <t>62100-G13</t>
  </si>
  <si>
    <t>62100-G14</t>
  </si>
  <si>
    <t>63420-G12</t>
  </si>
  <si>
    <t>63440-H01</t>
  </si>
  <si>
    <t>63440-H02</t>
  </si>
  <si>
    <t>74100-G01</t>
  </si>
  <si>
    <t>74100-G03</t>
  </si>
  <si>
    <t>74100-G04</t>
  </si>
  <si>
    <t>74100-G06</t>
  </si>
  <si>
    <t>74100-G09</t>
  </si>
  <si>
    <t>74100-G11</t>
  </si>
  <si>
    <t>74100-G13</t>
  </si>
  <si>
    <t>75200-H01</t>
  </si>
  <si>
    <t>75200-H02</t>
  </si>
  <si>
    <t>Administration &amp; General</t>
  </si>
  <si>
    <t>Desc</t>
  </si>
  <si>
    <t>Contribution</t>
  </si>
  <si>
    <t>Total Wages &amp; Salaries</t>
  </si>
  <si>
    <t>Total IT &amp; Communications</t>
  </si>
  <si>
    <t>Total Sales &amp; Marketing</t>
  </si>
  <si>
    <t>63420-G01</t>
  </si>
  <si>
    <t>63420-G02</t>
  </si>
  <si>
    <t>63420-G03</t>
  </si>
  <si>
    <t>63420-G04</t>
  </si>
  <si>
    <t>63420-G05</t>
  </si>
  <si>
    <t>63420-G06</t>
  </si>
  <si>
    <t>63420-G07</t>
  </si>
  <si>
    <t>63420-G09</t>
  </si>
  <si>
    <t>63420-G11</t>
  </si>
  <si>
    <t>63420-G13</t>
  </si>
  <si>
    <t>63420-G14</t>
  </si>
  <si>
    <t>10100-A05</t>
  </si>
  <si>
    <t>10100-A06</t>
  </si>
  <si>
    <t>10100-A07</t>
  </si>
  <si>
    <t>10100-A10</t>
  </si>
  <si>
    <t>10100-A12</t>
  </si>
  <si>
    <t>10100-A13</t>
  </si>
  <si>
    <t>10100-A14</t>
  </si>
  <si>
    <t>10100-A15</t>
  </si>
  <si>
    <t>10100-A16</t>
  </si>
  <si>
    <t>15200-A07</t>
  </si>
  <si>
    <t>15200-A10</t>
  </si>
  <si>
    <t>16100-A05</t>
  </si>
  <si>
    <t>16100-A06</t>
  </si>
  <si>
    <t>16100-A07</t>
  </si>
  <si>
    <t>16100-A10</t>
  </si>
  <si>
    <t>16100-A12</t>
  </si>
  <si>
    <t>16100-A13</t>
  </si>
  <si>
    <t>16100-A14</t>
  </si>
  <si>
    <t>16100-A15</t>
  </si>
  <si>
    <t>16100-A16</t>
  </si>
  <si>
    <t>22180-A05</t>
  </si>
  <si>
    <t>22180-A06</t>
  </si>
  <si>
    <t>22180-A07</t>
  </si>
  <si>
    <t>22180-A10</t>
  </si>
  <si>
    <t>22180-A12</t>
  </si>
  <si>
    <t>22180-A13</t>
  </si>
  <si>
    <t>22180-A14</t>
  </si>
  <si>
    <t>22180-A15</t>
  </si>
  <si>
    <t>22180-A16</t>
  </si>
  <si>
    <t>22340-A05</t>
  </si>
  <si>
    <t>22340-A06</t>
  </si>
  <si>
    <t>22340-A07</t>
  </si>
  <si>
    <t>22340-A10</t>
  </si>
  <si>
    <t>22340-A12</t>
  </si>
  <si>
    <t>22340-A13</t>
  </si>
  <si>
    <t>22340-A14</t>
  </si>
  <si>
    <t>22340-A15</t>
  </si>
  <si>
    <t>22340-A16</t>
  </si>
  <si>
    <t>27260-A05</t>
  </si>
  <si>
    <t>27260-A06</t>
  </si>
  <si>
    <t>27260-A07</t>
  </si>
  <si>
    <t>27260-A10</t>
  </si>
  <si>
    <t>27260-A12</t>
  </si>
  <si>
    <t>27260-A13</t>
  </si>
  <si>
    <t>28160-A12</t>
  </si>
  <si>
    <t>28160-A13</t>
  </si>
  <si>
    <t>28180-A05</t>
  </si>
  <si>
    <t>28180-A06</t>
  </si>
  <si>
    <t>28180-A07</t>
  </si>
  <si>
    <t>28180-A10</t>
  </si>
  <si>
    <t>28220-A12</t>
  </si>
  <si>
    <t>28220-A13</t>
  </si>
  <si>
    <t>28280-A06</t>
  </si>
  <si>
    <t>28280-A07</t>
  </si>
  <si>
    <t>28300-A05</t>
  </si>
  <si>
    <t>28300-A06</t>
  </si>
  <si>
    <t>28300-A12</t>
  </si>
  <si>
    <t>28300-A13</t>
  </si>
  <si>
    <t>29100-A07</t>
  </si>
  <si>
    <t>29120-A07</t>
  </si>
  <si>
    <t>29160-A07</t>
  </si>
  <si>
    <t>29180-A07</t>
  </si>
  <si>
    <t>50100-G10</t>
  </si>
  <si>
    <t>50160-G10</t>
  </si>
  <si>
    <t>51100-G10</t>
  </si>
  <si>
    <t>52280-G10</t>
  </si>
  <si>
    <t>61160-A05</t>
  </si>
  <si>
    <t>61160-A06</t>
  </si>
  <si>
    <t>61160-A07</t>
  </si>
  <si>
    <t>61160-A08</t>
  </si>
  <si>
    <t>61160-A10</t>
  </si>
  <si>
    <t>61160-A12</t>
  </si>
  <si>
    <t>61160-A13</t>
  </si>
  <si>
    <t>61160-A14</t>
  </si>
  <si>
    <t>61160-A15</t>
  </si>
  <si>
    <t>61160-A16</t>
  </si>
  <si>
    <t>61180-A05</t>
  </si>
  <si>
    <t>61180-A06</t>
  </si>
  <si>
    <t>61180-A07</t>
  </si>
  <si>
    <t>61180-A10</t>
  </si>
  <si>
    <t>61180-A12</t>
  </si>
  <si>
    <t>61220-A12</t>
  </si>
  <si>
    <t>61220-A13</t>
  </si>
  <si>
    <t>61280-A06</t>
  </si>
  <si>
    <t>61280-A07</t>
  </si>
  <si>
    <t>61320-Z00</t>
  </si>
  <si>
    <t>61420-A12</t>
  </si>
  <si>
    <t>61420-A13</t>
  </si>
  <si>
    <t>61420-Z00</t>
  </si>
  <si>
    <t>61440-A05</t>
  </si>
  <si>
    <t>61440-A06</t>
  </si>
  <si>
    <t>61440-A07</t>
  </si>
  <si>
    <t>61440-A10</t>
  </si>
  <si>
    <t>61440-Z00</t>
  </si>
  <si>
    <t>61480-A12</t>
  </si>
  <si>
    <t>61480-A13</t>
  </si>
  <si>
    <t>61480-Z00</t>
  </si>
  <si>
    <t>61540-A06</t>
  </si>
  <si>
    <t>61540-A07</t>
  </si>
  <si>
    <t>61560-A05</t>
  </si>
  <si>
    <t>61560-A06</t>
  </si>
  <si>
    <t>61560-A12</t>
  </si>
  <si>
    <t>61560-A13</t>
  </si>
  <si>
    <t>70100-G10</t>
  </si>
  <si>
    <t>71100-G10</t>
  </si>
  <si>
    <t>71120-G10</t>
  </si>
  <si>
    <t>71140-G10</t>
  </si>
  <si>
    <t>71160-G10</t>
  </si>
  <si>
    <t>73100-G10</t>
  </si>
  <si>
    <t>74100-G08</t>
  </si>
  <si>
    <t>90100-G10</t>
  </si>
  <si>
    <t>90120-G10</t>
  </si>
  <si>
    <t>90140-G10</t>
  </si>
  <si>
    <t>90320-G10</t>
  </si>
  <si>
    <t>15200-A05</t>
  </si>
  <si>
    <t>15200-A06</t>
  </si>
  <si>
    <t>15200-A12</t>
  </si>
  <si>
    <t>15200-A13</t>
  </si>
  <si>
    <t>15200-A14</t>
  </si>
  <si>
    <t>15200-A15</t>
  </si>
  <si>
    <t>15200-A16</t>
  </si>
  <si>
    <t>27260-A14</t>
  </si>
  <si>
    <t>27260-A15</t>
  </si>
  <si>
    <t>27260-A16</t>
  </si>
  <si>
    <t>28160-A05</t>
  </si>
  <si>
    <t>28160-A06</t>
  </si>
  <si>
    <t>28160-A07</t>
  </si>
  <si>
    <t>28160-A10</t>
  </si>
  <si>
    <t>28160-A14</t>
  </si>
  <si>
    <t>28160-A15</t>
  </si>
  <si>
    <t>28160-A16</t>
  </si>
  <si>
    <t>28180-A12</t>
  </si>
  <si>
    <t>28180-A13</t>
  </si>
  <si>
    <t>28180-A14</t>
  </si>
  <si>
    <t>28180-A15</t>
  </si>
  <si>
    <t>28180-A16</t>
  </si>
  <si>
    <t>28220-A05</t>
  </si>
  <si>
    <t>28220-A06</t>
  </si>
  <si>
    <t>28220-A07</t>
  </si>
  <si>
    <t>28220-A10</t>
  </si>
  <si>
    <t>28220-A14</t>
  </si>
  <si>
    <t>28220-A15</t>
  </si>
  <si>
    <t>28220-A16</t>
  </si>
  <si>
    <t>28260-A05</t>
  </si>
  <si>
    <t>28260-A06</t>
  </si>
  <si>
    <t>28260-A07</t>
  </si>
  <si>
    <t>28260-A10</t>
  </si>
  <si>
    <t>28260-A12</t>
  </si>
  <si>
    <t>28260-A13</t>
  </si>
  <si>
    <t>28260-A14</t>
  </si>
  <si>
    <t>28260-A15</t>
  </si>
  <si>
    <t>28260-A16</t>
  </si>
  <si>
    <t>28280-A05</t>
  </si>
  <si>
    <t>28280-A10</t>
  </si>
  <si>
    <t>28280-A12</t>
  </si>
  <si>
    <t>28280-A13</t>
  </si>
  <si>
    <t>28280-A14</t>
  </si>
  <si>
    <t>28280-A15</t>
  </si>
  <si>
    <t>28280-A16</t>
  </si>
  <si>
    <t>28300-A07</t>
  </si>
  <si>
    <t>28300-A10</t>
  </si>
  <si>
    <t>28300-A14</t>
  </si>
  <si>
    <t>28300-A15</t>
  </si>
  <si>
    <t>28300-A16</t>
  </si>
  <si>
    <t>28300-Z00</t>
  </si>
  <si>
    <t>29100-G10</t>
  </si>
  <si>
    <t>29120-G10</t>
  </si>
  <si>
    <t>29140-A07</t>
  </si>
  <si>
    <t>29140-G10</t>
  </si>
  <si>
    <t>29160-G10</t>
  </si>
  <si>
    <t>29180-G10</t>
  </si>
  <si>
    <t>30100-G10</t>
  </si>
  <si>
    <t>30120-G10</t>
  </si>
  <si>
    <t>30140-G10</t>
  </si>
  <si>
    <t>50120-G10</t>
  </si>
  <si>
    <t>50140-G10</t>
  </si>
  <si>
    <t>52180-G10</t>
  </si>
  <si>
    <t>61180-A13</t>
  </si>
  <si>
    <t>61180-A14</t>
  </si>
  <si>
    <t>61180-A15</t>
  </si>
  <si>
    <t>61180-A16</t>
  </si>
  <si>
    <t>61220-A05</t>
  </si>
  <si>
    <t>61220-A06</t>
  </si>
  <si>
    <t>61220-A07</t>
  </si>
  <si>
    <t>61220-A10</t>
  </si>
  <si>
    <t>61220-A14</t>
  </si>
  <si>
    <t>61220-A15</t>
  </si>
  <si>
    <t>61220-A16</t>
  </si>
  <si>
    <t>61260-A05</t>
  </si>
  <si>
    <t>61260-A06</t>
  </si>
  <si>
    <t>61260-A07</t>
  </si>
  <si>
    <t>61260-A10</t>
  </si>
  <si>
    <t>61260-A12</t>
  </si>
  <si>
    <t>61260-A13</t>
  </si>
  <si>
    <t>61260-A14</t>
  </si>
  <si>
    <t>61260-A15</t>
  </si>
  <si>
    <t>61260-A16</t>
  </si>
  <si>
    <t>61280-A05</t>
  </si>
  <si>
    <t>61280-A10</t>
  </si>
  <si>
    <t>61280-A12</t>
  </si>
  <si>
    <t>61280-A13</t>
  </si>
  <si>
    <t>61280-A14</t>
  </si>
  <si>
    <t>61280-A15</t>
  </si>
  <si>
    <t>61280-A16</t>
  </si>
  <si>
    <t>61300-A05</t>
  </si>
  <si>
    <t>61300-A06</t>
  </si>
  <si>
    <t>61300-A07</t>
  </si>
  <si>
    <t>61300-A10</t>
  </si>
  <si>
    <t>61300-A12</t>
  </si>
  <si>
    <t>61300-A13</t>
  </si>
  <si>
    <t>61300-A14</t>
  </si>
  <si>
    <t>61300-A15</t>
  </si>
  <si>
    <t>61300-A16</t>
  </si>
  <si>
    <t>61300-Z00</t>
  </si>
  <si>
    <t>61320-A05</t>
  </si>
  <si>
    <t>61320-A06</t>
  </si>
  <si>
    <t>61320-A07</t>
  </si>
  <si>
    <t>61320-A10</t>
  </si>
  <si>
    <t>61320-A12</t>
  </si>
  <si>
    <t>61320-A13</t>
  </si>
  <si>
    <t>61320-A14</t>
  </si>
  <si>
    <t>61320-A15</t>
  </si>
  <si>
    <t>61320-A16</t>
  </si>
  <si>
    <t>61340-A05</t>
  </si>
  <si>
    <t>61340-A06</t>
  </si>
  <si>
    <t>61340-A07</t>
  </si>
  <si>
    <t>61340-A10</t>
  </si>
  <si>
    <t>61340-A12</t>
  </si>
  <si>
    <t>61340-A13</t>
  </si>
  <si>
    <t>61340-A14</t>
  </si>
  <si>
    <t>61340-A15</t>
  </si>
  <si>
    <t>61340-A16</t>
  </si>
  <si>
    <t>61340-Z00</t>
  </si>
  <si>
    <t>61420-A05</t>
  </si>
  <si>
    <t>61420-A06</t>
  </si>
  <si>
    <t>61420-A07</t>
  </si>
  <si>
    <t>61420-A10</t>
  </si>
  <si>
    <t>61420-A14</t>
  </si>
  <si>
    <t>61420-A15</t>
  </si>
  <si>
    <t>61420-A16</t>
  </si>
  <si>
    <t>61440-A12</t>
  </si>
  <si>
    <t>61440-A13</t>
  </si>
  <si>
    <t>61440-A14</t>
  </si>
  <si>
    <t>61440-A15</t>
  </si>
  <si>
    <t>61440-A16</t>
  </si>
  <si>
    <t>61480-A05</t>
  </si>
  <si>
    <t>61480-A06</t>
  </si>
  <si>
    <t>61480-A07</t>
  </si>
  <si>
    <t>61480-A10</t>
  </si>
  <si>
    <t>61480-A14</t>
  </si>
  <si>
    <t>61480-A15</t>
  </si>
  <si>
    <t>61480-A16</t>
  </si>
  <si>
    <t>61520-A05</t>
  </si>
  <si>
    <t>61520-A06</t>
  </si>
  <si>
    <t>61520-A07</t>
  </si>
  <si>
    <t>61520-A10</t>
  </si>
  <si>
    <t>61520-A12</t>
  </si>
  <si>
    <t>61520-A13</t>
  </si>
  <si>
    <t>61520-A14</t>
  </si>
  <si>
    <t>61520-A15</t>
  </si>
  <si>
    <t>61520-A16</t>
  </si>
  <si>
    <t>61520-Z00</t>
  </si>
  <si>
    <t>61540-A05</t>
  </si>
  <si>
    <t>61540-A10</t>
  </si>
  <si>
    <t>61540-A12</t>
  </si>
  <si>
    <t>61540-A13</t>
  </si>
  <si>
    <t>61540-A14</t>
  </si>
  <si>
    <t>61540-A15</t>
  </si>
  <si>
    <t>61540-A16</t>
  </si>
  <si>
    <t>61540-Z00</t>
  </si>
  <si>
    <t>61560-A07</t>
  </si>
  <si>
    <t>61560-A10</t>
  </si>
  <si>
    <t>61560-A14</t>
  </si>
  <si>
    <t>61560-A15</t>
  </si>
  <si>
    <t>61560-A16</t>
  </si>
  <si>
    <t>61560-Z00</t>
  </si>
  <si>
    <t>62100-G08</t>
  </si>
  <si>
    <t>63160-G01</t>
  </si>
  <si>
    <t>63160-G02</t>
  </si>
  <si>
    <t>63160-G03</t>
  </si>
  <si>
    <t>63160-G04</t>
  </si>
  <si>
    <t>63160-G05</t>
  </si>
  <si>
    <t>63160-G06</t>
  </si>
  <si>
    <t>63160-G07</t>
  </si>
  <si>
    <t>63160-G08</t>
  </si>
  <si>
    <t>63160-G09</t>
  </si>
  <si>
    <t>63160-G11</t>
  </si>
  <si>
    <t>63160-G12</t>
  </si>
  <si>
    <t>63160-G13</t>
  </si>
  <si>
    <t>63160-G14</t>
  </si>
  <si>
    <t>63420-G08</t>
  </si>
  <si>
    <t>73120-G01</t>
  </si>
  <si>
    <t>73120-G02</t>
  </si>
  <si>
    <t>73120-G03</t>
  </si>
  <si>
    <t>73120-G04</t>
  </si>
  <si>
    <t>73120-G05</t>
  </si>
  <si>
    <t>73120-G06</t>
  </si>
  <si>
    <t>73120-G07</t>
  </si>
  <si>
    <t>73120-G08</t>
  </si>
  <si>
    <t>73120-G09</t>
  </si>
  <si>
    <t>73120-G11</t>
  </si>
  <si>
    <t>73120-G12</t>
  </si>
  <si>
    <t>73120-G13</t>
  </si>
  <si>
    <t>73120-G14</t>
  </si>
  <si>
    <t>Total Other Income</t>
  </si>
  <si>
    <t xml:space="preserve">Current </t>
  </si>
  <si>
    <t>Inventory</t>
  </si>
  <si>
    <t>Non Current Assets</t>
  </si>
  <si>
    <t>Investments</t>
  </si>
  <si>
    <t>Interest received</t>
  </si>
  <si>
    <t>Administrative Expenses</t>
  </si>
  <si>
    <t>Other Expense</t>
  </si>
  <si>
    <t xml:space="preserve">Retained Earnings                               </t>
  </si>
  <si>
    <t xml:space="preserve">Current Earnings                             </t>
  </si>
  <si>
    <t xml:space="preserve">Issued Capital                          </t>
  </si>
  <si>
    <t xml:space="preserve">Historical Balancing                            </t>
  </si>
  <si>
    <t>10100-A01</t>
  </si>
  <si>
    <t>27260-A01</t>
  </si>
  <si>
    <t>28160-A01</t>
  </si>
  <si>
    <t>61160-A01</t>
  </si>
  <si>
    <t>61180-A01</t>
  </si>
  <si>
    <t>61420-A01</t>
  </si>
  <si>
    <t>61540-A01</t>
  </si>
  <si>
    <t>15200-A01</t>
  </si>
  <si>
    <t>16100-A01</t>
  </si>
  <si>
    <t>22180-A01</t>
  </si>
  <si>
    <t>22340-A01</t>
  </si>
  <si>
    <t>28180-A01</t>
  </si>
  <si>
    <t>28220-A01</t>
  </si>
  <si>
    <t>28260-A01</t>
  </si>
  <si>
    <t>28280-A01</t>
  </si>
  <si>
    <t>61220-A01</t>
  </si>
  <si>
    <t>61260-A01</t>
  </si>
  <si>
    <t>61280-A01</t>
  </si>
  <si>
    <t>61340-A01</t>
  </si>
  <si>
    <t>61440-A01</t>
  </si>
  <si>
    <t>61480-A01</t>
  </si>
  <si>
    <t>61520-A01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</si>
  <si>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</si>
  <si>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</si>
  <si>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</si>
  <si>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</si>
  <si>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</si>
  <si>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F010</t>
  </si>
  <si>
    <t>Instance Name</t>
  </si>
  <si>
    <t>Calander Year Financial Report F010_20210118_13_43_12_4343.xls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</si>
  <si>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</si>
  <si>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</si>
  <si>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</si>
  <si>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</si>
  <si>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</si>
  <si>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</si>
  <si>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</si>
  <si>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</si>
  <si>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</si>
  <si>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</si>
  <si>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</si>
  <si>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</si>
  <si>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10100A01</t>
  </si>
  <si>
    <t>10100A05</t>
  </si>
  <si>
    <t>10100A06</t>
  </si>
  <si>
    <t>10100A07</t>
  </si>
  <si>
    <t>10100A10</t>
  </si>
  <si>
    <t>10100A12</t>
  </si>
  <si>
    <t>10100A13</t>
  </si>
  <si>
    <t>10100A14</t>
  </si>
  <si>
    <t>10100A15</t>
  </si>
  <si>
    <t>10100A16</t>
  </si>
  <si>
    <t>15200A01</t>
  </si>
  <si>
    <t>15200A05</t>
  </si>
  <si>
    <t>15200A06</t>
  </si>
  <si>
    <t>15200A07</t>
  </si>
  <si>
    <t>15200A10</t>
  </si>
  <si>
    <t>15200A12</t>
  </si>
  <si>
    <t>15200A13</t>
  </si>
  <si>
    <t>15200A14</t>
  </si>
  <si>
    <t>15200A15</t>
  </si>
  <si>
    <t>15200A16</t>
  </si>
  <si>
    <t>16100A01</t>
  </si>
  <si>
    <t>16100A05</t>
  </si>
  <si>
    <t>16100A06</t>
  </si>
  <si>
    <t>16100A07</t>
  </si>
  <si>
    <t>16100A10</t>
  </si>
  <si>
    <t>16100A12</t>
  </si>
  <si>
    <t>16100A13</t>
  </si>
  <si>
    <t>16100A14</t>
  </si>
  <si>
    <t>16100A15</t>
  </si>
  <si>
    <t>16100A16</t>
  </si>
  <si>
    <t>22180A01</t>
  </si>
  <si>
    <t>22180A05</t>
  </si>
  <si>
    <t>22180A06</t>
  </si>
  <si>
    <t>22180A07</t>
  </si>
  <si>
    <t>22180A10</t>
  </si>
  <si>
    <t>22180A12</t>
  </si>
  <si>
    <t>22180A13</t>
  </si>
  <si>
    <t>22180A14</t>
  </si>
  <si>
    <t>22180A15</t>
  </si>
  <si>
    <t>22180A16</t>
  </si>
  <si>
    <t>22340A01</t>
  </si>
  <si>
    <t>22340A05</t>
  </si>
  <si>
    <t>22340A06</t>
  </si>
  <si>
    <t>22340A07</t>
  </si>
  <si>
    <t>22340A10</t>
  </si>
  <si>
    <t>22340A12</t>
  </si>
  <si>
    <t>22340A13</t>
  </si>
  <si>
    <t>22340A14</t>
  </si>
  <si>
    <t>22340A15</t>
  </si>
  <si>
    <t>22340A16</t>
  </si>
  <si>
    <t>27260A01</t>
  </si>
  <si>
    <t>27260A05</t>
  </si>
  <si>
    <t>27260A06</t>
  </si>
  <si>
    <t>27260A07</t>
  </si>
  <si>
    <t>27260A10</t>
  </si>
  <si>
    <t>27260A12</t>
  </si>
  <si>
    <t>27260A13</t>
  </si>
  <si>
    <t>27260A14</t>
  </si>
  <si>
    <t>27260A15</t>
  </si>
  <si>
    <t>27260A16</t>
  </si>
  <si>
    <t>28160A01</t>
  </si>
  <si>
    <t>28160A05</t>
  </si>
  <si>
    <t>28160A06</t>
  </si>
  <si>
    <t>28160A07</t>
  </si>
  <si>
    <t>28160A10</t>
  </si>
  <si>
    <t>28160A12</t>
  </si>
  <si>
    <t>28160A13</t>
  </si>
  <si>
    <t>28160A14</t>
  </si>
  <si>
    <t>28160A15</t>
  </si>
  <si>
    <t>28160A16</t>
  </si>
  <si>
    <t>28180A01</t>
  </si>
  <si>
    <t>28180A05</t>
  </si>
  <si>
    <t>28180A06</t>
  </si>
  <si>
    <t>28180A07</t>
  </si>
  <si>
    <t>28180A10</t>
  </si>
  <si>
    <t>28180A12</t>
  </si>
  <si>
    <t>28180A13</t>
  </si>
  <si>
    <t>28180A14</t>
  </si>
  <si>
    <t>28180A15</t>
  </si>
  <si>
    <t>28180A16</t>
  </si>
  <si>
    <t>28220A01</t>
  </si>
  <si>
    <t>28220A05</t>
  </si>
  <si>
    <t>28220A06</t>
  </si>
  <si>
    <t>28220A07</t>
  </si>
  <si>
    <t>28220A10</t>
  </si>
  <si>
    <t>28220A12</t>
  </si>
  <si>
    <t>28220A13</t>
  </si>
  <si>
    <t>28220A14</t>
  </si>
  <si>
    <t>28220A15</t>
  </si>
  <si>
    <t>28220A16</t>
  </si>
  <si>
    <t>28260A01</t>
  </si>
  <si>
    <t>28260A05</t>
  </si>
  <si>
    <t>28260A06</t>
  </si>
  <si>
    <t>28260A07</t>
  </si>
  <si>
    <t>28260A10</t>
  </si>
  <si>
    <t>28260A12</t>
  </si>
  <si>
    <t>28260A13</t>
  </si>
  <si>
    <t>28260A14</t>
  </si>
  <si>
    <t>28260A15</t>
  </si>
  <si>
    <t>28260A16</t>
  </si>
  <si>
    <t>28280A01</t>
  </si>
  <si>
    <t>28280A05</t>
  </si>
  <si>
    <t>28280A06</t>
  </si>
  <si>
    <t>28280A07</t>
  </si>
  <si>
    <t>28280A10</t>
  </si>
  <si>
    <t>28280A12</t>
  </si>
  <si>
    <t>28280A13</t>
  </si>
  <si>
    <t>28280A14</t>
  </si>
  <si>
    <t>28280A15</t>
  </si>
  <si>
    <t>28280A16</t>
  </si>
  <si>
    <t>28300A05</t>
  </si>
  <si>
    <t>28300A06</t>
  </si>
  <si>
    <t>28300A07</t>
  </si>
  <si>
    <t>28300A10</t>
  </si>
  <si>
    <t>28300A12</t>
  </si>
  <si>
    <t>28300A13</t>
  </si>
  <si>
    <t>28300A14</t>
  </si>
  <si>
    <t>28300A15</t>
  </si>
  <si>
    <t>28300A16</t>
  </si>
  <si>
    <t>28300Z00</t>
  </si>
  <si>
    <t>29100A07</t>
  </si>
  <si>
    <t>29100G10</t>
  </si>
  <si>
    <t>29120A07</t>
  </si>
  <si>
    <t>29120G10</t>
  </si>
  <si>
    <t>29140A07</t>
  </si>
  <si>
    <t>29140G10</t>
  </si>
  <si>
    <t>29160A07</t>
  </si>
  <si>
    <t>29160G10</t>
  </si>
  <si>
    <t>29180A07</t>
  </si>
  <si>
    <t>29180G10</t>
  </si>
  <si>
    <t>30100G10</t>
  </si>
  <si>
    <t>30120G10</t>
  </si>
  <si>
    <t>30140G10</t>
  </si>
  <si>
    <t>50100G10</t>
  </si>
  <si>
    <t>50120G10</t>
  </si>
  <si>
    <t>50140G10</t>
  </si>
  <si>
    <t>50160G10</t>
  </si>
  <si>
    <t>51100G10</t>
  </si>
  <si>
    <t>52180G10</t>
  </si>
  <si>
    <t>52280G10</t>
  </si>
  <si>
    <t>52360S00</t>
  </si>
  <si>
    <t>52360S01</t>
  </si>
  <si>
    <t>52360S02</t>
  </si>
  <si>
    <t>61160A01</t>
  </si>
  <si>
    <t>61160A05</t>
  </si>
  <si>
    <t>61160A06</t>
  </si>
  <si>
    <t>61160A07</t>
  </si>
  <si>
    <t>61160A08</t>
  </si>
  <si>
    <t>61160A10</t>
  </si>
  <si>
    <t>61160A12</t>
  </si>
  <si>
    <t>61160A13</t>
  </si>
  <si>
    <t>61160A14</t>
  </si>
  <si>
    <t>61160A15</t>
  </si>
  <si>
    <t>61160A16</t>
  </si>
  <si>
    <t>61180A01</t>
  </si>
  <si>
    <t>61180A05</t>
  </si>
  <si>
    <t>61180A06</t>
  </si>
  <si>
    <t>61180A07</t>
  </si>
  <si>
    <t>61180A10</t>
  </si>
  <si>
    <t>61180A12</t>
  </si>
  <si>
    <t>61180A13</t>
  </si>
  <si>
    <t>61180A14</t>
  </si>
  <si>
    <t>61180A15</t>
  </si>
  <si>
    <t>61180A16</t>
  </si>
  <si>
    <t>61220A01</t>
  </si>
  <si>
    <t>61220A05</t>
  </si>
  <si>
    <t>61220A06</t>
  </si>
  <si>
    <t>61220A07</t>
  </si>
  <si>
    <t>61220A10</t>
  </si>
  <si>
    <t>61220A12</t>
  </si>
  <si>
    <t>61220A13</t>
  </si>
  <si>
    <t>61220A14</t>
  </si>
  <si>
    <t>61220A15</t>
  </si>
  <si>
    <t>61220A16</t>
  </si>
  <si>
    <t>61260A01</t>
  </si>
  <si>
    <t>61260A05</t>
  </si>
  <si>
    <t>61260A06</t>
  </si>
  <si>
    <t>61260A07</t>
  </si>
  <si>
    <t>61260A10</t>
  </si>
  <si>
    <t>61260A12</t>
  </si>
  <si>
    <t>61260A13</t>
  </si>
  <si>
    <t>61260A14</t>
  </si>
  <si>
    <t>61260A15</t>
  </si>
  <si>
    <t>61260A16</t>
  </si>
  <si>
    <t>61280A01</t>
  </si>
  <si>
    <t>61280A05</t>
  </si>
  <si>
    <t>61280A06</t>
  </si>
  <si>
    <t>61280A07</t>
  </si>
  <si>
    <t>61280A10</t>
  </si>
  <si>
    <t>61280A12</t>
  </si>
  <si>
    <t>61280A13</t>
  </si>
  <si>
    <t>61280A14</t>
  </si>
  <si>
    <t>61280A15</t>
  </si>
  <si>
    <t>61280A16</t>
  </si>
  <si>
    <t>61300A05</t>
  </si>
  <si>
    <t>61300A06</t>
  </si>
  <si>
    <t>61300A07</t>
  </si>
  <si>
    <t>61300A10</t>
  </si>
  <si>
    <t>61300A12</t>
  </si>
  <si>
    <t>61300A13</t>
  </si>
  <si>
    <t>61300A14</t>
  </si>
  <si>
    <t>61300A15</t>
  </si>
  <si>
    <t>61300A16</t>
  </si>
  <si>
    <t>61300Z00</t>
  </si>
  <si>
    <t>61320A05</t>
  </si>
  <si>
    <t>61320A06</t>
  </si>
  <si>
    <t>61320A07</t>
  </si>
  <si>
    <t>61320A10</t>
  </si>
  <si>
    <t>61320A12</t>
  </si>
  <si>
    <t>61320A13</t>
  </si>
  <si>
    <t>61320A14</t>
  </si>
  <si>
    <t>61320A15</t>
  </si>
  <si>
    <t>61320A16</t>
  </si>
  <si>
    <t>61320Z00</t>
  </si>
  <si>
    <t>61340A01</t>
  </si>
  <si>
    <t>61340A05</t>
  </si>
  <si>
    <t>61340A06</t>
  </si>
  <si>
    <t>61340A07</t>
  </si>
  <si>
    <t>61340A10</t>
  </si>
  <si>
    <t>61340A12</t>
  </si>
  <si>
    <t>61340A13</t>
  </si>
  <si>
    <t>61340A14</t>
  </si>
  <si>
    <t>61340A15</t>
  </si>
  <si>
    <t>61340A16</t>
  </si>
  <si>
    <t>61340Z00</t>
  </si>
  <si>
    <t>61420A01</t>
  </si>
  <si>
    <t>61420A05</t>
  </si>
  <si>
    <t>61420A06</t>
  </si>
  <si>
    <t>61420A07</t>
  </si>
  <si>
    <t>61420A10</t>
  </si>
  <si>
    <t>61420A12</t>
  </si>
  <si>
    <t>61420A13</t>
  </si>
  <si>
    <t>61420A14</t>
  </si>
  <si>
    <t>61420A15</t>
  </si>
  <si>
    <t>61420A16</t>
  </si>
  <si>
    <t>61420Z00</t>
  </si>
  <si>
    <t>61440A01</t>
  </si>
  <si>
    <t>61440A05</t>
  </si>
  <si>
    <t>61440A06</t>
  </si>
  <si>
    <t>61440A07</t>
  </si>
  <si>
    <t>61440A10</t>
  </si>
  <si>
    <t>61440A12</t>
  </si>
  <si>
    <t>61440A13</t>
  </si>
  <si>
    <t>61440A14</t>
  </si>
  <si>
    <t>61440A15</t>
  </si>
  <si>
    <t>61440A16</t>
  </si>
  <si>
    <t>61440Z00</t>
  </si>
  <si>
    <t>61480A01</t>
  </si>
  <si>
    <t>61480A05</t>
  </si>
  <si>
    <t>61480A06</t>
  </si>
  <si>
    <t>61480A07</t>
  </si>
  <si>
    <t>61480A10</t>
  </si>
  <si>
    <t>61480A12</t>
  </si>
  <si>
    <t>61480A13</t>
  </si>
  <si>
    <t>61480A14</t>
  </si>
  <si>
    <t>61480A15</t>
  </si>
  <si>
    <t>61480A16</t>
  </si>
  <si>
    <t>61480Z00</t>
  </si>
  <si>
    <t>61520A01</t>
  </si>
  <si>
    <t>61520A05</t>
  </si>
  <si>
    <t>61520A06</t>
  </si>
  <si>
    <t>61520A07</t>
  </si>
  <si>
    <t>61520A10</t>
  </si>
  <si>
    <t>61520A12</t>
  </si>
  <si>
    <t>61520A13</t>
  </si>
  <si>
    <t>61520A14</t>
  </si>
  <si>
    <t>61520A15</t>
  </si>
  <si>
    <t>61520A16</t>
  </si>
  <si>
    <t>61520Z00</t>
  </si>
  <si>
    <t>61540A01</t>
  </si>
  <si>
    <t>61540A05</t>
  </si>
  <si>
    <t>61540A06</t>
  </si>
  <si>
    <t>61540A07</t>
  </si>
  <si>
    <t>61540A10</t>
  </si>
  <si>
    <t>61540A12</t>
  </si>
  <si>
    <t>61540A13</t>
  </si>
  <si>
    <t>61540A14</t>
  </si>
  <si>
    <t>61540A15</t>
  </si>
  <si>
    <t>61540A16</t>
  </si>
  <si>
    <t>61540Z00</t>
  </si>
  <si>
    <t>61560A05</t>
  </si>
  <si>
    <t>61560A06</t>
  </si>
  <si>
    <t>61560A07</t>
  </si>
  <si>
    <t>61560A10</t>
  </si>
  <si>
    <t>61560A12</t>
  </si>
  <si>
    <t>61560A13</t>
  </si>
  <si>
    <t>61560A14</t>
  </si>
  <si>
    <t>61560A15</t>
  </si>
  <si>
    <t>61560A16</t>
  </si>
  <si>
    <t>61560Z00</t>
  </si>
  <si>
    <t>62100G01</t>
  </si>
  <si>
    <t>62100G02</t>
  </si>
  <si>
    <t>62100G03</t>
  </si>
  <si>
    <t>62100G04</t>
  </si>
  <si>
    <t>62100G05</t>
  </si>
  <si>
    <t>62100G06</t>
  </si>
  <si>
    <t>62100G07</t>
  </si>
  <si>
    <t>62100G08</t>
  </si>
  <si>
    <t>62100G09</t>
  </si>
  <si>
    <t>62100G11</t>
  </si>
  <si>
    <t>62100G12</t>
  </si>
  <si>
    <t>62100G13</t>
  </si>
  <si>
    <t>62100G14</t>
  </si>
  <si>
    <t>63160G01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</si>
  <si>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</si>
  <si>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</si>
  <si>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</si>
  <si>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</si>
  <si>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</si>
  <si>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</si>
  <si>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</si>
  <si>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</si>
  <si>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63160G11</t>
  </si>
  <si>
    <t>63160G12</t>
  </si>
  <si>
    <t>63160G13</t>
  </si>
  <si>
    <t>63160G14</t>
  </si>
  <si>
    <t>63420G01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</si>
  <si>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</si>
  <si>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</si>
  <si>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</si>
  <si>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</si>
  <si>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</si>
  <si>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</si>
  <si>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</si>
  <si>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</si>
  <si>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63420G11</t>
  </si>
  <si>
    <t>63420G12</t>
  </si>
  <si>
    <t>63420G13</t>
  </si>
  <si>
    <t>63420G14</t>
  </si>
  <si>
    <t>63440H01</t>
  </si>
  <si>
    <t>63440H02</t>
  </si>
  <si>
    <t>70100G10</t>
  </si>
  <si>
    <t>71100G10</t>
  </si>
  <si>
    <t>71120G10</t>
  </si>
  <si>
    <t>71140G10</t>
  </si>
  <si>
    <t>71160G10</t>
  </si>
  <si>
    <t>73100G10</t>
  </si>
  <si>
    <t>73120G01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</si>
  <si>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</si>
  <si>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</si>
  <si>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</si>
  <si>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</si>
  <si>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</si>
  <si>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</si>
  <si>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</si>
  <si>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</si>
  <si>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73120G11</t>
  </si>
  <si>
    <t>73120G12</t>
  </si>
  <si>
    <t>73120G13</t>
  </si>
  <si>
    <t>73120G14</t>
  </si>
  <si>
    <t>74100G01</t>
  </si>
  <si>
    <t>74100G02</t>
  </si>
  <si>
    <t>74100G03</t>
  </si>
  <si>
    <t>74100G04</t>
  </si>
  <si>
    <t>74100G05</t>
  </si>
  <si>
    <t>74100G06</t>
  </si>
  <si>
    <t>74100G07</t>
  </si>
  <si>
    <t>74100G08</t>
  </si>
  <si>
    <t>74100G09</t>
  </si>
  <si>
    <t>74100G11</t>
  </si>
  <si>
    <t>74100G12</t>
  </si>
  <si>
    <t>74100G13</t>
  </si>
  <si>
    <t>74100G14</t>
  </si>
  <si>
    <t>75200H01</t>
  </si>
  <si>
    <t>75200H02</t>
  </si>
  <si>
    <t>90100G10</t>
  </si>
  <si>
    <t>90120G10</t>
  </si>
  <si>
    <t>90140G10</t>
  </si>
  <si>
    <t>90320G10</t>
  </si>
  <si>
    <t>Direct Costs-Property</t>
  </si>
  <si>
    <t>Direct Costs-Vineyards</t>
  </si>
  <si>
    <t>Direct Costs-Media</t>
  </si>
  <si>
    <t>Interest Income</t>
  </si>
  <si>
    <t>Property Cost</t>
  </si>
  <si>
    <t>Financing Cost</t>
  </si>
  <si>
    <t>Extra Ordinary Expenses</t>
  </si>
  <si>
    <t>Cash at bank</t>
  </si>
  <si>
    <t>Equity</t>
  </si>
  <si>
    <t>Rental Income-6 Circuit Drive</t>
  </si>
  <si>
    <t>01 - I</t>
  </si>
  <si>
    <t xml:space="preserve">10100          </t>
  </si>
  <si>
    <t xml:space="preserve">A01            </t>
  </si>
  <si>
    <t xml:space="preserve">               </t>
  </si>
  <si>
    <t xml:space="preserve">F010  </t>
  </si>
  <si>
    <t>Credit</t>
  </si>
  <si>
    <t xml:space="preserve">ROOTS PROPERTY PTY LTD                                      </t>
  </si>
  <si>
    <t>Rental Income-26a Grote St</t>
  </si>
  <si>
    <t xml:space="preserve">A05            </t>
  </si>
  <si>
    <t>Rental Income-31 Franklin St</t>
  </si>
  <si>
    <t xml:space="preserve">A06            </t>
  </si>
  <si>
    <t>Rental Income-25 Franklin St</t>
  </si>
  <si>
    <t xml:space="preserve">A07            </t>
  </si>
  <si>
    <t>Rental Income-15 Franklin St</t>
  </si>
  <si>
    <t xml:space="preserve">A10            </t>
  </si>
  <si>
    <t>Rental Income-A27 188 Carrington</t>
  </si>
  <si>
    <t xml:space="preserve">A12            </t>
  </si>
  <si>
    <t>Rental Income-B25 188 Carrington</t>
  </si>
  <si>
    <t xml:space="preserve">A13            </t>
  </si>
  <si>
    <t>Rental Income-120 Queen Road</t>
  </si>
  <si>
    <t xml:space="preserve">A14            </t>
  </si>
  <si>
    <t>Rental Income-236 Queen Road</t>
  </si>
  <si>
    <t xml:space="preserve">A15            </t>
  </si>
  <si>
    <t>Rental Income-534 Queen Road</t>
  </si>
  <si>
    <t xml:space="preserve">A16            </t>
  </si>
  <si>
    <t>Other Income-B25 188 Carrington</t>
  </si>
  <si>
    <t>05 - I</t>
  </si>
  <si>
    <t xml:space="preserve">15200          </t>
  </si>
  <si>
    <t>Interest Received-26a Grote St</t>
  </si>
  <si>
    <t>06 - I</t>
  </si>
  <si>
    <t xml:space="preserve">16100          </t>
  </si>
  <si>
    <t>Interest Received-31 Franklin St</t>
  </si>
  <si>
    <t>Interest Received-25 Franklin St</t>
  </si>
  <si>
    <t>Interest Received-15 Franklin St</t>
  </si>
  <si>
    <t>Interest Received-B25 188 Carrington</t>
  </si>
  <si>
    <t>Interest Received-120 Queen Road</t>
  </si>
  <si>
    <t>Interest Received-236 Queen Road</t>
  </si>
  <si>
    <t>Interest Received-534 Queen Road</t>
  </si>
  <si>
    <t>Bank Fees &amp; Charges-26a Grote St</t>
  </si>
  <si>
    <t>09 - I</t>
  </si>
  <si>
    <t xml:space="preserve">22180          </t>
  </si>
  <si>
    <t>Debit</t>
  </si>
  <si>
    <t>Bank Fees &amp; Charges-31 Franklin St</t>
  </si>
  <si>
    <t>Bank Fees &amp; Charges-25 Franklin St</t>
  </si>
  <si>
    <t>Bank Fees &amp; Charges-15 Franklin St</t>
  </si>
  <si>
    <t>Bank Fees &amp; Charges-B25 188 Carrington</t>
  </si>
  <si>
    <t>Bank Fees &amp; Charges-120 Queen Road</t>
  </si>
  <si>
    <t>Bank Fees &amp; Charges-236 Queen Road</t>
  </si>
  <si>
    <t>Bank Fees &amp; Charges-534 Queen Road</t>
  </si>
  <si>
    <t>Fees &amp; Charges-6 Circuit Drive</t>
  </si>
  <si>
    <t xml:space="preserve">22340          </t>
  </si>
  <si>
    <t>Fees &amp; Charges-26a Grote St</t>
  </si>
  <si>
    <t>Fees &amp; Charges-31 Franklin St</t>
  </si>
  <si>
    <t>Fees &amp; Charges-25 Franklin St</t>
  </si>
  <si>
    <t>Fees &amp; Charges-15 Franklin St</t>
  </si>
  <si>
    <t>Fees &amp; Charges-B25 188 Carrington</t>
  </si>
  <si>
    <t>Fees &amp; Charges-120 Queen Road</t>
  </si>
  <si>
    <t>Fees &amp; Charges-236 Queen Road</t>
  </si>
  <si>
    <t>Fees &amp; Charges-534 Queen Road</t>
  </si>
  <si>
    <t>Rates &amp; Taxes - Land-6 Circuit Drive</t>
  </si>
  <si>
    <t>14 - I</t>
  </si>
  <si>
    <t xml:space="preserve">27260          </t>
  </si>
  <si>
    <t>Rates &amp; Taxes - Land-26a Grote St</t>
  </si>
  <si>
    <t>Rates &amp; Taxes - Land-31 Franklin St</t>
  </si>
  <si>
    <t>Rates &amp; Taxes - Land-25 Franklin St</t>
  </si>
  <si>
    <t>Rates &amp; Taxes - Land-15 Franklin St</t>
  </si>
  <si>
    <t>Rates &amp; Taxes - Land-B25 188 Carrington</t>
  </si>
  <si>
    <t>Depreciation - Build Write Off-6 Circuit Drive</t>
  </si>
  <si>
    <t>15 - I</t>
  </si>
  <si>
    <t xml:space="preserve">28160          </t>
  </si>
  <si>
    <t>Depreciation - Build Write Off-A27 188 Carrington</t>
  </si>
  <si>
    <t>Depreciation - Build Write Off-B25 188 Carrington</t>
  </si>
  <si>
    <t>Depreciation - Build Improvements-26a Grote St</t>
  </si>
  <si>
    <t xml:space="preserve">28180          </t>
  </si>
  <si>
    <t>Depreciation - Build Improvements-31 Franklin St</t>
  </si>
  <si>
    <t>Depreciation - Build Improvements-25 Franklin St</t>
  </si>
  <si>
    <t>Depreciation - Build Improvements-15 Franklin St</t>
  </si>
  <si>
    <t>Depreciation - Furniture &amp; Fittings-A27 188 Carrington</t>
  </si>
  <si>
    <t xml:space="preserve">28220          </t>
  </si>
  <si>
    <t>Depreciation - Furniture &amp; Fittings-B25 188 Carrington</t>
  </si>
  <si>
    <t>Depreciation - Furniture &amp; Fittings-120 Queen Road</t>
  </si>
  <si>
    <t>Depreciation - Plant &amp; Equip-6 Circuit Drive</t>
  </si>
  <si>
    <t xml:space="preserve">28280          </t>
  </si>
  <si>
    <t>Depreciation - Plant &amp; Equip-26a Grote St</t>
  </si>
  <si>
    <t>Depreciation - Plant &amp; Equip-31 Franklin St</t>
  </si>
  <si>
    <t>Depreciation - Plant &amp; Equip-25 Franklin St</t>
  </si>
  <si>
    <t>Depreciation: Low Value Pool-B25 188 Carrington</t>
  </si>
  <si>
    <t xml:space="preserve">28300          </t>
  </si>
  <si>
    <t>Conservia Finance - Interest-25 Franklin Street</t>
  </si>
  <si>
    <t>16 - I</t>
  </si>
  <si>
    <t xml:space="preserve">29100          </t>
  </si>
  <si>
    <t>National Australia Bank-ROOTS</t>
  </si>
  <si>
    <t>20 - B</t>
  </si>
  <si>
    <t xml:space="preserve">50100          </t>
  </si>
  <si>
    <t xml:space="preserve">G10            </t>
  </si>
  <si>
    <t>Trade Debtor-ROOTS</t>
  </si>
  <si>
    <t>21 - B</t>
  </si>
  <si>
    <t xml:space="preserve">51100          </t>
  </si>
  <si>
    <t>Prepaid - Land Tax-ROOTS</t>
  </si>
  <si>
    <t>22 - B</t>
  </si>
  <si>
    <t xml:space="preserve">52280          </t>
  </si>
  <si>
    <t>Suspense-Other</t>
  </si>
  <si>
    <t xml:space="preserve">52360          </t>
  </si>
  <si>
    <t xml:space="preserve">S02            </t>
  </si>
  <si>
    <t>Land &amp; Buildings-6 Circuit Drive</t>
  </si>
  <si>
    <t>23 - B</t>
  </si>
  <si>
    <t xml:space="preserve">61160          </t>
  </si>
  <si>
    <t>Land &amp; Buildings-26a Grote St</t>
  </si>
  <si>
    <t>Land &amp; Buildings-31 Franklin St</t>
  </si>
  <si>
    <t>Land &amp; Buildings-25 Franklin St</t>
  </si>
  <si>
    <t>Land &amp; Buildings-23 Franklin St</t>
  </si>
  <si>
    <t xml:space="preserve">A08            </t>
  </si>
  <si>
    <t>Land &amp; Buildings-15 Franklin St</t>
  </si>
  <si>
    <t>Land &amp; Buildings-B25 188 Carrington</t>
  </si>
  <si>
    <t>Land &amp; Buildings-120 Queen Road</t>
  </si>
  <si>
    <t>Land &amp; Buildings-236 Queen Road</t>
  </si>
  <si>
    <t>Land &amp; Buildings-534 Queen Road</t>
  </si>
  <si>
    <t>Building Improvements-6 Circuit Drive</t>
  </si>
  <si>
    <t xml:space="preserve">61180          </t>
  </si>
  <si>
    <t>Building Improvements-26a Grote St</t>
  </si>
  <si>
    <t>Building Improvements-31 Franklin St</t>
  </si>
  <si>
    <t>Building Improvements-25 Franklin St</t>
  </si>
  <si>
    <t>Building Improvements-15 Franklin St</t>
  </si>
  <si>
    <t>Building Improvements-120 Queen Road</t>
  </si>
  <si>
    <t>Furniture &amp; Fittings-B25 188 Carrington</t>
  </si>
  <si>
    <t xml:space="preserve">61220          </t>
  </si>
  <si>
    <t>Plant &amp; Equipment-31 Franklin St</t>
  </si>
  <si>
    <t xml:space="preserve">61280          </t>
  </si>
  <si>
    <t>Plant &amp; Equipment-25 Franklin St</t>
  </si>
  <si>
    <t>Low Value Pool - Previous Years-General</t>
  </si>
  <si>
    <t xml:space="preserve">61320          </t>
  </si>
  <si>
    <t xml:space="preserve">Z00            </t>
  </si>
  <si>
    <t>Less Accum Depn - Build Write Off-6 Circuit Drive</t>
  </si>
  <si>
    <t xml:space="preserve">61420          </t>
  </si>
  <si>
    <t>Less Accum Depn - Build Write Off-A27 188 Carrington</t>
  </si>
  <si>
    <t>Less Accum Depn - Build Write Off-B25 188 Carrington</t>
  </si>
  <si>
    <t>Less Accum Depn - Build Write Off-General</t>
  </si>
  <si>
    <t>Less Accum Depn - Build Improvements-26a Grote St</t>
  </si>
  <si>
    <t xml:space="preserve">61440          </t>
  </si>
  <si>
    <t>Less Accum Depn - Build Improvements-31 Franklin St</t>
  </si>
  <si>
    <t>Less Accum Depn - Build Improvements-25 Franklin St</t>
  </si>
  <si>
    <t>Less Accum Depn - Build Improvements-15 Franklin St</t>
  </si>
  <si>
    <t>Less Accum Depn - Build Improvements-General</t>
  </si>
  <si>
    <t>Less Accum Depn - Furniture &amp; Fittings-A27 188 Carrington</t>
  </si>
  <si>
    <t xml:space="preserve">61480          </t>
  </si>
  <si>
    <t>Less Accum Depn - Furniture &amp; Fittings-B25 188 Carrington</t>
  </si>
  <si>
    <t>Less Accum Depn - Furniture &amp; Fittings-General</t>
  </si>
  <si>
    <t>Less Depn - Office Furniture-120 Queen Road</t>
  </si>
  <si>
    <t xml:space="preserve">61520          </t>
  </si>
  <si>
    <t>Less Accum Depn - Plant &amp; Equip-6 Circuit Drive</t>
  </si>
  <si>
    <t xml:space="preserve">61540          </t>
  </si>
  <si>
    <t>Less Accum Depn - Plant &amp; Equip-31 Franklin St</t>
  </si>
  <si>
    <t>Less Accum Depn - Plant &amp; Equip-25 Franklin St</t>
  </si>
  <si>
    <t>Less Accum Dep - Low Value Pool-26a Grote St</t>
  </si>
  <si>
    <t xml:space="preserve">61560          </t>
  </si>
  <si>
    <t>Less Accum Dep - Low Value Pool-31 Franklin St</t>
  </si>
  <si>
    <t>Less Accum Dep - Low Value Pool-B25 188 Carrington</t>
  </si>
  <si>
    <t>Intercompany-23F</t>
  </si>
  <si>
    <t>24 - B</t>
  </si>
  <si>
    <t xml:space="preserve">62100          </t>
  </si>
  <si>
    <t xml:space="preserve">G01            </t>
  </si>
  <si>
    <t>Intercompany-GBLT</t>
  </si>
  <si>
    <t xml:space="preserve">G05            </t>
  </si>
  <si>
    <t>Intercompany-GIP</t>
  </si>
  <si>
    <t xml:space="preserve">G06            </t>
  </si>
  <si>
    <t>Intercompany-GPM</t>
  </si>
  <si>
    <t xml:space="preserve">G07            </t>
  </si>
  <si>
    <t>Intercompany-TAT</t>
  </si>
  <si>
    <t xml:space="preserve">G13            </t>
  </si>
  <si>
    <t>Intercompany-TMV</t>
  </si>
  <si>
    <t xml:space="preserve">G14            </t>
  </si>
  <si>
    <t>Trusts-JMFT</t>
  </si>
  <si>
    <t>25 - B</t>
  </si>
  <si>
    <t xml:space="preserve">63440          </t>
  </si>
  <si>
    <t xml:space="preserve">H02            </t>
  </si>
  <si>
    <t>Trade Creditor-ROOTS</t>
  </si>
  <si>
    <t>26 - B</t>
  </si>
  <si>
    <t xml:space="preserve">70100          </t>
  </si>
  <si>
    <t>Accruals-ROOTS</t>
  </si>
  <si>
    <t>27 - B</t>
  </si>
  <si>
    <t xml:space="preserve">71100          </t>
  </si>
  <si>
    <t>GST Paid-ROOTS</t>
  </si>
  <si>
    <t xml:space="preserve">71120          </t>
  </si>
  <si>
    <t>GST Collected-ROOTS</t>
  </si>
  <si>
    <t xml:space="preserve">71140          </t>
  </si>
  <si>
    <t>Conservia Loan-ROOTS</t>
  </si>
  <si>
    <t>31 - B</t>
  </si>
  <si>
    <t xml:space="preserve">73100          </t>
  </si>
  <si>
    <t>Intercompany-EPH</t>
  </si>
  <si>
    <t>30 - B</t>
  </si>
  <si>
    <t xml:space="preserve">74100          </t>
  </si>
  <si>
    <t xml:space="preserve">G02            </t>
  </si>
  <si>
    <t>Intercompany-OPC</t>
  </si>
  <si>
    <t xml:space="preserve">G08            </t>
  </si>
  <si>
    <t>Intercompany-TAR</t>
  </si>
  <si>
    <t xml:space="preserve">G12            </t>
  </si>
  <si>
    <t>Trusts-APT</t>
  </si>
  <si>
    <t xml:space="preserve">75200          </t>
  </si>
  <si>
    <t xml:space="preserve">H01            </t>
  </si>
  <si>
    <t>Retained Earnings-ROOTS</t>
  </si>
  <si>
    <t>32 - R</t>
  </si>
  <si>
    <t xml:space="preserve">90100          </t>
  </si>
  <si>
    <t>Issued Capital-ROOTS</t>
  </si>
  <si>
    <t xml:space="preserve">90140          </t>
  </si>
  <si>
    <t>Historical Balancing -ROOTS</t>
  </si>
  <si>
    <t xml:space="preserve">90320          </t>
  </si>
  <si>
    <t>2020</t>
  </si>
  <si>
    <t>GL - CL</t>
  </si>
  <si>
    <t>CLOSING ENTRY</t>
  </si>
  <si>
    <t>001873</t>
  </si>
  <si>
    <t xml:space="preserve">EVAN    </t>
  </si>
  <si>
    <t>AUD</t>
  </si>
  <si>
    <t>GL - JE</t>
  </si>
  <si>
    <t>Profit/Loss Distribution-6 Circuit Drive</t>
  </si>
  <si>
    <t>Dist from GPM</t>
  </si>
  <si>
    <t>CB - CB</t>
  </si>
  <si>
    <t xml:space="preserve">     3008193</t>
  </si>
  <si>
    <t>Bank Fee</t>
  </si>
  <si>
    <t>001755</t>
  </si>
  <si>
    <t xml:space="preserve">LIDIYA  </t>
  </si>
  <si>
    <t xml:space="preserve">     3009194</t>
  </si>
  <si>
    <t>001758</t>
  </si>
  <si>
    <t xml:space="preserve">       29119</t>
  </si>
  <si>
    <t>001772</t>
  </si>
  <si>
    <t>001839</t>
  </si>
  <si>
    <t>AP - IN</t>
  </si>
  <si>
    <t>Australian Securities &amp; Investments Commission-Aug 19--22065</t>
  </si>
  <si>
    <t>annual review fees</t>
  </si>
  <si>
    <t>001750</t>
  </si>
  <si>
    <t>Land Tax Accrual</t>
  </si>
  <si>
    <t>001747</t>
  </si>
  <si>
    <t>001756</t>
  </si>
  <si>
    <t>001759</t>
  </si>
  <si>
    <t>Land Tax</t>
  </si>
  <si>
    <t>001763</t>
  </si>
  <si>
    <t>001762</t>
  </si>
  <si>
    <t>001773</t>
  </si>
  <si>
    <t>001776</t>
  </si>
  <si>
    <t>001791</t>
  </si>
  <si>
    <t>001803</t>
  </si>
  <si>
    <t>001813</t>
  </si>
  <si>
    <t>001821</t>
  </si>
  <si>
    <t>001831</t>
  </si>
  <si>
    <t>001840</t>
  </si>
  <si>
    <t>001842</t>
  </si>
  <si>
    <t>Depreciation</t>
  </si>
  <si>
    <t>001746</t>
  </si>
  <si>
    <t>001757</t>
  </si>
  <si>
    <t>001760</t>
  </si>
  <si>
    <t>001764</t>
  </si>
  <si>
    <t>001774</t>
  </si>
  <si>
    <t>001778</t>
  </si>
  <si>
    <t>001792</t>
  </si>
  <si>
    <t>001802</t>
  </si>
  <si>
    <t>001818</t>
  </si>
  <si>
    <t>001820</t>
  </si>
  <si>
    <t>001833</t>
  </si>
  <si>
    <t>001841</t>
  </si>
  <si>
    <t>Conservia-Nov 19--84608</t>
  </si>
  <si>
    <t>25F interest Oct19</t>
  </si>
  <si>
    <t>001767</t>
  </si>
  <si>
    <t>Conservia-Nov 19--84610</t>
  </si>
  <si>
    <t>25F Interest Nov19</t>
  </si>
  <si>
    <t>Accrual Conservia</t>
  </si>
  <si>
    <t>001779</t>
  </si>
  <si>
    <t>REVERSING ENTRY</t>
  </si>
  <si>
    <t>Conservia-Jan 20--85870</t>
  </si>
  <si>
    <t>Interest</t>
  </si>
  <si>
    <t>001780</t>
  </si>
  <si>
    <t>Conservia-Jan 20--85871</t>
  </si>
  <si>
    <t>001793</t>
  </si>
  <si>
    <t>001794</t>
  </si>
  <si>
    <t>Conservia-Feb 20--86543</t>
  </si>
  <si>
    <t>001795</t>
  </si>
  <si>
    <t>Conservia-March 20--87730</t>
  </si>
  <si>
    <t>001810</t>
  </si>
  <si>
    <t>Conservia-April 20--88812</t>
  </si>
  <si>
    <t>001822</t>
  </si>
  <si>
    <t>Conservia-May 20--89435</t>
  </si>
  <si>
    <t>001832</t>
  </si>
  <si>
    <t>AP - CL</t>
  </si>
  <si>
    <t>001844</t>
  </si>
  <si>
    <t>Conservia-June 20--90149</t>
  </si>
  <si>
    <t xml:space="preserve">         887</t>
  </si>
  <si>
    <t>Revenue SA</t>
  </si>
  <si>
    <t>001744</t>
  </si>
  <si>
    <t xml:space="preserve">     1508196</t>
  </si>
  <si>
    <t>Receive funds</t>
  </si>
  <si>
    <t>001748</t>
  </si>
  <si>
    <t xml:space="preserve">           0</t>
  </si>
  <si>
    <t>Terrace Floors &amp; Furnishings</t>
  </si>
  <si>
    <t>001754</t>
  </si>
  <si>
    <t xml:space="preserve">         888</t>
  </si>
  <si>
    <t>Australian Securities &amp; Investments Commission</t>
  </si>
  <si>
    <t>001753</t>
  </si>
  <si>
    <t xml:space="preserve">         889</t>
  </si>
  <si>
    <t>001766</t>
  </si>
  <si>
    <t xml:space="preserve">      141197</t>
  </si>
  <si>
    <t>001770</t>
  </si>
  <si>
    <t xml:space="preserve">     2511194</t>
  </si>
  <si>
    <t>001768</t>
  </si>
  <si>
    <t xml:space="preserve">     2611194</t>
  </si>
  <si>
    <t>Conservia</t>
  </si>
  <si>
    <t>001769</t>
  </si>
  <si>
    <t xml:space="preserve">     1212194</t>
  </si>
  <si>
    <t>001775</t>
  </si>
  <si>
    <t xml:space="preserve">      140120</t>
  </si>
  <si>
    <t>001781</t>
  </si>
  <si>
    <t>001783</t>
  </si>
  <si>
    <t xml:space="preserve">     2301205</t>
  </si>
  <si>
    <t>001786</t>
  </si>
  <si>
    <t>001785</t>
  </si>
  <si>
    <t xml:space="preserve">     2901209</t>
  </si>
  <si>
    <t>001787</t>
  </si>
  <si>
    <t xml:space="preserve">      302205</t>
  </si>
  <si>
    <t>001798</t>
  </si>
  <si>
    <t>Higgins Coatings Pty Ltd</t>
  </si>
  <si>
    <t>001790</t>
  </si>
  <si>
    <t xml:space="preserve">      302206</t>
  </si>
  <si>
    <t>001797</t>
  </si>
  <si>
    <t>001801</t>
  </si>
  <si>
    <t>Kyson Property Maintenance</t>
  </si>
  <si>
    <t>001806</t>
  </si>
  <si>
    <t>001809</t>
  </si>
  <si>
    <t>001812</t>
  </si>
  <si>
    <t>001817</t>
  </si>
  <si>
    <t xml:space="preserve">          41</t>
  </si>
  <si>
    <t>001826</t>
  </si>
  <si>
    <t>001827</t>
  </si>
  <si>
    <t>System Solutions Engineering</t>
  </si>
  <si>
    <t>Checkright Pty Ltd</t>
  </si>
  <si>
    <t>001830</t>
  </si>
  <si>
    <t>001835</t>
  </si>
  <si>
    <t xml:space="preserve">       30620</t>
  </si>
  <si>
    <t>001836</t>
  </si>
  <si>
    <t>Reverse - Receive funds</t>
  </si>
  <si>
    <t>001837</t>
  </si>
  <si>
    <t xml:space="preserve">      306205</t>
  </si>
  <si>
    <t>001838</t>
  </si>
  <si>
    <t xml:space="preserve">     2606204</t>
  </si>
  <si>
    <t>001843</t>
  </si>
  <si>
    <t>Electronic Clearing -ROOTS</t>
  </si>
  <si>
    <t>AP - PY</t>
  </si>
  <si>
    <t>R0001-Revenue SA</t>
  </si>
  <si>
    <t>000000000887</t>
  </si>
  <si>
    <t>001742</t>
  </si>
  <si>
    <t>A0001-Australian Securities &amp; Investments Commission</t>
  </si>
  <si>
    <t>000000000888</t>
  </si>
  <si>
    <t>001752</t>
  </si>
  <si>
    <t>T0001-Terrace Floors &amp; Furnishings</t>
  </si>
  <si>
    <t>001751</t>
  </si>
  <si>
    <t>000000000889</t>
  </si>
  <si>
    <t>001765</t>
  </si>
  <si>
    <t>C0017-Conservia</t>
  </si>
  <si>
    <t>001771</t>
  </si>
  <si>
    <t>001782</t>
  </si>
  <si>
    <t>001784</t>
  </si>
  <si>
    <t>H0002-Higgins Coatings Pty Ltd</t>
  </si>
  <si>
    <t>001789</t>
  </si>
  <si>
    <t>001796</t>
  </si>
  <si>
    <t>001800</t>
  </si>
  <si>
    <t>K0004-Kyson Property Maintenance</t>
  </si>
  <si>
    <t>001805</t>
  </si>
  <si>
    <t>001808</t>
  </si>
  <si>
    <t>001811</t>
  </si>
  <si>
    <t>001816</t>
  </si>
  <si>
    <t>001825</t>
  </si>
  <si>
    <t>S0005-System Solutions Engineering</t>
  </si>
  <si>
    <t>C0018-Checkright Pty Ltd</t>
  </si>
  <si>
    <t>001829</t>
  </si>
  <si>
    <t>001834</t>
  </si>
  <si>
    <t>Revenue SA-Oct 19--70608337OCT 19</t>
  </si>
  <si>
    <t>31F land tax 2019-20</t>
  </si>
  <si>
    <t>001761</t>
  </si>
  <si>
    <t>25F land tax 2019-20</t>
  </si>
  <si>
    <t>15F land tax 2019-20</t>
  </si>
  <si>
    <t>26aGrote Land tax 2019-20</t>
  </si>
  <si>
    <t>Hendon 2019-20</t>
  </si>
  <si>
    <t>Re allocate Substation Demolition</t>
  </si>
  <si>
    <t>001777</t>
  </si>
  <si>
    <t>Checkright Pty Ltd-May 20--722</t>
  </si>
  <si>
    <t>50% of Meter Change</t>
  </si>
  <si>
    <t>001828</t>
  </si>
  <si>
    <t>Kyson Property Maintenance-March 20--1601</t>
  </si>
  <si>
    <t>Grote St fitout alternation</t>
  </si>
  <si>
    <t>001807</t>
  </si>
  <si>
    <t>Re allocate capital spend from GIP</t>
  </si>
  <si>
    <t>001745</t>
  </si>
  <si>
    <t>Terrace Floors &amp; Furnishings-Aug 19--TF008061</t>
  </si>
  <si>
    <t>25F project kitchen</t>
  </si>
  <si>
    <t>001749</t>
  </si>
  <si>
    <t>Kyson Property Maintenance-March 20--1537</t>
  </si>
  <si>
    <t>25F L7 tee bar ceiling touch ups /tiles</t>
  </si>
  <si>
    <t>001804</t>
  </si>
  <si>
    <t>Terrace Floors &amp; Furnishings-March 20--TF008923</t>
  </si>
  <si>
    <t>25F L8 new carpet tiles</t>
  </si>
  <si>
    <t>Higgins Coatings Pty Ltd-March 20--186084198</t>
  </si>
  <si>
    <t>25F L8 painting</t>
  </si>
  <si>
    <t>001814</t>
  </si>
  <si>
    <t>Terrace Floors &amp; Furnishings-May 20--TF008896</t>
  </si>
  <si>
    <t>25F L7 carpet tiles</t>
  </si>
  <si>
    <t>001823</t>
  </si>
  <si>
    <t>System Solutions Engineering-May 20--791-001-1</t>
  </si>
  <si>
    <t>25F L7 Engeneering fees</t>
  </si>
  <si>
    <t>001824</t>
  </si>
  <si>
    <t>Higgins Coatings Pty Ltd-Jan 20--186082856</t>
  </si>
  <si>
    <t>15F external render, painitng</t>
  </si>
  <si>
    <t>001788</t>
  </si>
  <si>
    <t>Higgins Coatings Pty Ltd-Feb 20--186083435</t>
  </si>
  <si>
    <t>15F external render and paint</t>
  </si>
  <si>
    <t>001799</t>
  </si>
  <si>
    <t>Higgins Coatings Pty Ltd-Feb 20--186083461</t>
  </si>
  <si>
    <t>15F bird mesh</t>
  </si>
  <si>
    <t>Higgins Coatings Pty Ltd-Feb 20--186083463</t>
  </si>
  <si>
    <t>15F supply/install downpipe</t>
  </si>
  <si>
    <t>Higgins Coatings Pty Ltd-Feb 20--186083464</t>
  </si>
  <si>
    <t>15F additionla rendering</t>
  </si>
  <si>
    <t>Higgins Coatings Pty Ltd-March 20--186084206</t>
  </si>
  <si>
    <t>15F flagpole removal</t>
  </si>
  <si>
    <t>Higgins Coatings Pty Ltd-April 20--186084275</t>
  </si>
  <si>
    <t>15F painting render</t>
  </si>
  <si>
    <t>001815</t>
  </si>
  <si>
    <t>Higgins Coatings Pty Ltd-April 20--186084662</t>
  </si>
  <si>
    <t>15F variations - render</t>
  </si>
  <si>
    <t>001819</t>
  </si>
  <si>
    <t>Profit/Loss Distribution-120 Queen Road</t>
  </si>
  <si>
    <t>Profit/Loss Distribution-15 Franklin Street</t>
  </si>
  <si>
    <t>Profit/Loss Distribution-236 Queen Road</t>
  </si>
  <si>
    <t>Profit/Loss Distribution-25 Franklin Street</t>
  </si>
  <si>
    <t>Profit/Loss Distribution-26A Grote Street</t>
  </si>
  <si>
    <t>Profit/Loss Distribution-31 Franklin Street</t>
  </si>
  <si>
    <t>Profit/Loss Distribution-534 Queen Road</t>
  </si>
  <si>
    <t>Reallocation of Loan Balances as at 30.6.2020</t>
  </si>
  <si>
    <t>001849</t>
  </si>
  <si>
    <t>70608337OCT 18</t>
  </si>
  <si>
    <t>TF008061</t>
  </si>
  <si>
    <t>22065661396AUG 19</t>
  </si>
  <si>
    <t>70608337OCT 19</t>
  </si>
  <si>
    <t>84608</t>
  </si>
  <si>
    <t>84610</t>
  </si>
  <si>
    <t>85870</t>
  </si>
  <si>
    <t>85871</t>
  </si>
  <si>
    <t>186082856</t>
  </si>
  <si>
    <t>86543</t>
  </si>
  <si>
    <t>186083435</t>
  </si>
  <si>
    <t>186083461</t>
  </si>
  <si>
    <t>186083463</t>
  </si>
  <si>
    <t>186083464</t>
  </si>
  <si>
    <t>1537</t>
  </si>
  <si>
    <t>1601</t>
  </si>
  <si>
    <t>TF008923</t>
  </si>
  <si>
    <t>87730</t>
  </si>
  <si>
    <t>186084198</t>
  </si>
  <si>
    <t>186084206</t>
  </si>
  <si>
    <t>186084275</t>
  </si>
  <si>
    <t>186084662</t>
  </si>
  <si>
    <t>88812</t>
  </si>
  <si>
    <t>TF008896</t>
  </si>
  <si>
    <t>791-001-1</t>
  </si>
  <si>
    <t>722</t>
  </si>
  <si>
    <t>89435</t>
  </si>
  <si>
    <t>90149</t>
  </si>
  <si>
    <t>25F a/c upgrade Oct19</t>
  </si>
  <si>
    <t>25F upgrade Nov19</t>
  </si>
  <si>
    <t>Capirtal Upgrade</t>
  </si>
  <si>
    <t>Capital Upgrade</t>
  </si>
  <si>
    <t>Capital Upgrade 25F</t>
  </si>
  <si>
    <t>Capital Upgrade 25F- Apr20</t>
  </si>
  <si>
    <t>Capital Upgrade 25F Jun20</t>
  </si>
  <si>
    <t xml:space="preserve">Rental Income-26a Grote St                                  </t>
  </si>
  <si>
    <t xml:space="preserve">Rental Income-31 Franklin St                                </t>
  </si>
  <si>
    <t xml:space="preserve">Rental Income-25 Franklin St                                </t>
  </si>
  <si>
    <t xml:space="preserve">Rental Income-15 Franklin St                                </t>
  </si>
  <si>
    <t xml:space="preserve">Rental Income-A27 188 Carrington                            </t>
  </si>
  <si>
    <t xml:space="preserve">Rental Income-B25 188 Carrington                            </t>
  </si>
  <si>
    <t xml:space="preserve">Rental Income-120 Queen Road                                </t>
  </si>
  <si>
    <t xml:space="preserve">Rental Income-236 Queen Road                                </t>
  </si>
  <si>
    <t xml:space="preserve">Rental Income-534 Queen Road                                </t>
  </si>
  <si>
    <t xml:space="preserve">Other Income-26a Grote St                                   </t>
  </si>
  <si>
    <t xml:space="preserve">Other Income-31 Franklin St                                 </t>
  </si>
  <si>
    <t xml:space="preserve">Other Income-25 Franklin St                                 </t>
  </si>
  <si>
    <t xml:space="preserve">Other Income-15 Franklin St                                 </t>
  </si>
  <si>
    <t xml:space="preserve">Other Income-A27 188 Carrington                             </t>
  </si>
  <si>
    <t xml:space="preserve">Other Income-B25 188 Carrington                             </t>
  </si>
  <si>
    <t xml:space="preserve">Other Income-120 Queen Road                                 </t>
  </si>
  <si>
    <t xml:space="preserve">Other Income-236 Queen Road                                 </t>
  </si>
  <si>
    <t xml:space="preserve">Other Income-534 Queen Road                                 </t>
  </si>
  <si>
    <t xml:space="preserve">Interest Received-26a Grote St                              </t>
  </si>
  <si>
    <t xml:space="preserve">Interest Received-31 Franklin St                            </t>
  </si>
  <si>
    <t xml:space="preserve">Interest Received-25 Franklin St                            </t>
  </si>
  <si>
    <t xml:space="preserve">Interest Received-15 Franklin St                            </t>
  </si>
  <si>
    <t xml:space="preserve">Interest Received-A27 188 Carrington                        </t>
  </si>
  <si>
    <t xml:space="preserve">Interest Received-B25 188 Carrington                        </t>
  </si>
  <si>
    <t xml:space="preserve">Interest Received-120 Queen Road                            </t>
  </si>
  <si>
    <t xml:space="preserve">Interest Received-236 Queen Road                            </t>
  </si>
  <si>
    <t xml:space="preserve">Interest Received-534 Queen Road                            </t>
  </si>
  <si>
    <t xml:space="preserve">Bank Fees &amp; Charges-26a Grote St                            </t>
  </si>
  <si>
    <t xml:space="preserve">Bank Fees &amp; Charges-31 Franklin St                          </t>
  </si>
  <si>
    <t xml:space="preserve">Bank Fees &amp; Charges-25 Franklin St                          </t>
  </si>
  <si>
    <t xml:space="preserve">Bank Fees &amp; Charges-15 Franklin St                          </t>
  </si>
  <si>
    <t xml:space="preserve">Bank Fees &amp; Charges-A27 188 Carrington                      </t>
  </si>
  <si>
    <t xml:space="preserve">Bank Fees &amp; Charges-B25 188 Carrington                      </t>
  </si>
  <si>
    <t xml:space="preserve">Bank Fees &amp; Charges-120 Queen Road                          </t>
  </si>
  <si>
    <t xml:space="preserve">Bank Fees &amp; Charges-236 Queen Road                          </t>
  </si>
  <si>
    <t xml:space="preserve">Bank Fees &amp; Charges-534 Queen Road                          </t>
  </si>
  <si>
    <t xml:space="preserve">Fees &amp; Charges-26a Grote St                                 </t>
  </si>
  <si>
    <t xml:space="preserve">Fees &amp; Charges-31 Franklin St                               </t>
  </si>
  <si>
    <t xml:space="preserve">Fees &amp; Charges-25 Franklin St                               </t>
  </si>
  <si>
    <t xml:space="preserve">Fees &amp; Charges-15 Franklin St                               </t>
  </si>
  <si>
    <t xml:space="preserve">Fees &amp; Charges-A27 188 Carrington                           </t>
  </si>
  <si>
    <t xml:space="preserve">Fees &amp; Charges-B25 188 Carrington                           </t>
  </si>
  <si>
    <t xml:space="preserve">Fees &amp; Charges-120 Queen Road                               </t>
  </si>
  <si>
    <t xml:space="preserve">Fees &amp; Charges-236 Queen Road                               </t>
  </si>
  <si>
    <t xml:space="preserve">Fees &amp; Charges-534 Queen Road                               </t>
  </si>
  <si>
    <t xml:space="preserve">Rates &amp; Taxes - Land-26a Grote St                           </t>
  </si>
  <si>
    <t xml:space="preserve">Rates &amp; Taxes - Land-31 Franklin St                         </t>
  </si>
  <si>
    <t xml:space="preserve">Rates &amp; Taxes - Land-25 Franklin St                         </t>
  </si>
  <si>
    <t xml:space="preserve">Rates &amp; Taxes - Land-15 Franklin St                         </t>
  </si>
  <si>
    <t xml:space="preserve">Rates &amp; Taxes - Land-A27 188 Carrington                     </t>
  </si>
  <si>
    <t xml:space="preserve">Rates &amp; Taxes - Land-B25 188 Carrington                     </t>
  </si>
  <si>
    <t xml:space="preserve">Rates &amp; Taxes - Land-120 Queen Road                         </t>
  </si>
  <si>
    <t xml:space="preserve">Rates &amp; Taxes - Land-236 Queen Road                         </t>
  </si>
  <si>
    <t xml:space="preserve">Rates &amp; Taxes - Land-534 Queen Road                         </t>
  </si>
  <si>
    <t xml:space="preserve">Depreciation - Build Write Off-26a Grote St                 </t>
  </si>
  <si>
    <t xml:space="preserve">Depreciation - Build Write Off-31 Franklin St               </t>
  </si>
  <si>
    <t xml:space="preserve">Depreciation - Build Write Off-25 Franklin St               </t>
  </si>
  <si>
    <t xml:space="preserve">Depreciation - Build Write Off-15 Franklin St               </t>
  </si>
  <si>
    <t xml:space="preserve">Depreciation - Build Write Off-A27 188 Carrington           </t>
  </si>
  <si>
    <t xml:space="preserve">Depreciation - Build Write Off-B25 188 Carrington           </t>
  </si>
  <si>
    <t xml:space="preserve">Depreciation - Build Write Off-120 Queen Road               </t>
  </si>
  <si>
    <t xml:space="preserve">Depreciation - Build Write Off-236 Queen Road               </t>
  </si>
  <si>
    <t xml:space="preserve">Depreciation - Build Write Off-534 Queen Road               </t>
  </si>
  <si>
    <t xml:space="preserve">Depreciation - Build Improvements-26a Grote St              </t>
  </si>
  <si>
    <t xml:space="preserve">Depreciation - Build Improvements-31 Franklin St            </t>
  </si>
  <si>
    <t xml:space="preserve">Depreciation - Build Improvements-25 Franklin St            </t>
  </si>
  <si>
    <t xml:space="preserve">Depreciation - Build Improvements-15 Franklin St            </t>
  </si>
  <si>
    <t xml:space="preserve">Depreciation - Build Improvements-A27 188 Carrington        </t>
  </si>
  <si>
    <t xml:space="preserve">Depreciation - Build Improvements-B25 188 Carrington        </t>
  </si>
  <si>
    <t xml:space="preserve">Depreciation - Build Improvements-120 Queen Road            </t>
  </si>
  <si>
    <t xml:space="preserve">Depreciation - Build Improvements-236 Queen Road            </t>
  </si>
  <si>
    <t xml:space="preserve">Depreciation - Build Improvements-534 Queen Road            </t>
  </si>
  <si>
    <t xml:space="preserve">Depreciation - Furniture &amp; Fittings-26a Grote St            </t>
  </si>
  <si>
    <t xml:space="preserve">Depreciation - Furniture &amp; Fittings-31 Franklin St          </t>
  </si>
  <si>
    <t xml:space="preserve">Depreciation - Furniture &amp; Fittings-25 Franklin St          </t>
  </si>
  <si>
    <t xml:space="preserve">Depreciation - Furniture &amp; Fittings-15 Franklin St          </t>
  </si>
  <si>
    <t xml:space="preserve">Depreciation - Furniture &amp; Fittings-A27 188 Carrington      </t>
  </si>
  <si>
    <t xml:space="preserve">Depreciation - Furniture &amp; Fittings-B25 188 Carrington      </t>
  </si>
  <si>
    <t xml:space="preserve">Depreciation - Furniture &amp; Fittings-120 Queen Road          </t>
  </si>
  <si>
    <t xml:space="preserve">Depreciation - Furniture &amp; Fittings-236 Queen Road          </t>
  </si>
  <si>
    <t xml:space="preserve">Depreciation - Furniture &amp; Fittings-534 Queen Road          </t>
  </si>
  <si>
    <t xml:space="preserve">Depreciation - Office Furniture-26a Grote St                </t>
  </si>
  <si>
    <t xml:space="preserve">Depreciation - Office Furniture-31 Franklin St              </t>
  </si>
  <si>
    <t xml:space="preserve">Depreciation - Office Furniture-25 Franklin St              </t>
  </si>
  <si>
    <t xml:space="preserve">Depreciation - Office Furniture-15 Franklin St              </t>
  </si>
  <si>
    <t xml:space="preserve">Depreciation - Office Furniture-A27 188 Carrington          </t>
  </si>
  <si>
    <t xml:space="preserve">Depreciation - Office Furniture-B25 188 Carrington          </t>
  </si>
  <si>
    <t xml:space="preserve">Depreciation - Office Furniture-120 Queen Road              </t>
  </si>
  <si>
    <t xml:space="preserve">Depreciation - Office Furniture-236 Queen Road              </t>
  </si>
  <si>
    <t xml:space="preserve">Depreciation - Office Furniture-534 Queen Road              </t>
  </si>
  <si>
    <t xml:space="preserve">Depreciation - Plant &amp; Equip-26a Grote St                   </t>
  </si>
  <si>
    <t xml:space="preserve">Depreciation - Plant &amp; Equip-31 Franklin St                 </t>
  </si>
  <si>
    <t xml:space="preserve">Depreciation - Plant &amp; Equip-25 Franklin St                 </t>
  </si>
  <si>
    <t xml:space="preserve">Depreciation - Plant &amp; Equip-15 Franklin St                 </t>
  </si>
  <si>
    <t xml:space="preserve">Depreciation - Plant &amp; Equip-A27 188 Carrington             </t>
  </si>
  <si>
    <t xml:space="preserve">Depreciation - Plant &amp; Equip-B25 188 Carrington             </t>
  </si>
  <si>
    <t xml:space="preserve">Depreciation - Plant &amp; Equip-120 Queen Road                 </t>
  </si>
  <si>
    <t xml:space="preserve">Depreciation - Plant &amp; Equip-236 Queen Road                 </t>
  </si>
  <si>
    <t xml:space="preserve">Depreciation - Plant &amp; Equip-534 Queen Road                 </t>
  </si>
  <si>
    <t xml:space="preserve">Depreciation: Low Value Pool-26a Grote St                   </t>
  </si>
  <si>
    <t xml:space="preserve">Depreciation: Low Value Pool-31 Franklin St                 </t>
  </si>
  <si>
    <t xml:space="preserve">Depreciation: Low Value Pool-25 Franklin St                 </t>
  </si>
  <si>
    <t xml:space="preserve">Depreciation: Low Value Pool-15 Franklin St                 </t>
  </si>
  <si>
    <t xml:space="preserve">Depreciation: Low Value Pool-A27 188 Carrington             </t>
  </si>
  <si>
    <t xml:space="preserve">Depreciation: Low Value Pool-B25 188 Carrington             </t>
  </si>
  <si>
    <t xml:space="preserve">Depreciation: Low Value Pool-120 Queen Road                 </t>
  </si>
  <si>
    <t xml:space="preserve">Depreciation: Low Value Pool-236 Queen Road                 </t>
  </si>
  <si>
    <t xml:space="preserve">Depreciation: Low Value Pool-534 Queen Road                 </t>
  </si>
  <si>
    <t xml:space="preserve">Depreciation: Low Value Pool-General                        </t>
  </si>
  <si>
    <t xml:space="preserve">Conservia Finance - Interest-25 Franklin Street             </t>
  </si>
  <si>
    <t xml:space="preserve">NAB -  Facility Fee-ROOTS                                   </t>
  </si>
  <si>
    <t xml:space="preserve">NAB - Activation Fee-25 Franklin Street                     </t>
  </si>
  <si>
    <t xml:space="preserve">NAB - Activation Fee-ROOTS                                  </t>
  </si>
  <si>
    <t xml:space="preserve">NAB - Application Fee-25 Franklin Street                    </t>
  </si>
  <si>
    <t xml:space="preserve">NAB - Application Fee-ROOTS                                 </t>
  </si>
  <si>
    <t xml:space="preserve">NAB - Bill Drawn Down Fee-25 Franklin Street                </t>
  </si>
  <si>
    <t xml:space="preserve">NAB - Bill Drawn Down Fee-ROOTS                             </t>
  </si>
  <si>
    <t xml:space="preserve">NAB - NAB Bill Interest-25 Franklin Street                  </t>
  </si>
  <si>
    <t xml:space="preserve">NAB - NAB Bill Interest-ROOTS                               </t>
  </si>
  <si>
    <t xml:space="preserve">Extra Ordinary Expenses-ROOTS                               </t>
  </si>
  <si>
    <t xml:space="preserve">Captial loss-ROOTS                                          </t>
  </si>
  <si>
    <t xml:space="preserve">Income Tax-ROOTS                                            </t>
  </si>
  <si>
    <t xml:space="preserve">National Australia Bank-ROOTS                               </t>
  </si>
  <si>
    <t xml:space="preserve">Undeposited Funds-ROOTS                                     </t>
  </si>
  <si>
    <t xml:space="preserve">Undeposited Funds - Credit Cards-ROOTS                      </t>
  </si>
  <si>
    <t xml:space="preserve">Electronic Clearing -ROOTS                                  </t>
  </si>
  <si>
    <t xml:space="preserve">Trade Debtor-ROOTS                                          </t>
  </si>
  <si>
    <t xml:space="preserve">Petty Cash-ROOTS                                            </t>
  </si>
  <si>
    <t xml:space="preserve">Prepaid - Land Tax-ROOTS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</si>
  <si>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</si>
  <si>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</si>
  <si>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</si>
  <si>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Land &amp; Buildings-26a Grote St                               </t>
  </si>
  <si>
    <t xml:space="preserve">Land &amp; Buildings-31 Franklin St                             </t>
  </si>
  <si>
    <t xml:space="preserve">Land &amp; Buildings-25 Franklin St                             </t>
  </si>
  <si>
    <t xml:space="preserve">Land &amp; Buildings-23 Franklin St                             </t>
  </si>
  <si>
    <t xml:space="preserve">Land &amp; Buildings-15 Franklin St                             </t>
  </si>
  <si>
    <t xml:space="preserve">Land &amp; Buildings-A27 188 Carrington                         </t>
  </si>
  <si>
    <t xml:space="preserve">Land &amp; Buildings-B25 188 Carrington                         </t>
  </si>
  <si>
    <t xml:space="preserve">Land &amp; Buildings-120 Queen Road                             </t>
  </si>
  <si>
    <t xml:space="preserve">Land &amp; Buildings-236 Queen Road                             </t>
  </si>
  <si>
    <t xml:space="preserve">Land &amp; Buildings-534 Queen Road                             </t>
  </si>
  <si>
    <t xml:space="preserve">Building Improvements-26a Grote St                          </t>
  </si>
  <si>
    <t xml:space="preserve">Building Improvements-31 Franklin St                        </t>
  </si>
  <si>
    <t xml:space="preserve">Building Improvements-25 Franklin St                        </t>
  </si>
  <si>
    <t xml:space="preserve">Building Improvements-15 Franklin St                        </t>
  </si>
  <si>
    <t xml:space="preserve">Building Improvements-A27 188 Carrington                    </t>
  </si>
  <si>
    <t xml:space="preserve">Building Improvements-B25 188 Carrington                    </t>
  </si>
  <si>
    <t xml:space="preserve">Building Improvements-120 Queen Road                        </t>
  </si>
  <si>
    <t xml:space="preserve">Building Improvements-236 Queen Road                        </t>
  </si>
  <si>
    <t xml:space="preserve">Building Improvements-534 Queen Road                        </t>
  </si>
  <si>
    <t xml:space="preserve">Furniture &amp; Fittings-26a Grote St                           </t>
  </si>
  <si>
    <t xml:space="preserve">Furniture &amp; Fittings-31 Franklin St                         </t>
  </si>
  <si>
    <t xml:space="preserve">Furniture &amp; Fittings-25 Franklin St                         </t>
  </si>
  <si>
    <t xml:space="preserve">Furniture &amp; Fittings-15 Franklin St                         </t>
  </si>
  <si>
    <t xml:space="preserve">Furniture &amp; Fittings-A27 188 Carrington                     </t>
  </si>
  <si>
    <t xml:space="preserve">Furniture &amp; Fittings-B25 188 Carrington                     </t>
  </si>
  <si>
    <t xml:space="preserve">Furniture &amp; Fittings-120 Queen Road                         </t>
  </si>
  <si>
    <t xml:space="preserve">Furniture &amp; Fittings-236 Queen Road                         </t>
  </si>
  <si>
    <t xml:space="preserve">Furniture &amp; Fittings-534 Queen Road                         </t>
  </si>
  <si>
    <t xml:space="preserve">Office Furniture-26a Grote St                               </t>
  </si>
  <si>
    <t xml:space="preserve">Office Furniture-31 Franklin St                             </t>
  </si>
  <si>
    <t xml:space="preserve">Office Furniture-25 Franklin St                             </t>
  </si>
  <si>
    <t xml:space="preserve">Office Furniture-15 Franklin St                             </t>
  </si>
  <si>
    <t xml:space="preserve">Office Furniture-A27 188 Carrington                         </t>
  </si>
  <si>
    <t xml:space="preserve">Office Furniture-B25 188 Carrington                         </t>
  </si>
  <si>
    <t xml:space="preserve">Office Furniture-120 Queen Road                             </t>
  </si>
  <si>
    <t xml:space="preserve">Office Furniture-236 Queen Road                             </t>
  </si>
  <si>
    <t xml:space="preserve">Office Furniture-534 Queen Road                             </t>
  </si>
  <si>
    <t xml:space="preserve">Plant &amp; Equipment-26a Grote St                              </t>
  </si>
  <si>
    <t xml:space="preserve">Plant &amp; Equipment-31 Franklin St                            </t>
  </si>
  <si>
    <t xml:space="preserve">Plant &amp; Equipment-25 Franklin St                            </t>
  </si>
  <si>
    <t xml:space="preserve">Plant &amp; Equipment-15 Franklin St                            </t>
  </si>
  <si>
    <t xml:space="preserve">Plant &amp; Equipment-A27 188 Carrington                        </t>
  </si>
  <si>
    <t xml:space="preserve">Plant &amp; Equipment-B25 188 Carrington                        </t>
  </si>
  <si>
    <t xml:space="preserve">Plant &amp; Equipment-120 Queen Road                            </t>
  </si>
  <si>
    <t xml:space="preserve">Plant &amp; Equipment-236 Queen Road                            </t>
  </si>
  <si>
    <t xml:space="preserve">Plant &amp; Equipment-534 Queen Road                            </t>
  </si>
  <si>
    <t xml:space="preserve">Low Value Pool - Current-26a Grote St                       </t>
  </si>
  <si>
    <t xml:space="preserve">Low Value Pool - Current-31 Franklin St                     </t>
  </si>
  <si>
    <t xml:space="preserve">Low Value Pool - Current-25 Franklin St                     </t>
  </si>
  <si>
    <t xml:space="preserve">Low Value Pool - Current-15 Franklin St                     </t>
  </si>
  <si>
    <t xml:space="preserve">Low Value Pool - Current-A27 188 Carrington                 </t>
  </si>
  <si>
    <t xml:space="preserve">Low Value Pool - Current-B25 188 Carrington                 </t>
  </si>
  <si>
    <t xml:space="preserve">Low Value Pool - Current-120 Queen Road                     </t>
  </si>
  <si>
    <t xml:space="preserve">Low Value Pool - Current-236 Queen Road                     </t>
  </si>
  <si>
    <t xml:space="preserve">Low Value Pool - Current-534 Queen Road                     </t>
  </si>
  <si>
    <t xml:space="preserve">Low Value Pool - Current-General                            </t>
  </si>
  <si>
    <t xml:space="preserve">Low Value Pool - Previous Years-26a Grote St                </t>
  </si>
  <si>
    <t xml:space="preserve">Low Value Pool - Previous Years-31 Franklin St              </t>
  </si>
  <si>
    <t xml:space="preserve">Low Value Pool - Previous Years-25 Franklin St              </t>
  </si>
  <si>
    <t xml:space="preserve">Low Value Pool - Previous Years-15 Franklin St              </t>
  </si>
  <si>
    <t xml:space="preserve">Low Value Pool - Previous Years-A27 188 Carrington          </t>
  </si>
  <si>
    <t xml:space="preserve">Low Value Pool - Previous Years-B25 188 Carrington          </t>
  </si>
  <si>
    <t xml:space="preserve">Low Value Pool - Previous Years-120 Queen Road              </t>
  </si>
  <si>
    <t xml:space="preserve">Low Value Pool - Previous Years-236 Queen Road              </t>
  </si>
  <si>
    <t xml:space="preserve">Low Value Pool - Previous Years-534 Queen Road              </t>
  </si>
  <si>
    <t xml:space="preserve">Low Value Pool - Previous Years-General                     </t>
  </si>
  <si>
    <t xml:space="preserve">Less Accum Depreciation-26a Grote St                        </t>
  </si>
  <si>
    <t xml:space="preserve">Less Accum Depreciation-31 Franklin St                      </t>
  </si>
  <si>
    <t xml:space="preserve">Less Accum Depreciation-25 Franklin St                      </t>
  </si>
  <si>
    <t xml:space="preserve">Less Accum Depreciation-15 Franklin St                      </t>
  </si>
  <si>
    <t xml:space="preserve">Less Accum Depreciation-A27 188 Carrington                  </t>
  </si>
  <si>
    <t xml:space="preserve">Less Accum Depreciation-B25 188 Carrington                  </t>
  </si>
  <si>
    <t xml:space="preserve">Less Accum Depreciation-120 Queen Road                      </t>
  </si>
  <si>
    <t xml:space="preserve">Less Accum Depreciation-236 Queen Road                      </t>
  </si>
  <si>
    <t xml:space="preserve">Less Accum Depreciation-534 Queen Road                      </t>
  </si>
  <si>
    <t xml:space="preserve">Less Accum Depreciation-General                             </t>
  </si>
  <si>
    <t xml:space="preserve">Less Accum Depn - Build Write Off-26a Grote St              </t>
  </si>
  <si>
    <t xml:space="preserve">Less Accum Depn - Build Write Off-31 Franklin St            </t>
  </si>
  <si>
    <t xml:space="preserve">Less Accum Depn - Build Write Off-25 Franklin St            </t>
  </si>
  <si>
    <t xml:space="preserve">Less Accum Depn - Build Write Off-15 Franklin St            </t>
  </si>
  <si>
    <t xml:space="preserve">Less Accum Depn - Build Write Off-A27 188 Carrington        </t>
  </si>
  <si>
    <t xml:space="preserve">Less Accum Depn - Build Write Off-B25 188 Carrington        </t>
  </si>
  <si>
    <t xml:space="preserve">Less Accum Depn - Build Write Off-120 Queen Road            </t>
  </si>
  <si>
    <t xml:space="preserve">Less Accum Depn - Build Write Off-236 Queen Road            </t>
  </si>
  <si>
    <t xml:space="preserve">Less Accum Depn - Build Write Off-534 Queen Road            </t>
  </si>
  <si>
    <t xml:space="preserve">Less Accum Depn - Build Write Off-General                   </t>
  </si>
  <si>
    <t xml:space="preserve">Less Accum Depn - Build Improvements-26a Grote St           </t>
  </si>
  <si>
    <t xml:space="preserve">Less Accum Depn - Build Improvements-31 Franklin St         </t>
  </si>
  <si>
    <t xml:space="preserve">Less Accum Depn - Build Improvements-25 Franklin St         </t>
  </si>
  <si>
    <t xml:space="preserve">Less Accum Depn - Build Improvements-15 Franklin St         </t>
  </si>
  <si>
    <t xml:space="preserve">Less Accum Depn - Build Improvements-A27 188 Carrington     </t>
  </si>
  <si>
    <t xml:space="preserve">Less Accum Depn - Build Improvements-B25 188 Carrington     </t>
  </si>
  <si>
    <t xml:space="preserve">Less Accum Depn - Build Improvements-120 Queen Road         </t>
  </si>
  <si>
    <t xml:space="preserve">Less Accum Depn - Build Improvements-236 Queen Road         </t>
  </si>
  <si>
    <t xml:space="preserve">Less Accum Depn - Build Improvements-534 Queen Road         </t>
  </si>
  <si>
    <t xml:space="preserve">Less Accum Depn - Build Improvements-General                </t>
  </si>
  <si>
    <t xml:space="preserve">Less Accum Depn - Furniture &amp; Fittings-26a Grote St         </t>
  </si>
  <si>
    <t xml:space="preserve">Less Accum Depn - Furniture &amp; Fittings-31 Franklin St       </t>
  </si>
  <si>
    <t xml:space="preserve">Less Accum Depn - Furniture &amp; Fittings-25 Franklin St       </t>
  </si>
  <si>
    <t xml:space="preserve">Less Accum Depn - Furniture &amp; Fittings-15 Franklin St       </t>
  </si>
  <si>
    <t xml:space="preserve">Less Accum Depn - Furniture &amp; Fittings-A27 188 Carrington   </t>
  </si>
  <si>
    <t xml:space="preserve">Less Accum Depn - Furniture &amp; Fittings-B25 188 Carrington   </t>
  </si>
  <si>
    <t xml:space="preserve">Less Accum Depn - Furniture &amp; Fittings-120 Queen Road       </t>
  </si>
  <si>
    <t xml:space="preserve">Less Accum Depn - Furniture &amp; Fittings-236 Queen Road       </t>
  </si>
  <si>
    <t xml:space="preserve">Less Accum Depn - Furniture &amp; Fittings-534 Queen Road       </t>
  </si>
  <si>
    <t xml:space="preserve">Less Accum Depn - Furniture &amp; Fittings-General              </t>
  </si>
  <si>
    <t xml:space="preserve">Less Depn - Office Furniture-26a Grote St                   </t>
  </si>
  <si>
    <t xml:space="preserve">Less Depn - Office Furniture-31 Franklin St                 </t>
  </si>
  <si>
    <t xml:space="preserve">Less Depn - Office Furniture-25 Franklin St                 </t>
  </si>
  <si>
    <t xml:space="preserve">Less Depn - Office Furniture-15 Franklin St                 </t>
  </si>
  <si>
    <t xml:space="preserve">Less Depn - Office Furniture-A27 188 Carrington             </t>
  </si>
  <si>
    <t xml:space="preserve">Less Depn - Office Furniture-B25 188 Carrington             </t>
  </si>
  <si>
    <t xml:space="preserve">Less Depn - Office Furniture-120 Queen Road                 </t>
  </si>
  <si>
    <t xml:space="preserve">Less Depn - Office Furniture-236 Queen Road                 </t>
  </si>
  <si>
    <t xml:space="preserve">Less Depn - Office Furniture-534 Queen Road                 </t>
  </si>
  <si>
    <t xml:space="preserve">Less Depn - Office Furniture-General                        </t>
  </si>
  <si>
    <t xml:space="preserve">Less Accum Depn - Plant &amp; Equip-26a Grote St                </t>
  </si>
  <si>
    <t xml:space="preserve">Less Accum Depn - Plant &amp; Equip-31 Franklin St              </t>
  </si>
  <si>
    <t xml:space="preserve">Less Accum Depn - Plant &amp; Equip-25 Franklin St              </t>
  </si>
  <si>
    <t xml:space="preserve">Less Accum Depn - Plant &amp; Equip-15 Franklin St              </t>
  </si>
  <si>
    <t xml:space="preserve">Less Accum Depn - Plant &amp; Equip-A27 188 Carrington          </t>
  </si>
  <si>
    <t xml:space="preserve">Less Accum Depn - Plant &amp; Equip-B25 188 Carrington          </t>
  </si>
  <si>
    <t xml:space="preserve">Less Accum Depn - Plant &amp; Equip-120 Queen Road              </t>
  </si>
  <si>
    <t xml:space="preserve">Less Accum Depn - Plant &amp; Equip-236 Queen Road              </t>
  </si>
  <si>
    <t xml:space="preserve">Less Accum Depn - Plant &amp; Equip-534 Queen Road              </t>
  </si>
  <si>
    <t xml:space="preserve">Less Accum Depn - Plant &amp; Equip-General                     </t>
  </si>
  <si>
    <t xml:space="preserve">Less Accum Dep - Low Value Pool-26a Grote St                </t>
  </si>
  <si>
    <t xml:space="preserve">Less Accum Dep - Low Value Pool-31 Franklin St              </t>
  </si>
  <si>
    <t xml:space="preserve">Less Accum Dep - Low Value Pool-25 Franklin St              </t>
  </si>
  <si>
    <t xml:space="preserve">Less Accum Dep - Low Value Pool-15 Franklin St              </t>
  </si>
  <si>
    <t xml:space="preserve">Less Accum Dep - Low Value Pool-A27 188 Carrington          </t>
  </si>
  <si>
    <t xml:space="preserve">Less Accum Dep - Low Value Pool-B25 188 Carrington          </t>
  </si>
  <si>
    <t xml:space="preserve">Less Accum Dep - Low Value Pool-120 Queen Road              </t>
  </si>
  <si>
    <t xml:space="preserve">Less Accum Dep - Low Value Pool-236 Queen Road              </t>
  </si>
  <si>
    <t xml:space="preserve">Less Accum Dep - Low Value Pool-534 Queen Road              </t>
  </si>
  <si>
    <t xml:space="preserve">Less Accum Dep - Low Value Pool-General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</si>
  <si>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</si>
  <si>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</si>
  <si>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</si>
  <si>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</si>
  <si>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</si>
  <si>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</si>
  <si>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</si>
  <si>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</si>
  <si>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</si>
  <si>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</si>
  <si>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</si>
  <si>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</si>
  <si>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</si>
  <si>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</si>
  <si>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</si>
  <si>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</si>
  <si>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</si>
  <si>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</si>
  <si>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</si>
  <si>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</si>
  <si>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</si>
  <si>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</si>
  <si>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</si>
  <si>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</si>
  <si>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</si>
  <si>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</si>
  <si>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</si>
  <si>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</si>
  <si>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</si>
  <si>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</si>
  <si>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</si>
  <si>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</si>
  <si>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</si>
  <si>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</si>
  <si>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</si>
  <si>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</si>
  <si>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</si>
  <si>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</si>
  <si>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</si>
  <si>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</si>
  <si>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Creditor-ROOTS                                        </t>
  </si>
  <si>
    <t xml:space="preserve">Accruals-ROOTS                                              </t>
  </si>
  <si>
    <t xml:space="preserve">GST Paid-ROOTS                                              </t>
  </si>
  <si>
    <t xml:space="preserve">GST Collected-ROOTS                                         </t>
  </si>
  <si>
    <t xml:space="preserve">GST Control -ROOTS                                          </t>
  </si>
  <si>
    <t xml:space="preserve">Conservia Loan-ROOTS                                        </t>
  </si>
  <si>
    <t xml:space="preserve">Retained Earnings-ROOTS                                     </t>
  </si>
  <si>
    <t xml:space="preserve">Current Earnings-ROOTS                                      </t>
  </si>
  <si>
    <t xml:space="preserve">Issued Capital-ROOTS                                        </t>
  </si>
  <si>
    <t xml:space="preserve">Historical Balancing -ROOTS                                 </t>
  </si>
  <si>
    <t xml:space="preserve">Rental Income-6 Circuit Drive                               </t>
  </si>
  <si>
    <t xml:space="preserve">Other Income-6 Circuit Drive                                </t>
  </si>
  <si>
    <t xml:space="preserve">Interest Received-6 Circuit Drive                           </t>
  </si>
  <si>
    <t xml:space="preserve">Bank Fees &amp; Charges-6 Circuit Drive                         </t>
  </si>
  <si>
    <t xml:space="preserve">Fees &amp; Charges-6 Circuit Drive                              </t>
  </si>
  <si>
    <t xml:space="preserve">Rates &amp; Taxes - Land-6 Circuit Drive                        </t>
  </si>
  <si>
    <t xml:space="preserve">Depreciation - Build Write Off-6 Circuit Drive              </t>
  </si>
  <si>
    <t xml:space="preserve">Depreciation - Build Improvements-6 Circuit Drive           </t>
  </si>
  <si>
    <t xml:space="preserve">Depreciation - Furniture &amp; Fittings-6 Circuit Drive         </t>
  </si>
  <si>
    <t xml:space="preserve">Depreciation - Office Furniture-6 Circuit Drive             </t>
  </si>
  <si>
    <t xml:space="preserve">Depreciation - Plant &amp; Equip-6 Circuit Drive                </t>
  </si>
  <si>
    <t xml:space="preserve">Land &amp; Buildings-6 Circuit Drive                            </t>
  </si>
  <si>
    <t xml:space="preserve">Building Improvements-6 Circuit Drive                       </t>
  </si>
  <si>
    <t xml:space="preserve">Furniture &amp; Fittings-6 Circuit Drive                        </t>
  </si>
  <si>
    <t xml:space="preserve">Office Furniture-6 Circuit Drive                            </t>
  </si>
  <si>
    <t xml:space="preserve">Plant &amp; Equipment-6 Circuit Drive                           </t>
  </si>
  <si>
    <t xml:space="preserve">Less Accum Depreciation-6 Circuit Drive                     </t>
  </si>
  <si>
    <t xml:space="preserve">Less Accum Depn - Build Write Off-6 Circuit Drive           </t>
  </si>
  <si>
    <t xml:space="preserve">Less Accum Depn - Build Improvements-6 Circuit Drive        </t>
  </si>
  <si>
    <t xml:space="preserve">Less Accum Depn - Furniture &amp; Fittings-6 Circuit Drive      </t>
  </si>
  <si>
    <t xml:space="preserve">Less Depn - Office Furniture-6 Circuit Drive                </t>
  </si>
  <si>
    <t xml:space="preserve">Less Accum Depn - Plant &amp; Equip-6 Circuit Drive             </t>
  </si>
  <si>
    <t>2018</t>
  </si>
  <si>
    <t>2019</t>
  </si>
  <si>
    <t>2016</t>
  </si>
  <si>
    <t>2017</t>
  </si>
  <si>
    <t>2014</t>
  </si>
  <si>
    <t>2021</t>
  </si>
  <si>
    <t>2015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</si>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</sst>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8" fillId="0" borderId="0" applyFont="0" applyFill="0" applyBorder="0" applyAlignment="0" applyProtection="0"/>
  </cellStyleXfs>
  <cellXfs count="319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165" fontId="0" fillId="0" borderId="0" xfId="6" applyFont="1"/>
    <xf numFmtId="165" fontId="0" fillId="7" borderId="0" xfId="6" applyFont="1" applyFill="1"/>
    <xf numFmtId="0" fontId="11" fillId="0" borderId="48" xfId="3" applyFont="1" applyBorder="1"/>
    <xf numFmtId="4" fontId="11" fillId="0" borderId="48" xfId="4" applyNumberFormat="1" applyFont="1" applyBorder="1"/>
    <xf numFmtId="0" fontId="1" fillId="0" borderId="48" xfId="3" applyBorder="1"/>
    <xf numFmtId="1" fontId="11" fillId="0" borderId="48" xfId="3" applyNumberFormat="1" applyFont="1" applyBorder="1"/>
    <xf numFmtId="167" fontId="43" fillId="0" borderId="47" xfId="3" applyNumberFormat="1" applyFont="1" applyBorder="1" applyAlignment="1">
      <alignment horizontal="center"/>
    </xf>
    <xf numFmtId="49" fontId="0" fillId="8" borderId="0" xfId="0" applyNumberFormat="1" applyFill="1" applyAlignment="1">
      <alignment horizontal="left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68" fontId="0" fillId="9" borderId="49" xfId="0" applyNumberFormat="1" applyFill="1" applyBorder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49" fontId="0" fillId="10" borderId="0" xfId="0" applyNumberFormat="1" applyFill="1" applyAlignment="1">
      <alignment horizontal="lef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0" xfId="0" pivotButton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wrapText="1"/>
    </xf>
    <xf numFmtId="0" fontId="1" fillId="0" borderId="37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56" xfId="0" applyBorder="1"/>
    <xf numFmtId="0" fontId="0" fillId="0" borderId="57" xfId="0" applyBorder="1"/>
    <xf numFmtId="0" fontId="0" fillId="0" borderId="58" xfId="0" applyBorder="1"/>
  </cellXfs>
  <cellStyles count="7">
    <cellStyle name="Comma" xfId="6" builtinId="3"/>
    <cellStyle name="Comma 2" xfId="4" xr:uid="{00000000-0005-0000-0000-000001000000}"/>
    <cellStyle name="Comma_Sheet1 2" xfId="5" xr:uid="{00000000-0005-0000-0000-000002000000}"/>
    <cellStyle name="Hyperlink" xfId="1" builtinId="8"/>
    <cellStyle name="Normal" xfId="0" builtinId="0"/>
    <cellStyle name="Normal 2" xfId="2" xr:uid="{00000000-0005-0000-0000-000005000000}"/>
    <cellStyle name="Normal 3" xfId="3" xr:uid="{00000000-0005-0000-0000-000006000000}"/>
  </cellStyles>
  <dxfs count="3">
    <dxf>
      <fill>
        <patternFill patternType="solid">
          <fgColor rgb="FFFF0000"/>
          <bgColor rgb="FF00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72007291667" createdVersion="3" refreshedVersion="6" recordCount="33" xr:uid="{00000000-000A-0000-FFFF-FFFF2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32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AX1" zoomScale="80" workbookViewId="0">
      <selection activeCell="A11" sqref="A11:XFD11"/>
    </sheetView>
  </sheetViews>
  <sheetFormatPr defaultRowHeight="12.75" x14ac:dyDescent="0.2"/>
  <cols>
    <col min="1" max="1" width="14.85546875" bestFit="1" customWidth="1"/>
    <col min="2" max="2" width="54.1406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3" width="11.5703125" customWidth="1"/>
    <col min="24" max="24" width="11.5703125" bestFit="1" customWidth="1"/>
    <col min="25" max="25" width="11.5703125" style="179" bestFit="1" customWidth="1"/>
    <col min="26" max="26" width="12.7109375" bestFit="1" customWidth="1"/>
    <col min="27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49" width="11.5703125" customWidth="1"/>
    <col min="50" max="52" width="12.7109375" bestFit="1" customWidth="1"/>
    <col min="53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9.140625" bestFit="1" customWidth="1"/>
    <col min="66" max="66" width="15.28515625" bestFit="1" customWidth="1"/>
    <col min="67" max="67" width="13.7109375" bestFit="1" customWidth="1"/>
    <col min="68" max="68" width="12.28515625" bestFit="1" customWidth="1"/>
    <col min="69" max="69" width="13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517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881</v>
      </c>
      <c r="B2" t="s">
        <v>1301</v>
      </c>
      <c r="C2" t="s">
        <v>1302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923</v>
      </c>
      <c r="H2" t="s">
        <v>1303</v>
      </c>
      <c r="I2" t="s">
        <v>1304</v>
      </c>
      <c r="J2" t="s">
        <v>1305</v>
      </c>
      <c r="K2" t="s">
        <v>1305</v>
      </c>
      <c r="L2" t="s">
        <v>1305</v>
      </c>
      <c r="M2" t="s">
        <v>1305</v>
      </c>
      <c r="N2" t="s">
        <v>1305</v>
      </c>
      <c r="O2" t="s">
        <v>1305</v>
      </c>
      <c r="P2" t="s">
        <v>1305</v>
      </c>
      <c r="Q2" t="s">
        <v>1306</v>
      </c>
      <c r="R2" t="s">
        <v>1307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-149039.37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-20654.27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-2065.4270000000001</v>
      </c>
      <c r="BI2">
        <v>0</v>
      </c>
      <c r="BJ2">
        <v>0</v>
      </c>
      <c r="BK2">
        <v>0</v>
      </c>
      <c r="BL2">
        <v>0</v>
      </c>
      <c r="BM2" t="s">
        <v>1308</v>
      </c>
      <c r="BN2">
        <v>20190701</v>
      </c>
      <c r="BO2">
        <v>0</v>
      </c>
      <c r="BP2" t="s">
        <v>238</v>
      </c>
      <c r="BQ2">
        <v>0</v>
      </c>
      <c r="BR2">
        <v>2020</v>
      </c>
      <c r="BS2" t="s">
        <v>115</v>
      </c>
      <c r="BT2">
        <v>0</v>
      </c>
    </row>
    <row r="3" spans="1:72" x14ac:dyDescent="0.2">
      <c r="A3" t="s">
        <v>565</v>
      </c>
      <c r="B3" t="s">
        <v>1309</v>
      </c>
      <c r="C3" t="s">
        <v>1302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924</v>
      </c>
      <c r="H3" t="s">
        <v>1303</v>
      </c>
      <c r="I3" t="s">
        <v>1310</v>
      </c>
      <c r="J3" t="s">
        <v>1305</v>
      </c>
      <c r="K3" t="s">
        <v>1305</v>
      </c>
      <c r="L3" t="s">
        <v>1305</v>
      </c>
      <c r="M3" t="s">
        <v>1305</v>
      </c>
      <c r="N3" t="s">
        <v>1305</v>
      </c>
      <c r="O3" t="s">
        <v>1305</v>
      </c>
      <c r="P3" t="s">
        <v>1305</v>
      </c>
      <c r="Q3" t="s">
        <v>1306</v>
      </c>
      <c r="R3" t="s">
        <v>1307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-31194.240000000002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-108348.23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-6771.7643749999997</v>
      </c>
      <c r="BI3">
        <v>-6417.6331250000003</v>
      </c>
      <c r="BJ3">
        <v>-4089.8018750000001</v>
      </c>
      <c r="BK3">
        <v>-5221.3962499999998</v>
      </c>
      <c r="BL3">
        <v>0</v>
      </c>
      <c r="BM3" t="s">
        <v>1308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115</v>
      </c>
      <c r="BT3">
        <v>0</v>
      </c>
    </row>
    <row r="4" spans="1:72" x14ac:dyDescent="0.2">
      <c r="A4" t="s">
        <v>566</v>
      </c>
      <c r="B4" t="s">
        <v>1311</v>
      </c>
      <c r="C4" t="s">
        <v>1302</v>
      </c>
      <c r="D4">
        <f>IF(TYPE="R",40,IF(ISNA(INDEX(Categories!D:E,MATCH(GROUPTYPE,Categories!D:D,0),2)),0,INDEX(Categories!D:E,MATCH(GROUPTYPE,Categories!D:D,0),2)))</f>
        <v>8</v>
      </c>
      <c r="E4" t="str">
        <f>IF(TYPE="R","Retained Earnings",IF(ISNA(INDEX(Categories!D:F,MATCH(GLCATCODE,Categories!E:E,0),3)),0,INDEX(Categories!D:F,MATCH(GLCATCODE,Categories!E:E,0),3)))</f>
        <v>Revenue</v>
      </c>
      <c r="F4" t="s">
        <v>238</v>
      </c>
      <c r="G4" t="s">
        <v>925</v>
      </c>
      <c r="H4" t="s">
        <v>1303</v>
      </c>
      <c r="I4" t="s">
        <v>1312</v>
      </c>
      <c r="J4" t="s">
        <v>1305</v>
      </c>
      <c r="K4" t="s">
        <v>1305</v>
      </c>
      <c r="L4" t="s">
        <v>1305</v>
      </c>
      <c r="M4" t="s">
        <v>1305</v>
      </c>
      <c r="N4" t="s">
        <v>1305</v>
      </c>
      <c r="O4" t="s">
        <v>1305</v>
      </c>
      <c r="P4" t="s">
        <v>1305</v>
      </c>
      <c r="Q4" t="s">
        <v>1306</v>
      </c>
      <c r="R4" t="s">
        <v>1307</v>
      </c>
      <c r="S4">
        <f>VLOOKUP(ACCOUNTEXSEG,Sheet6!$A$2:$C$4000,3,TRUE)</f>
        <v>0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-135883.07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-179942.99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-11246.436874999999</v>
      </c>
      <c r="BI4">
        <v>-10503.264999999999</v>
      </c>
      <c r="BJ4">
        <v>-6032.0731249999999</v>
      </c>
      <c r="BK4">
        <v>-11198.070625</v>
      </c>
      <c r="BL4">
        <v>0</v>
      </c>
      <c r="BM4" t="s">
        <v>1308</v>
      </c>
      <c r="BN4">
        <v>20190701</v>
      </c>
      <c r="BO4">
        <v>0</v>
      </c>
      <c r="BP4" t="s">
        <v>238</v>
      </c>
      <c r="BQ4">
        <v>0</v>
      </c>
      <c r="BR4">
        <v>2020</v>
      </c>
      <c r="BS4" t="s">
        <v>115</v>
      </c>
      <c r="BT4">
        <v>0</v>
      </c>
    </row>
    <row r="5" spans="1:72" x14ac:dyDescent="0.2">
      <c r="A5" t="s">
        <v>567</v>
      </c>
      <c r="B5" t="s">
        <v>1313</v>
      </c>
      <c r="C5" t="s">
        <v>1302</v>
      </c>
      <c r="D5">
        <f>IF(TYPE="R",40,IF(ISNA(INDEX(Categories!D:E,MATCH(GROUPTYPE,Categories!D:D,0),2)),0,INDEX(Categories!D:E,MATCH(GROUPTYPE,Categories!D:D,0),2)))</f>
        <v>8</v>
      </c>
      <c r="E5" t="str">
        <f>IF(TYPE="R","Retained Earnings",IF(ISNA(INDEX(Categories!D:F,MATCH(GLCATCODE,Categories!E:E,0),3)),0,INDEX(Categories!D:F,MATCH(GLCATCODE,Categories!E:E,0),3)))</f>
        <v>Revenue</v>
      </c>
      <c r="F5" t="s">
        <v>238</v>
      </c>
      <c r="G5" t="s">
        <v>926</v>
      </c>
      <c r="H5" t="s">
        <v>1303</v>
      </c>
      <c r="I5" t="s">
        <v>1314</v>
      </c>
      <c r="J5" t="s">
        <v>1305</v>
      </c>
      <c r="K5" t="s">
        <v>1305</v>
      </c>
      <c r="L5" t="s">
        <v>1305</v>
      </c>
      <c r="M5" t="s">
        <v>1305</v>
      </c>
      <c r="N5" t="s">
        <v>1305</v>
      </c>
      <c r="O5" t="s">
        <v>1305</v>
      </c>
      <c r="P5" t="s">
        <v>1305</v>
      </c>
      <c r="Q5" t="s">
        <v>1306</v>
      </c>
      <c r="R5" t="s">
        <v>1307</v>
      </c>
      <c r="S5">
        <f>VLOOKUP(ACCOUNTEXSEG,Sheet6!$A$2:$C$4000,3,TRUE)</f>
        <v>0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-955147.43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-667536.38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-41721.02375</v>
      </c>
      <c r="BI5">
        <v>-52464.429375</v>
      </c>
      <c r="BJ5">
        <v>-61267.543749999997</v>
      </c>
      <c r="BK5">
        <v>-57629.555625000001</v>
      </c>
      <c r="BL5">
        <v>0</v>
      </c>
      <c r="BM5" t="s">
        <v>1308</v>
      </c>
      <c r="BN5">
        <v>20190701</v>
      </c>
      <c r="BO5">
        <v>0</v>
      </c>
      <c r="BP5" t="s">
        <v>238</v>
      </c>
      <c r="BQ5">
        <v>0</v>
      </c>
      <c r="BR5">
        <v>2020</v>
      </c>
      <c r="BS5" t="s">
        <v>115</v>
      </c>
      <c r="BT5">
        <v>0</v>
      </c>
    </row>
    <row r="6" spans="1:72" x14ac:dyDescent="0.2">
      <c r="A6" t="s">
        <v>568</v>
      </c>
      <c r="B6" t="s">
        <v>1315</v>
      </c>
      <c r="C6" t="s">
        <v>1302</v>
      </c>
      <c r="D6">
        <f>IF(TYPE="R",40,IF(ISNA(INDEX(Categories!D:E,MATCH(GROUPTYPE,Categories!D:D,0),2)),0,INDEX(Categories!D:E,MATCH(GROUPTYPE,Categories!D:D,0),2)))</f>
        <v>8</v>
      </c>
      <c r="E6" t="str">
        <f>IF(TYPE="R","Retained Earnings",IF(ISNA(INDEX(Categories!D:F,MATCH(GLCATCODE,Categories!E:E,0),3)),0,INDEX(Categories!D:F,MATCH(GLCATCODE,Categories!E:E,0),3)))</f>
        <v>Revenue</v>
      </c>
      <c r="F6" t="s">
        <v>238</v>
      </c>
      <c r="G6" t="s">
        <v>927</v>
      </c>
      <c r="H6" t="s">
        <v>1303</v>
      </c>
      <c r="I6" t="s">
        <v>1316</v>
      </c>
      <c r="J6" t="s">
        <v>1305</v>
      </c>
      <c r="K6" t="s">
        <v>1305</v>
      </c>
      <c r="L6" t="s">
        <v>1305</v>
      </c>
      <c r="M6" t="s">
        <v>1305</v>
      </c>
      <c r="N6" t="s">
        <v>1305</v>
      </c>
      <c r="O6" t="s">
        <v>1305</v>
      </c>
      <c r="P6" t="s">
        <v>1305</v>
      </c>
      <c r="Q6" t="s">
        <v>1306</v>
      </c>
      <c r="R6" t="s">
        <v>1307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-657238.25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-707663.75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-44228.984375</v>
      </c>
      <c r="BI6">
        <v>-48387.720625000002</v>
      </c>
      <c r="BJ6">
        <v>-48168.589375000003</v>
      </c>
      <c r="BK6">
        <v>-47451.024375000001</v>
      </c>
      <c r="BL6">
        <v>0</v>
      </c>
      <c r="BM6" t="s">
        <v>1308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115</v>
      </c>
      <c r="BT6">
        <v>0</v>
      </c>
    </row>
    <row r="7" spans="1:72" x14ac:dyDescent="0.2">
      <c r="A7" t="s">
        <v>569</v>
      </c>
      <c r="B7" t="s">
        <v>1317</v>
      </c>
      <c r="C7" t="s">
        <v>1302</v>
      </c>
      <c r="D7">
        <f>IF(TYPE="R",40,IF(ISNA(INDEX(Categories!D:E,MATCH(GROUPTYPE,Categories!D:D,0),2)),0,INDEX(Categories!D:E,MATCH(GROUPTYPE,Categories!D:D,0),2)))</f>
        <v>8</v>
      </c>
      <c r="E7" t="str">
        <f>IF(TYPE="R","Retained Earnings",IF(ISNA(INDEX(Categories!D:F,MATCH(GLCATCODE,Categories!E:E,0),3)),0,INDEX(Categories!D:F,MATCH(GLCATCODE,Categories!E:E,0),3)))</f>
        <v>Revenue</v>
      </c>
      <c r="F7" t="s">
        <v>238</v>
      </c>
      <c r="G7" t="s">
        <v>928</v>
      </c>
      <c r="H7" t="s">
        <v>1303</v>
      </c>
      <c r="I7" t="s">
        <v>1318</v>
      </c>
      <c r="J7" t="s">
        <v>1305</v>
      </c>
      <c r="K7" t="s">
        <v>1305</v>
      </c>
      <c r="L7" t="s">
        <v>1305</v>
      </c>
      <c r="M7" t="s">
        <v>1305</v>
      </c>
      <c r="N7" t="s">
        <v>1305</v>
      </c>
      <c r="O7" t="s">
        <v>1305</v>
      </c>
      <c r="P7" t="s">
        <v>1305</v>
      </c>
      <c r="Q7" t="s">
        <v>1306</v>
      </c>
      <c r="R7" t="s">
        <v>1307</v>
      </c>
      <c r="S7">
        <f>VLOOKUP(ACCOUNTEXSEG,Sheet6!$A$2:$C$4000,3,TRUE)</f>
        <v>0</v>
      </c>
      <c r="T7">
        <f>IF(ACCTTYPE="I",0,OPENBALN)</f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-24.649374999999999</v>
      </c>
      <c r="BL7">
        <v>0</v>
      </c>
      <c r="BM7" t="s">
        <v>1308</v>
      </c>
      <c r="BN7">
        <v>20190701</v>
      </c>
      <c r="BO7">
        <v>0</v>
      </c>
      <c r="BP7" t="s">
        <v>238</v>
      </c>
      <c r="BQ7">
        <v>0</v>
      </c>
      <c r="BR7">
        <v>2020</v>
      </c>
      <c r="BS7" t="s">
        <v>115</v>
      </c>
      <c r="BT7">
        <v>0</v>
      </c>
    </row>
    <row r="8" spans="1:72" x14ac:dyDescent="0.2">
      <c r="A8" t="s">
        <v>570</v>
      </c>
      <c r="B8" t="s">
        <v>1319</v>
      </c>
      <c r="C8" t="s">
        <v>1302</v>
      </c>
      <c r="D8">
        <f>IF(TYPE="R",40,IF(ISNA(INDEX(Categories!D:E,MATCH(GROUPTYPE,Categories!D:D,0),2)),0,INDEX(Categories!D:E,MATCH(GROUPTYPE,Categories!D:D,0),2)))</f>
        <v>8</v>
      </c>
      <c r="E8" t="str">
        <f>IF(TYPE="R","Retained Earnings",IF(ISNA(INDEX(Categories!D:F,MATCH(GLCATCODE,Categories!E:E,0),3)),0,INDEX(Categories!D:F,MATCH(GLCATCODE,Categories!E:E,0),3)))</f>
        <v>Revenue</v>
      </c>
      <c r="F8" t="s">
        <v>238</v>
      </c>
      <c r="G8" t="s">
        <v>929</v>
      </c>
      <c r="H8" t="s">
        <v>1303</v>
      </c>
      <c r="I8" t="s">
        <v>1320</v>
      </c>
      <c r="J8" t="s">
        <v>1305</v>
      </c>
      <c r="K8" t="s">
        <v>1305</v>
      </c>
      <c r="L8" t="s">
        <v>1305</v>
      </c>
      <c r="M8" t="s">
        <v>1305</v>
      </c>
      <c r="N8" t="s">
        <v>1305</v>
      </c>
      <c r="O8" t="s">
        <v>1305</v>
      </c>
      <c r="P8" t="s">
        <v>1305</v>
      </c>
      <c r="Q8" t="s">
        <v>1306</v>
      </c>
      <c r="R8" t="s">
        <v>1307</v>
      </c>
      <c r="S8">
        <f>VLOOKUP(ACCOUNTEXSEG,Sheet6!$A$2:$C$4000,3,TRUE)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-629.74312499999996</v>
      </c>
      <c r="BL8">
        <v>0</v>
      </c>
      <c r="BM8" t="s">
        <v>1308</v>
      </c>
      <c r="BN8">
        <v>20190701</v>
      </c>
      <c r="BO8">
        <v>0</v>
      </c>
      <c r="BP8" t="s">
        <v>238</v>
      </c>
      <c r="BQ8">
        <v>0</v>
      </c>
      <c r="BR8">
        <v>2020</v>
      </c>
      <c r="BS8" t="s">
        <v>115</v>
      </c>
      <c r="BT8">
        <v>0</v>
      </c>
    </row>
    <row r="9" spans="1:72" x14ac:dyDescent="0.2">
      <c r="A9" t="s">
        <v>571</v>
      </c>
      <c r="B9" t="s">
        <v>1321</v>
      </c>
      <c r="C9" t="s">
        <v>1302</v>
      </c>
      <c r="D9">
        <f>IF(TYPE="R",40,IF(ISNA(INDEX(Categories!D:E,MATCH(GROUPTYPE,Categories!D:D,0),2)),0,INDEX(Categories!D:E,MATCH(GROUPTYPE,Categories!D:D,0),2)))</f>
        <v>8</v>
      </c>
      <c r="E9" t="str">
        <f>IF(TYPE="R","Retained Earnings",IF(ISNA(INDEX(Categories!D:F,MATCH(GLCATCODE,Categories!E:E,0),3)),0,INDEX(Categories!D:F,MATCH(GLCATCODE,Categories!E:E,0),3)))</f>
        <v>Revenue</v>
      </c>
      <c r="F9" t="s">
        <v>238</v>
      </c>
      <c r="G9" t="s">
        <v>930</v>
      </c>
      <c r="H9" t="s">
        <v>1303</v>
      </c>
      <c r="I9" t="s">
        <v>1322</v>
      </c>
      <c r="J9" t="s">
        <v>1305</v>
      </c>
      <c r="K9" t="s">
        <v>1305</v>
      </c>
      <c r="L9" t="s">
        <v>1305</v>
      </c>
      <c r="M9" t="s">
        <v>1305</v>
      </c>
      <c r="N9" t="s">
        <v>1305</v>
      </c>
      <c r="O9" t="s">
        <v>1305</v>
      </c>
      <c r="P9" t="s">
        <v>1305</v>
      </c>
      <c r="Q9" t="s">
        <v>1306</v>
      </c>
      <c r="R9" t="s">
        <v>1307</v>
      </c>
      <c r="S9">
        <f>VLOOKUP(ACCOUNTEXSEG,Sheet6!$A$2:$C$4000,3,TRUE)</f>
        <v>0</v>
      </c>
      <c r="T9">
        <f>IF(ACCTTYPE="I",0,OPENBALN)</f>
        <v>0</v>
      </c>
      <c r="U9">
        <v>0</v>
      </c>
      <c r="V9">
        <v>0</v>
      </c>
      <c r="W9">
        <v>0</v>
      </c>
      <c r="X9">
        <v>0</v>
      </c>
      <c r="Y9" s="179">
        <v>0</v>
      </c>
      <c r="Z9">
        <v>-4707.2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-5950.32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-396.68799999999999</v>
      </c>
      <c r="BI9">
        <v>-309.74933299999998</v>
      </c>
      <c r="BJ9">
        <v>-246.05066600000001</v>
      </c>
      <c r="BK9">
        <v>-468.91066599999999</v>
      </c>
      <c r="BL9">
        <v>0</v>
      </c>
      <c r="BM9" t="s">
        <v>1308</v>
      </c>
      <c r="BN9">
        <v>20190701</v>
      </c>
      <c r="BO9">
        <v>0</v>
      </c>
      <c r="BP9" t="s">
        <v>238</v>
      </c>
      <c r="BQ9">
        <v>0</v>
      </c>
      <c r="BR9">
        <v>2020</v>
      </c>
      <c r="BS9" t="s">
        <v>115</v>
      </c>
      <c r="BT9">
        <v>0</v>
      </c>
    </row>
    <row r="10" spans="1:72" x14ac:dyDescent="0.2">
      <c r="A10" t="s">
        <v>572</v>
      </c>
      <c r="B10" t="s">
        <v>1323</v>
      </c>
      <c r="C10" t="s">
        <v>1302</v>
      </c>
      <c r="D10">
        <f>IF(TYPE="R",40,IF(ISNA(INDEX(Categories!D:E,MATCH(GROUPTYPE,Categories!D:D,0),2)),0,INDEX(Categories!D:E,MATCH(GROUPTYPE,Categories!D:D,0),2)))</f>
        <v>8</v>
      </c>
      <c r="E10" t="str">
        <f>IF(TYPE="R","Retained Earnings",IF(ISNA(INDEX(Categories!D:F,MATCH(GLCATCODE,Categories!E:E,0),3)),0,INDEX(Categories!D:F,MATCH(GLCATCODE,Categories!E:E,0),3)))</f>
        <v>Revenue</v>
      </c>
      <c r="F10" t="s">
        <v>238</v>
      </c>
      <c r="G10" t="s">
        <v>931</v>
      </c>
      <c r="H10" t="s">
        <v>1303</v>
      </c>
      <c r="I10" t="s">
        <v>1324</v>
      </c>
      <c r="J10" t="s">
        <v>1305</v>
      </c>
      <c r="K10" t="s">
        <v>1305</v>
      </c>
      <c r="L10" t="s">
        <v>1305</v>
      </c>
      <c r="M10" t="s">
        <v>1305</v>
      </c>
      <c r="N10" t="s">
        <v>1305</v>
      </c>
      <c r="O10" t="s">
        <v>1305</v>
      </c>
      <c r="P10" t="s">
        <v>1305</v>
      </c>
      <c r="Q10" t="s">
        <v>1306</v>
      </c>
      <c r="R10" t="s">
        <v>1307</v>
      </c>
      <c r="S10">
        <f>VLOOKUP(ACCOUNTEXSEG,Sheet6!$A$2:$C$4000,3,TRUE)</f>
        <v>0</v>
      </c>
      <c r="T10">
        <f>IF(ACCTTYPE="I",0,OPENBALN)</f>
        <v>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-13745.33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-10279.52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-685.301333</v>
      </c>
      <c r="BI10">
        <v>-775.40466600000002</v>
      </c>
      <c r="BJ10">
        <v>-763.86866599999996</v>
      </c>
      <c r="BK10">
        <v>-544.96400000000006</v>
      </c>
      <c r="BL10">
        <v>0</v>
      </c>
      <c r="BM10" t="s">
        <v>1308</v>
      </c>
      <c r="BN10">
        <v>20190701</v>
      </c>
      <c r="BO10">
        <v>0</v>
      </c>
      <c r="BP10" t="s">
        <v>238</v>
      </c>
      <c r="BQ10">
        <v>0</v>
      </c>
      <c r="BR10">
        <v>2020</v>
      </c>
      <c r="BS10" t="s">
        <v>115</v>
      </c>
      <c r="BT10">
        <v>0</v>
      </c>
    </row>
    <row r="11" spans="1:72" x14ac:dyDescent="0.2">
      <c r="A11" t="s">
        <v>573</v>
      </c>
      <c r="B11" t="s">
        <v>1325</v>
      </c>
      <c r="C11" t="s">
        <v>1302</v>
      </c>
      <c r="D11">
        <f>IF(TYPE="R",40,IF(ISNA(INDEX(Categories!D:E,MATCH(GROUPTYPE,Categories!D:D,0),2)),0,INDEX(Categories!D:E,MATCH(GROUPTYPE,Categories!D:D,0),2)))</f>
        <v>8</v>
      </c>
      <c r="E11" t="str">
        <f>IF(TYPE="R","Retained Earnings",IF(ISNA(INDEX(Categories!D:F,MATCH(GLCATCODE,Categories!E:E,0),3)),0,INDEX(Categories!D:F,MATCH(GLCATCODE,Categories!E:E,0),3)))</f>
        <v>Revenue</v>
      </c>
      <c r="F11" t="s">
        <v>238</v>
      </c>
      <c r="G11" t="s">
        <v>932</v>
      </c>
      <c r="H11" t="s">
        <v>1303</v>
      </c>
      <c r="I11" t="s">
        <v>1326</v>
      </c>
      <c r="J11" t="s">
        <v>1305</v>
      </c>
      <c r="K11" t="s">
        <v>1305</v>
      </c>
      <c r="L11" t="s">
        <v>1305</v>
      </c>
      <c r="M11" t="s">
        <v>1305</v>
      </c>
      <c r="N11" t="s">
        <v>1305</v>
      </c>
      <c r="O11" t="s">
        <v>1305</v>
      </c>
      <c r="P11" t="s">
        <v>1305</v>
      </c>
      <c r="Q11" t="s">
        <v>1306</v>
      </c>
      <c r="R11" t="s">
        <v>1307</v>
      </c>
      <c r="S11">
        <f>VLOOKUP(ACCOUNTEXSEG,Sheet6!$A$2:$C$4000,3,TRUE)</f>
        <v>0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-21636.89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-16656.650000000001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-1110.4433329999999</v>
      </c>
      <c r="BI11">
        <v>-1324.7806660000001</v>
      </c>
      <c r="BJ11">
        <v>-922.45666600000004</v>
      </c>
      <c r="BK11">
        <v>-1267.112666</v>
      </c>
      <c r="BL11">
        <v>0</v>
      </c>
      <c r="BM11" t="s">
        <v>1308</v>
      </c>
      <c r="BN11">
        <v>20190701</v>
      </c>
      <c r="BO11">
        <v>0</v>
      </c>
      <c r="BP11" t="s">
        <v>238</v>
      </c>
      <c r="BQ11">
        <v>0</v>
      </c>
      <c r="BR11">
        <v>2020</v>
      </c>
      <c r="BS11" t="s">
        <v>115</v>
      </c>
      <c r="BT11">
        <v>0</v>
      </c>
    </row>
    <row r="12" spans="1:72" x14ac:dyDescent="0.2">
      <c r="A12" t="s">
        <v>682</v>
      </c>
      <c r="B12" t="s">
        <v>1327</v>
      </c>
      <c r="C12" t="s">
        <v>1328</v>
      </c>
      <c r="D12">
        <f>IF(TYPE="R",40,IF(ISNA(INDEX(Categories!D:E,MATCH(GROUPTYPE,Categories!D:D,0),2)),0,INDEX(Categories!D:E,MATCH(GROUPTYPE,Categories!D:D,0),2)))</f>
        <v>12</v>
      </c>
      <c r="E12" t="str">
        <f>IF(TYPE="R","Retained Earnings",IF(ISNA(INDEX(Categories!D:F,MATCH(GLCATCODE,Categories!E:E,0),3)),0,INDEX(Categories!D:F,MATCH(GLCATCODE,Categories!E:E,0),3)))</f>
        <v>Other Income</v>
      </c>
      <c r="F12" t="s">
        <v>238</v>
      </c>
      <c r="G12" t="s">
        <v>939</v>
      </c>
      <c r="H12" t="s">
        <v>1329</v>
      </c>
      <c r="I12" t="s">
        <v>1320</v>
      </c>
      <c r="J12" t="s">
        <v>1305</v>
      </c>
      <c r="K12" t="s">
        <v>1305</v>
      </c>
      <c r="L12" t="s">
        <v>1305</v>
      </c>
      <c r="M12" t="s">
        <v>1305</v>
      </c>
      <c r="N12" t="s">
        <v>1305</v>
      </c>
      <c r="O12" t="s">
        <v>1305</v>
      </c>
      <c r="P12" t="s">
        <v>1305</v>
      </c>
      <c r="Q12" t="s">
        <v>1306</v>
      </c>
      <c r="R12" t="s">
        <v>1307</v>
      </c>
      <c r="S12">
        <f>VLOOKUP(ACCOUNTEXSEG,Sheet6!$A$2:$C$4000,3,TRUE)</f>
        <v>0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-28750</v>
      </c>
      <c r="BL12">
        <v>0</v>
      </c>
      <c r="BM12" t="s">
        <v>1308</v>
      </c>
      <c r="BN12">
        <v>20190701</v>
      </c>
      <c r="BO12">
        <v>0</v>
      </c>
      <c r="BP12" t="s">
        <v>238</v>
      </c>
      <c r="BQ12">
        <v>0</v>
      </c>
      <c r="BR12">
        <v>2020</v>
      </c>
      <c r="BS12" t="s">
        <v>119</v>
      </c>
      <c r="BT12">
        <v>0</v>
      </c>
    </row>
    <row r="13" spans="1:72" x14ac:dyDescent="0.2">
      <c r="A13" t="s">
        <v>576</v>
      </c>
      <c r="B13" t="s">
        <v>1330</v>
      </c>
      <c r="C13" t="s">
        <v>1331</v>
      </c>
      <c r="D13">
        <f>IF(TYPE="R",40,IF(ISNA(INDEX(Categories!D:E,MATCH(GROUPTYPE,Categories!D:D,0),2)),0,INDEX(Categories!D:E,MATCH(GROUPTYPE,Categories!D:D,0),2)))</f>
        <v>12</v>
      </c>
      <c r="E13" t="str">
        <f>IF(TYPE="R","Retained Earnings",IF(ISNA(INDEX(Categories!D:F,MATCH(GLCATCODE,Categories!E:E,0),3)),0,INDEX(Categories!D:F,MATCH(GLCATCODE,Categories!E:E,0),3)))</f>
        <v>Other Income</v>
      </c>
      <c r="F13" t="s">
        <v>238</v>
      </c>
      <c r="G13" t="s">
        <v>944</v>
      </c>
      <c r="H13" t="s">
        <v>1332</v>
      </c>
      <c r="I13" t="s">
        <v>1310</v>
      </c>
      <c r="J13" t="s">
        <v>1305</v>
      </c>
      <c r="K13" t="s">
        <v>1305</v>
      </c>
      <c r="L13" t="s">
        <v>1305</v>
      </c>
      <c r="M13" t="s">
        <v>1305</v>
      </c>
      <c r="N13" t="s">
        <v>1305</v>
      </c>
      <c r="O13" t="s">
        <v>1305</v>
      </c>
      <c r="P13" t="s">
        <v>1305</v>
      </c>
      <c r="Q13" t="s">
        <v>1306</v>
      </c>
      <c r="R13" t="s">
        <v>1307</v>
      </c>
      <c r="S13">
        <f>VLOOKUP(ACCOUNTEXSEG,Sheet6!$A$2:$C$4000,3,TRUE)</f>
        <v>0</v>
      </c>
      <c r="T13">
        <f>IF(ACCTTYPE="I",0,OPENBALN)</f>
        <v>0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-7.7499999999999999E-2</v>
      </c>
      <c r="BJ13">
        <v>-2.1874999999999999E-2</v>
      </c>
      <c r="BK13">
        <v>-3.4343750000000002</v>
      </c>
      <c r="BL13">
        <v>0</v>
      </c>
      <c r="BM13" t="s">
        <v>1308</v>
      </c>
      <c r="BN13">
        <v>20190701</v>
      </c>
      <c r="BO13">
        <v>0</v>
      </c>
      <c r="BP13" t="s">
        <v>238</v>
      </c>
      <c r="BQ13">
        <v>0</v>
      </c>
      <c r="BR13">
        <v>2020</v>
      </c>
      <c r="BS13" t="s">
        <v>120</v>
      </c>
      <c r="BT13">
        <v>0</v>
      </c>
    </row>
    <row r="14" spans="1:72" x14ac:dyDescent="0.2">
      <c r="A14" t="s">
        <v>577</v>
      </c>
      <c r="B14" t="s">
        <v>1333</v>
      </c>
      <c r="C14" t="s">
        <v>1331</v>
      </c>
      <c r="D14">
        <f>IF(TYPE="R",40,IF(ISNA(INDEX(Categories!D:E,MATCH(GROUPTYPE,Categories!D:D,0),2)),0,INDEX(Categories!D:E,MATCH(GROUPTYPE,Categories!D:D,0),2)))</f>
        <v>12</v>
      </c>
      <c r="E14" t="str">
        <f>IF(TYPE="R","Retained Earnings",IF(ISNA(INDEX(Categories!D:F,MATCH(GLCATCODE,Categories!E:E,0),3)),0,INDEX(Categories!D:F,MATCH(GLCATCODE,Categories!E:E,0),3)))</f>
        <v>Other Income</v>
      </c>
      <c r="F14" t="s">
        <v>238</v>
      </c>
      <c r="G14" t="s">
        <v>945</v>
      </c>
      <c r="H14" t="s">
        <v>1332</v>
      </c>
      <c r="I14" t="s">
        <v>1312</v>
      </c>
      <c r="J14" t="s">
        <v>1305</v>
      </c>
      <c r="K14" t="s">
        <v>1305</v>
      </c>
      <c r="L14" t="s">
        <v>1305</v>
      </c>
      <c r="M14" t="s">
        <v>1305</v>
      </c>
      <c r="N14" t="s">
        <v>1305</v>
      </c>
      <c r="O14" t="s">
        <v>1305</v>
      </c>
      <c r="P14" t="s">
        <v>1305</v>
      </c>
      <c r="Q14" t="s">
        <v>1306</v>
      </c>
      <c r="R14" t="s">
        <v>1307</v>
      </c>
      <c r="S14">
        <f>VLOOKUP(ACCOUNTEXSEG,Sheet6!$A$2:$C$4000,3,TRUE)</f>
        <v>0</v>
      </c>
      <c r="T14">
        <f>IF(ACCTTYPE="I",0,OPENBALN)</f>
        <v>0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-7.6249999999999998E-2</v>
      </c>
      <c r="BJ14">
        <v>-0.02</v>
      </c>
      <c r="BK14">
        <v>-3.4312499999999999</v>
      </c>
      <c r="BL14">
        <v>0</v>
      </c>
      <c r="BM14" t="s">
        <v>1308</v>
      </c>
      <c r="BN14">
        <v>20190701</v>
      </c>
      <c r="BO14">
        <v>0</v>
      </c>
      <c r="BP14" t="s">
        <v>238</v>
      </c>
      <c r="BQ14">
        <v>0</v>
      </c>
      <c r="BR14">
        <v>2020</v>
      </c>
      <c r="BS14" t="s">
        <v>120</v>
      </c>
      <c r="BT14">
        <v>0</v>
      </c>
    </row>
    <row r="15" spans="1:72" x14ac:dyDescent="0.2">
      <c r="A15" t="s">
        <v>578</v>
      </c>
      <c r="B15" t="s">
        <v>1334</v>
      </c>
      <c r="C15" t="s">
        <v>1331</v>
      </c>
      <c r="D15">
        <f>IF(TYPE="R",40,IF(ISNA(INDEX(Categories!D:E,MATCH(GROUPTYPE,Categories!D:D,0),2)),0,INDEX(Categories!D:E,MATCH(GROUPTYPE,Categories!D:D,0),2)))</f>
        <v>12</v>
      </c>
      <c r="E15" t="str">
        <f>IF(TYPE="R","Retained Earnings",IF(ISNA(INDEX(Categories!D:F,MATCH(GLCATCODE,Categories!E:E,0),3)),0,INDEX(Categories!D:F,MATCH(GLCATCODE,Categories!E:E,0),3)))</f>
        <v>Other Income</v>
      </c>
      <c r="F15" t="s">
        <v>238</v>
      </c>
      <c r="G15" t="s">
        <v>946</v>
      </c>
      <c r="H15" t="s">
        <v>1332</v>
      </c>
      <c r="I15" t="s">
        <v>1314</v>
      </c>
      <c r="J15" t="s">
        <v>1305</v>
      </c>
      <c r="K15" t="s">
        <v>1305</v>
      </c>
      <c r="L15" t="s">
        <v>1305</v>
      </c>
      <c r="M15" t="s">
        <v>1305</v>
      </c>
      <c r="N15" t="s">
        <v>1305</v>
      </c>
      <c r="O15" t="s">
        <v>1305</v>
      </c>
      <c r="P15" t="s">
        <v>1305</v>
      </c>
      <c r="Q15" t="s">
        <v>1306</v>
      </c>
      <c r="R15" t="s">
        <v>1307</v>
      </c>
      <c r="S15">
        <f>VLOOKUP(ACCOUNTEXSEG,Sheet6!$A$2:$C$4000,3,TRUE)</f>
        <v>0</v>
      </c>
      <c r="T15">
        <f>IF(ACCTTYPE="I",0,OPENBALN)</f>
        <v>0</v>
      </c>
      <c r="U15">
        <v>0</v>
      </c>
      <c r="V15">
        <v>0</v>
      </c>
      <c r="W15">
        <v>0</v>
      </c>
      <c r="X15">
        <v>0</v>
      </c>
      <c r="Y15" s="179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-7.4374999999999997E-2</v>
      </c>
      <c r="BJ15">
        <v>-0.02</v>
      </c>
      <c r="BK15">
        <v>-3.4312499999999999</v>
      </c>
      <c r="BL15">
        <v>0</v>
      </c>
      <c r="BM15" t="s">
        <v>1308</v>
      </c>
      <c r="BN15">
        <v>20190701</v>
      </c>
      <c r="BO15">
        <v>0</v>
      </c>
      <c r="BP15" t="s">
        <v>238</v>
      </c>
      <c r="BQ15">
        <v>0</v>
      </c>
      <c r="BR15">
        <v>2020</v>
      </c>
      <c r="BS15" t="s">
        <v>120</v>
      </c>
      <c r="BT15">
        <v>0</v>
      </c>
    </row>
    <row r="16" spans="1:72" x14ac:dyDescent="0.2">
      <c r="A16" t="s">
        <v>579</v>
      </c>
      <c r="B16" t="s">
        <v>1335</v>
      </c>
      <c r="C16" t="s">
        <v>1331</v>
      </c>
      <c r="D16">
        <f>IF(TYPE="R",40,IF(ISNA(INDEX(Categories!D:E,MATCH(GROUPTYPE,Categories!D:D,0),2)),0,INDEX(Categories!D:E,MATCH(GROUPTYPE,Categories!D:D,0),2)))</f>
        <v>12</v>
      </c>
      <c r="E16" t="str">
        <f>IF(TYPE="R","Retained Earnings",IF(ISNA(INDEX(Categories!D:F,MATCH(GLCATCODE,Categories!E:E,0),3)),0,INDEX(Categories!D:F,MATCH(GLCATCODE,Categories!E:E,0),3)))</f>
        <v>Other Income</v>
      </c>
      <c r="F16" t="s">
        <v>238</v>
      </c>
      <c r="G16" t="s">
        <v>947</v>
      </c>
      <c r="H16" t="s">
        <v>1332</v>
      </c>
      <c r="I16" t="s">
        <v>1316</v>
      </c>
      <c r="J16" t="s">
        <v>1305</v>
      </c>
      <c r="K16" t="s">
        <v>1305</v>
      </c>
      <c r="L16" t="s">
        <v>1305</v>
      </c>
      <c r="M16" t="s">
        <v>1305</v>
      </c>
      <c r="N16" t="s">
        <v>1305</v>
      </c>
      <c r="O16" t="s">
        <v>1305</v>
      </c>
      <c r="P16" t="s">
        <v>1305</v>
      </c>
      <c r="Q16" t="s">
        <v>1306</v>
      </c>
      <c r="R16" t="s">
        <v>1307</v>
      </c>
      <c r="S16">
        <f>VLOOKUP(ACCOUNTEXSEG,Sheet6!$A$2:$C$4000,3,TRUE)</f>
        <v>0</v>
      </c>
      <c r="T16">
        <f>IF(ACCTTYPE="I",0,OPENBALN)</f>
        <v>0</v>
      </c>
      <c r="U16">
        <v>0</v>
      </c>
      <c r="V16">
        <v>0</v>
      </c>
      <c r="W16">
        <v>0</v>
      </c>
      <c r="X16">
        <v>0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-7.2499999999999995E-2</v>
      </c>
      <c r="BJ16">
        <v>-0.02</v>
      </c>
      <c r="BK16">
        <v>-3.430625</v>
      </c>
      <c r="BL16">
        <v>0</v>
      </c>
      <c r="BM16" t="s">
        <v>1308</v>
      </c>
      <c r="BN16">
        <v>20190701</v>
      </c>
      <c r="BO16">
        <v>0</v>
      </c>
      <c r="BP16" t="s">
        <v>238</v>
      </c>
      <c r="BQ16">
        <v>0</v>
      </c>
      <c r="BR16">
        <v>2020</v>
      </c>
      <c r="BS16" t="s">
        <v>120</v>
      </c>
      <c r="BT16">
        <v>0</v>
      </c>
    </row>
    <row r="17" spans="1:72" x14ac:dyDescent="0.2">
      <c r="A17" t="s">
        <v>581</v>
      </c>
      <c r="B17" t="s">
        <v>1336</v>
      </c>
      <c r="C17" t="s">
        <v>1331</v>
      </c>
      <c r="D17">
        <f>IF(TYPE="R",40,IF(ISNA(INDEX(Categories!D:E,MATCH(GROUPTYPE,Categories!D:D,0),2)),0,INDEX(Categories!D:E,MATCH(GROUPTYPE,Categories!D:D,0),2)))</f>
        <v>12</v>
      </c>
      <c r="E17" t="str">
        <f>IF(TYPE="R","Retained Earnings",IF(ISNA(INDEX(Categories!D:F,MATCH(GLCATCODE,Categories!E:E,0),3)),0,INDEX(Categories!D:F,MATCH(GLCATCODE,Categories!E:E,0),3)))</f>
        <v>Other Income</v>
      </c>
      <c r="F17" t="s">
        <v>238</v>
      </c>
      <c r="G17" t="s">
        <v>949</v>
      </c>
      <c r="H17" t="s">
        <v>1332</v>
      </c>
      <c r="I17" t="s">
        <v>1320</v>
      </c>
      <c r="J17" t="s">
        <v>1305</v>
      </c>
      <c r="K17" t="s">
        <v>1305</v>
      </c>
      <c r="L17" t="s">
        <v>1305</v>
      </c>
      <c r="M17" t="s">
        <v>1305</v>
      </c>
      <c r="N17" t="s">
        <v>1305</v>
      </c>
      <c r="O17" t="s">
        <v>1305</v>
      </c>
      <c r="P17" t="s">
        <v>1305</v>
      </c>
      <c r="Q17" t="s">
        <v>1306</v>
      </c>
      <c r="R17" t="s">
        <v>1307</v>
      </c>
      <c r="S17">
        <f>VLOOKUP(ACCOUNTEXSEG,Sheet6!$A$2:$C$4000,3,TRUE)</f>
        <v>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-1.316875</v>
      </c>
      <c r="BL17">
        <v>0</v>
      </c>
      <c r="BM17" t="s">
        <v>1308</v>
      </c>
      <c r="BN17">
        <v>20190701</v>
      </c>
      <c r="BO17">
        <v>0</v>
      </c>
      <c r="BP17" t="s">
        <v>238</v>
      </c>
      <c r="BQ17">
        <v>0</v>
      </c>
      <c r="BR17">
        <v>2020</v>
      </c>
      <c r="BS17" t="s">
        <v>120</v>
      </c>
      <c r="BT17">
        <v>0</v>
      </c>
    </row>
    <row r="18" spans="1:72" x14ac:dyDescent="0.2">
      <c r="A18" t="s">
        <v>582</v>
      </c>
      <c r="B18" t="s">
        <v>1337</v>
      </c>
      <c r="C18" t="s">
        <v>1331</v>
      </c>
      <c r="D18">
        <f>IF(TYPE="R",40,IF(ISNA(INDEX(Categories!D:E,MATCH(GROUPTYPE,Categories!D:D,0),2)),0,INDEX(Categories!D:E,MATCH(GROUPTYPE,Categories!D:D,0),2)))</f>
        <v>12</v>
      </c>
      <c r="E18" t="str">
        <f>IF(TYPE="R","Retained Earnings",IF(ISNA(INDEX(Categories!D:F,MATCH(GLCATCODE,Categories!E:E,0),3)),0,INDEX(Categories!D:F,MATCH(GLCATCODE,Categories!E:E,0),3)))</f>
        <v>Other Income</v>
      </c>
      <c r="F18" t="s">
        <v>238</v>
      </c>
      <c r="G18" t="s">
        <v>950</v>
      </c>
      <c r="H18" t="s">
        <v>1332</v>
      </c>
      <c r="I18" t="s">
        <v>1322</v>
      </c>
      <c r="J18" t="s">
        <v>1305</v>
      </c>
      <c r="K18" t="s">
        <v>1305</v>
      </c>
      <c r="L18" t="s">
        <v>1305</v>
      </c>
      <c r="M18" t="s">
        <v>1305</v>
      </c>
      <c r="N18" t="s">
        <v>1305</v>
      </c>
      <c r="O18" t="s">
        <v>1305</v>
      </c>
      <c r="P18" t="s">
        <v>1305</v>
      </c>
      <c r="Q18" t="s">
        <v>1306</v>
      </c>
      <c r="R18" t="s">
        <v>1307</v>
      </c>
      <c r="S18">
        <f>VLOOKUP(ACCOUNTEXSEG,Sheet6!$A$2:$C$4000,3,TRUE)</f>
        <v>0</v>
      </c>
      <c r="T18">
        <f>IF(ACCTTYPE="I",0,OPENBALN)</f>
        <v>0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-7.8E-2</v>
      </c>
      <c r="BJ18">
        <v>-2.1333000000000001E-2</v>
      </c>
      <c r="BK18">
        <v>-3.6573329999999999</v>
      </c>
      <c r="BL18">
        <v>0</v>
      </c>
      <c r="BM18" t="s">
        <v>1308</v>
      </c>
      <c r="BN18">
        <v>20190701</v>
      </c>
      <c r="BO18">
        <v>0</v>
      </c>
      <c r="BP18" t="s">
        <v>238</v>
      </c>
      <c r="BQ18">
        <v>0</v>
      </c>
      <c r="BR18">
        <v>2020</v>
      </c>
      <c r="BS18" t="s">
        <v>120</v>
      </c>
      <c r="BT18">
        <v>0</v>
      </c>
    </row>
    <row r="19" spans="1:72" x14ac:dyDescent="0.2">
      <c r="A19" t="s">
        <v>583</v>
      </c>
      <c r="B19" t="s">
        <v>1338</v>
      </c>
      <c r="C19" t="s">
        <v>1331</v>
      </c>
      <c r="D19">
        <f>IF(TYPE="R",40,IF(ISNA(INDEX(Categories!D:E,MATCH(GROUPTYPE,Categories!D:D,0),2)),0,INDEX(Categories!D:E,MATCH(GROUPTYPE,Categories!D:D,0),2)))</f>
        <v>12</v>
      </c>
      <c r="E19" t="str">
        <f>IF(TYPE="R","Retained Earnings",IF(ISNA(INDEX(Categories!D:F,MATCH(GLCATCODE,Categories!E:E,0),3)),0,INDEX(Categories!D:F,MATCH(GLCATCODE,Categories!E:E,0),3)))</f>
        <v>Other Income</v>
      </c>
      <c r="F19" t="s">
        <v>238</v>
      </c>
      <c r="G19" t="s">
        <v>951</v>
      </c>
      <c r="H19" t="s">
        <v>1332</v>
      </c>
      <c r="I19" t="s">
        <v>1324</v>
      </c>
      <c r="J19" t="s">
        <v>1305</v>
      </c>
      <c r="K19" t="s">
        <v>1305</v>
      </c>
      <c r="L19" t="s">
        <v>1305</v>
      </c>
      <c r="M19" t="s">
        <v>1305</v>
      </c>
      <c r="N19" t="s">
        <v>1305</v>
      </c>
      <c r="O19" t="s">
        <v>1305</v>
      </c>
      <c r="P19" t="s">
        <v>1305</v>
      </c>
      <c r="Q19" t="s">
        <v>1306</v>
      </c>
      <c r="R19" t="s">
        <v>1307</v>
      </c>
      <c r="S19">
        <f>VLOOKUP(ACCOUNTEXSEG,Sheet6!$A$2:$C$4000,3,TRUE)</f>
        <v>0</v>
      </c>
      <c r="T19">
        <f>IF(ACCTTYPE="I",0,OPENBALN)</f>
        <v>0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-7.6665999999999998E-2</v>
      </c>
      <c r="BJ19">
        <v>-2.1333000000000001E-2</v>
      </c>
      <c r="BK19">
        <v>-3.6573329999999999</v>
      </c>
      <c r="BL19">
        <v>0</v>
      </c>
      <c r="BM19" t="s">
        <v>1308</v>
      </c>
      <c r="BN19">
        <v>20190701</v>
      </c>
      <c r="BO19">
        <v>0</v>
      </c>
      <c r="BP19" t="s">
        <v>238</v>
      </c>
      <c r="BQ19">
        <v>0</v>
      </c>
      <c r="BR19">
        <v>2020</v>
      </c>
      <c r="BS19" t="s">
        <v>120</v>
      </c>
      <c r="BT19">
        <v>0</v>
      </c>
    </row>
    <row r="20" spans="1:72" x14ac:dyDescent="0.2">
      <c r="A20" t="s">
        <v>584</v>
      </c>
      <c r="B20" t="s">
        <v>1339</v>
      </c>
      <c r="C20" t="s">
        <v>1331</v>
      </c>
      <c r="D20">
        <f>IF(TYPE="R",40,IF(ISNA(INDEX(Categories!D:E,MATCH(GROUPTYPE,Categories!D:D,0),2)),0,INDEX(Categories!D:E,MATCH(GROUPTYPE,Categories!D:D,0),2)))</f>
        <v>12</v>
      </c>
      <c r="E20" t="str">
        <f>IF(TYPE="R","Retained Earnings",IF(ISNA(INDEX(Categories!D:F,MATCH(GLCATCODE,Categories!E:E,0),3)),0,INDEX(Categories!D:F,MATCH(GLCATCODE,Categories!E:E,0),3)))</f>
        <v>Other Income</v>
      </c>
      <c r="F20" t="s">
        <v>238</v>
      </c>
      <c r="G20" t="s">
        <v>952</v>
      </c>
      <c r="H20" t="s">
        <v>1332</v>
      </c>
      <c r="I20" t="s">
        <v>1326</v>
      </c>
      <c r="J20" t="s">
        <v>1305</v>
      </c>
      <c r="K20" t="s">
        <v>1305</v>
      </c>
      <c r="L20" t="s">
        <v>1305</v>
      </c>
      <c r="M20" t="s">
        <v>1305</v>
      </c>
      <c r="N20" t="s">
        <v>1305</v>
      </c>
      <c r="O20" t="s">
        <v>1305</v>
      </c>
      <c r="P20" t="s">
        <v>1305</v>
      </c>
      <c r="Q20" t="s">
        <v>1306</v>
      </c>
      <c r="R20" t="s">
        <v>1307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-8.2000000000000003E-2</v>
      </c>
      <c r="BJ20">
        <v>-2.1333000000000001E-2</v>
      </c>
      <c r="BK20">
        <v>-3.6573329999999999</v>
      </c>
      <c r="BL20">
        <v>0</v>
      </c>
      <c r="BM20" t="s">
        <v>1308</v>
      </c>
      <c r="BN20">
        <v>20190701</v>
      </c>
      <c r="BO20">
        <v>0</v>
      </c>
      <c r="BP20" t="s">
        <v>238</v>
      </c>
      <c r="BQ20">
        <v>0</v>
      </c>
      <c r="BR20">
        <v>2020</v>
      </c>
      <c r="BS20" t="s">
        <v>120</v>
      </c>
      <c r="BT20">
        <v>0</v>
      </c>
    </row>
    <row r="21" spans="1:72" x14ac:dyDescent="0.2">
      <c r="A21" t="s">
        <v>585</v>
      </c>
      <c r="B21" t="s">
        <v>1340</v>
      </c>
      <c r="C21" t="s">
        <v>1341</v>
      </c>
      <c r="D21">
        <f>IF(TYPE="R",40,IF(ISNA(INDEX(Categories!D:E,MATCH(GROUPTYPE,Categories!D:D,0),2)),0,INDEX(Categories!D:E,MATCH(GROUPTYPE,Categories!D:D,0),2)))</f>
        <v>13</v>
      </c>
      <c r="E21" t="str">
        <f>IF(TYPE="R","Retained Earnings",IF(ISNA(INDEX(Categories!D:F,MATCH(GLCATCODE,Categories!E:E,0),3)),0,INDEX(Categories!D:F,MATCH(GLCATCODE,Categories!E:E,0),3)))</f>
        <v>Cost and Expenses</v>
      </c>
      <c r="F21" t="s">
        <v>238</v>
      </c>
      <c r="G21" t="s">
        <v>954</v>
      </c>
      <c r="H21" t="s">
        <v>1342</v>
      </c>
      <c r="I21" t="s">
        <v>1310</v>
      </c>
      <c r="J21" t="s">
        <v>1305</v>
      </c>
      <c r="K21" t="s">
        <v>1305</v>
      </c>
      <c r="L21" t="s">
        <v>1305</v>
      </c>
      <c r="M21" t="s">
        <v>1305</v>
      </c>
      <c r="N21" t="s">
        <v>1305</v>
      </c>
      <c r="O21" t="s">
        <v>1305</v>
      </c>
      <c r="P21" t="s">
        <v>1305</v>
      </c>
      <c r="Q21" t="s">
        <v>1306</v>
      </c>
      <c r="R21" t="s">
        <v>1343</v>
      </c>
      <c r="S21">
        <f>VLOOKUP(ACCOUNTEXSEG,Sheet6!$A$2:$C$4000,3,TRUE)</f>
        <v>0.3</v>
      </c>
      <c r="T21">
        <f>IF(ACCTTYPE="I",0,OPENBALN)</f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0.18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0.1</v>
      </c>
      <c r="AW21">
        <v>0</v>
      </c>
      <c r="AX21">
        <v>0</v>
      </c>
      <c r="AY21">
        <v>0.1</v>
      </c>
      <c r="AZ21">
        <v>0</v>
      </c>
      <c r="BA21">
        <v>0</v>
      </c>
      <c r="BB21">
        <v>0.1</v>
      </c>
      <c r="BC21">
        <v>0.1</v>
      </c>
      <c r="BD21">
        <v>0</v>
      </c>
      <c r="BE21">
        <v>0.1</v>
      </c>
      <c r="BF21">
        <v>0</v>
      </c>
      <c r="BG21">
        <v>0</v>
      </c>
      <c r="BH21">
        <v>3.125E-2</v>
      </c>
      <c r="BI21">
        <v>1.9981249999999999</v>
      </c>
      <c r="BJ21">
        <v>2.7418749999999998</v>
      </c>
      <c r="BK21">
        <v>4.2512499999999998</v>
      </c>
      <c r="BL21">
        <v>0</v>
      </c>
      <c r="BM21" t="s">
        <v>1308</v>
      </c>
      <c r="BN21">
        <v>20190701</v>
      </c>
      <c r="BO21">
        <v>0.18</v>
      </c>
      <c r="BP21" t="s">
        <v>238</v>
      </c>
      <c r="BQ21">
        <v>0.3</v>
      </c>
      <c r="BR21">
        <v>2020</v>
      </c>
      <c r="BS21" t="s">
        <v>123</v>
      </c>
      <c r="BT21">
        <v>0.18</v>
      </c>
    </row>
    <row r="22" spans="1:72" x14ac:dyDescent="0.2">
      <c r="A22" t="s">
        <v>586</v>
      </c>
      <c r="B22" t="s">
        <v>1344</v>
      </c>
      <c r="C22" t="s">
        <v>1341</v>
      </c>
      <c r="D22">
        <f>IF(TYPE="R",40,IF(ISNA(INDEX(Categories!D:E,MATCH(GROUPTYPE,Categories!D:D,0),2)),0,INDEX(Categories!D:E,MATCH(GROUPTYPE,Categories!D:D,0),2)))</f>
        <v>13</v>
      </c>
      <c r="E22" t="str">
        <f>IF(TYPE="R","Retained Earnings",IF(ISNA(INDEX(Categories!D:F,MATCH(GLCATCODE,Categories!E:E,0),3)),0,INDEX(Categories!D:F,MATCH(GLCATCODE,Categories!E:E,0),3)))</f>
        <v>Cost and Expenses</v>
      </c>
      <c r="F22" t="s">
        <v>238</v>
      </c>
      <c r="G22" t="s">
        <v>955</v>
      </c>
      <c r="H22" t="s">
        <v>1342</v>
      </c>
      <c r="I22" t="s">
        <v>1312</v>
      </c>
      <c r="J22" t="s">
        <v>1305</v>
      </c>
      <c r="K22" t="s">
        <v>1305</v>
      </c>
      <c r="L22" t="s">
        <v>1305</v>
      </c>
      <c r="M22" t="s">
        <v>1305</v>
      </c>
      <c r="N22" t="s">
        <v>1305</v>
      </c>
      <c r="O22" t="s">
        <v>1305</v>
      </c>
      <c r="P22" t="s">
        <v>1305</v>
      </c>
      <c r="Q22" t="s">
        <v>1306</v>
      </c>
      <c r="R22" t="s">
        <v>1343</v>
      </c>
      <c r="S22">
        <f>VLOOKUP(ACCOUNTEXSEG,Sheet6!$A$2:$C$4000,3,TRUE)</f>
        <v>0.3</v>
      </c>
      <c r="T22">
        <f>IF(ACCTTYPE="I",0,OPENBALN)</f>
        <v>0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0</v>
      </c>
      <c r="AA22">
        <v>0</v>
      </c>
      <c r="AB22">
        <v>0</v>
      </c>
      <c r="AC22">
        <v>0.17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0.1</v>
      </c>
      <c r="AW22">
        <v>0</v>
      </c>
      <c r="AX22">
        <v>0</v>
      </c>
      <c r="AY22">
        <v>0.1</v>
      </c>
      <c r="AZ22">
        <v>0</v>
      </c>
      <c r="BA22">
        <v>0</v>
      </c>
      <c r="BB22">
        <v>0.1</v>
      </c>
      <c r="BC22">
        <v>0.1</v>
      </c>
      <c r="BD22">
        <v>0</v>
      </c>
      <c r="BE22">
        <v>0.1</v>
      </c>
      <c r="BF22">
        <v>0</v>
      </c>
      <c r="BG22">
        <v>0</v>
      </c>
      <c r="BH22">
        <v>3.125E-2</v>
      </c>
      <c r="BI22">
        <v>1.9824999999999999</v>
      </c>
      <c r="BJ22">
        <v>2.7193749999999999</v>
      </c>
      <c r="BK22">
        <v>4.2493749999999997</v>
      </c>
      <c r="BL22">
        <v>0</v>
      </c>
      <c r="BM22" t="s">
        <v>1308</v>
      </c>
      <c r="BN22">
        <v>20190701</v>
      </c>
      <c r="BO22">
        <v>0.17</v>
      </c>
      <c r="BP22" t="s">
        <v>238</v>
      </c>
      <c r="BQ22">
        <v>0.3</v>
      </c>
      <c r="BR22">
        <v>2020</v>
      </c>
      <c r="BS22" t="s">
        <v>123</v>
      </c>
      <c r="BT22">
        <v>0.17</v>
      </c>
    </row>
    <row r="23" spans="1:72" x14ac:dyDescent="0.2">
      <c r="A23" t="s">
        <v>587</v>
      </c>
      <c r="B23" t="s">
        <v>1345</v>
      </c>
      <c r="C23" t="s">
        <v>1341</v>
      </c>
      <c r="D23">
        <f>IF(TYPE="R",40,IF(ISNA(INDEX(Categories!D:E,MATCH(GROUPTYPE,Categories!D:D,0),2)),0,INDEX(Categories!D:E,MATCH(GROUPTYPE,Categories!D:D,0),2)))</f>
        <v>13</v>
      </c>
      <c r="E23" t="str">
        <f>IF(TYPE="R","Retained Earnings",IF(ISNA(INDEX(Categories!D:F,MATCH(GLCATCODE,Categories!E:E,0),3)),0,INDEX(Categories!D:F,MATCH(GLCATCODE,Categories!E:E,0),3)))</f>
        <v>Cost and Expenses</v>
      </c>
      <c r="F23" t="s">
        <v>238</v>
      </c>
      <c r="G23" t="s">
        <v>956</v>
      </c>
      <c r="H23" t="s">
        <v>1342</v>
      </c>
      <c r="I23" t="s">
        <v>1314</v>
      </c>
      <c r="J23" t="s">
        <v>1305</v>
      </c>
      <c r="K23" t="s">
        <v>1305</v>
      </c>
      <c r="L23" t="s">
        <v>1305</v>
      </c>
      <c r="M23" t="s">
        <v>1305</v>
      </c>
      <c r="N23" t="s">
        <v>1305</v>
      </c>
      <c r="O23" t="s">
        <v>1305</v>
      </c>
      <c r="P23" t="s">
        <v>1305</v>
      </c>
      <c r="Q23" t="s">
        <v>1306</v>
      </c>
      <c r="R23" t="s">
        <v>1343</v>
      </c>
      <c r="S23">
        <f>VLOOKUP(ACCOUNTEXSEG,Sheet6!$A$2:$C$4000,3,TRUE)</f>
        <v>0.24</v>
      </c>
      <c r="T23">
        <f>IF(ACCTTYPE="I",0,OPENBALN)</f>
        <v>0</v>
      </c>
      <c r="U23">
        <v>0</v>
      </c>
      <c r="V23">
        <v>0</v>
      </c>
      <c r="W23">
        <v>0</v>
      </c>
      <c r="X23">
        <v>0</v>
      </c>
      <c r="Y23" s="179">
        <v>0</v>
      </c>
      <c r="Z23">
        <v>0</v>
      </c>
      <c r="AA23">
        <v>0</v>
      </c>
      <c r="AB23">
        <v>0</v>
      </c>
      <c r="AC23">
        <v>0.17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0.08</v>
      </c>
      <c r="AW23">
        <v>0</v>
      </c>
      <c r="AX23">
        <v>0</v>
      </c>
      <c r="AY23">
        <v>0.08</v>
      </c>
      <c r="AZ23">
        <v>0</v>
      </c>
      <c r="BA23">
        <v>0</v>
      </c>
      <c r="BB23">
        <v>0.08</v>
      </c>
      <c r="BC23">
        <v>0.08</v>
      </c>
      <c r="BD23">
        <v>0</v>
      </c>
      <c r="BE23">
        <v>0.08</v>
      </c>
      <c r="BF23">
        <v>0</v>
      </c>
      <c r="BG23">
        <v>0</v>
      </c>
      <c r="BH23">
        <v>2.5000000000000001E-2</v>
      </c>
      <c r="BI23">
        <v>1.9824999999999999</v>
      </c>
      <c r="BJ23">
        <v>2.7162500000000001</v>
      </c>
      <c r="BK23">
        <v>4.2493749999999997</v>
      </c>
      <c r="BL23">
        <v>0</v>
      </c>
      <c r="BM23" t="s">
        <v>1308</v>
      </c>
      <c r="BN23">
        <v>20190701</v>
      </c>
      <c r="BO23">
        <v>0.17</v>
      </c>
      <c r="BP23" t="s">
        <v>238</v>
      </c>
      <c r="BQ23">
        <v>0.24</v>
      </c>
      <c r="BR23">
        <v>2020</v>
      </c>
      <c r="BS23" t="s">
        <v>123</v>
      </c>
      <c r="BT23">
        <v>0.17</v>
      </c>
    </row>
    <row r="24" spans="1:72" x14ac:dyDescent="0.2">
      <c r="A24" t="s">
        <v>588</v>
      </c>
      <c r="B24" t="s">
        <v>1346</v>
      </c>
      <c r="C24" t="s">
        <v>1341</v>
      </c>
      <c r="D24">
        <f>IF(TYPE="R",40,IF(ISNA(INDEX(Categories!D:E,MATCH(GROUPTYPE,Categories!D:D,0),2)),0,INDEX(Categories!D:E,MATCH(GROUPTYPE,Categories!D:D,0),2)))</f>
        <v>13</v>
      </c>
      <c r="E24" t="str">
        <f>IF(TYPE="R","Retained Earnings",IF(ISNA(INDEX(Categories!D:F,MATCH(GLCATCODE,Categories!E:E,0),3)),0,INDEX(Categories!D:F,MATCH(GLCATCODE,Categories!E:E,0),3)))</f>
        <v>Cost and Expenses</v>
      </c>
      <c r="F24" t="s">
        <v>238</v>
      </c>
      <c r="G24" t="s">
        <v>957</v>
      </c>
      <c r="H24" t="s">
        <v>1342</v>
      </c>
      <c r="I24" t="s">
        <v>1316</v>
      </c>
      <c r="J24" t="s">
        <v>1305</v>
      </c>
      <c r="K24" t="s">
        <v>1305</v>
      </c>
      <c r="L24" t="s">
        <v>1305</v>
      </c>
      <c r="M24" t="s">
        <v>1305</v>
      </c>
      <c r="N24" t="s">
        <v>1305</v>
      </c>
      <c r="O24" t="s">
        <v>1305</v>
      </c>
      <c r="P24" t="s">
        <v>1305</v>
      </c>
      <c r="Q24" t="s">
        <v>1306</v>
      </c>
      <c r="R24" t="s">
        <v>1343</v>
      </c>
      <c r="S24">
        <f>VLOOKUP(ACCOUNTEXSEG,Sheet6!$A$2:$C$4000,3,TRUE)</f>
        <v>0.24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0.17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0.08</v>
      </c>
      <c r="AW24">
        <v>0</v>
      </c>
      <c r="AX24">
        <v>0</v>
      </c>
      <c r="AY24">
        <v>0.08</v>
      </c>
      <c r="AZ24">
        <v>0</v>
      </c>
      <c r="BA24">
        <v>0</v>
      </c>
      <c r="BB24">
        <v>0.08</v>
      </c>
      <c r="BC24">
        <v>0.08</v>
      </c>
      <c r="BD24">
        <v>0</v>
      </c>
      <c r="BE24">
        <v>0.08</v>
      </c>
      <c r="BF24">
        <v>0</v>
      </c>
      <c r="BG24">
        <v>0</v>
      </c>
      <c r="BH24">
        <v>2.5000000000000001E-2</v>
      </c>
      <c r="BI24">
        <v>1.9818750000000001</v>
      </c>
      <c r="BJ24">
        <v>2.7162500000000001</v>
      </c>
      <c r="BK24">
        <v>4.2474999999999996</v>
      </c>
      <c r="BL24">
        <v>0</v>
      </c>
      <c r="BM24" t="s">
        <v>1308</v>
      </c>
      <c r="BN24">
        <v>20190701</v>
      </c>
      <c r="BO24">
        <v>0.17</v>
      </c>
      <c r="BP24" t="s">
        <v>238</v>
      </c>
      <c r="BQ24">
        <v>0.24</v>
      </c>
      <c r="BR24">
        <v>2020</v>
      </c>
      <c r="BS24" t="s">
        <v>123</v>
      </c>
      <c r="BT24">
        <v>0.17</v>
      </c>
    </row>
    <row r="25" spans="1:72" x14ac:dyDescent="0.2">
      <c r="A25" t="s">
        <v>590</v>
      </c>
      <c r="B25" t="s">
        <v>1347</v>
      </c>
      <c r="C25" t="s">
        <v>1341</v>
      </c>
      <c r="D25">
        <f>IF(TYPE="R",40,IF(ISNA(INDEX(Categories!D:E,MATCH(GROUPTYPE,Categories!D:D,0),2)),0,INDEX(Categories!D:E,MATCH(GROUPTYPE,Categories!D:D,0),2)))</f>
        <v>13</v>
      </c>
      <c r="E25" t="str">
        <f>IF(TYPE="R","Retained Earnings",IF(ISNA(INDEX(Categories!D:F,MATCH(GLCATCODE,Categories!E:E,0),3)),0,INDEX(Categories!D:F,MATCH(GLCATCODE,Categories!E:E,0),3)))</f>
        <v>Cost and Expenses</v>
      </c>
      <c r="F25" t="s">
        <v>238</v>
      </c>
      <c r="G25" t="s">
        <v>959</v>
      </c>
      <c r="H25" t="s">
        <v>1342</v>
      </c>
      <c r="I25" t="s">
        <v>1320</v>
      </c>
      <c r="J25" t="s">
        <v>1305</v>
      </c>
      <c r="K25" t="s">
        <v>1305</v>
      </c>
      <c r="L25" t="s">
        <v>1305</v>
      </c>
      <c r="M25" t="s">
        <v>1305</v>
      </c>
      <c r="N25" t="s">
        <v>1305</v>
      </c>
      <c r="O25" t="s">
        <v>1305</v>
      </c>
      <c r="P25" t="s">
        <v>1305</v>
      </c>
      <c r="Q25" t="s">
        <v>1306</v>
      </c>
      <c r="R25" t="s">
        <v>1343</v>
      </c>
      <c r="S25">
        <f>VLOOKUP(ACCOUNTEXSEG,Sheet6!$A$2:$C$4000,3,TRUE)</f>
        <v>0</v>
      </c>
      <c r="T25">
        <f>IF(ACCTTYPE="I",0,OPENBALN)</f>
        <v>0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0.79062500000000002</v>
      </c>
      <c r="BL25">
        <v>0</v>
      </c>
      <c r="BM25" t="s">
        <v>1308</v>
      </c>
      <c r="BN25">
        <v>20190701</v>
      </c>
      <c r="BO25">
        <v>0</v>
      </c>
      <c r="BP25" t="s">
        <v>238</v>
      </c>
      <c r="BQ25">
        <v>0</v>
      </c>
      <c r="BR25">
        <v>2020</v>
      </c>
      <c r="BS25" t="s">
        <v>123</v>
      </c>
      <c r="BT25">
        <v>0</v>
      </c>
    </row>
    <row r="26" spans="1:72" x14ac:dyDescent="0.2">
      <c r="A26" t="s">
        <v>591</v>
      </c>
      <c r="B26" t="s">
        <v>1348</v>
      </c>
      <c r="C26" t="s">
        <v>1341</v>
      </c>
      <c r="D26">
        <f>IF(TYPE="R",40,IF(ISNA(INDEX(Categories!D:E,MATCH(GROUPTYPE,Categories!D:D,0),2)),0,INDEX(Categories!D:E,MATCH(GROUPTYPE,Categories!D:D,0),2)))</f>
        <v>13</v>
      </c>
      <c r="E26" t="str">
        <f>IF(TYPE="R","Retained Earnings",IF(ISNA(INDEX(Categories!D:F,MATCH(GLCATCODE,Categories!E:E,0),3)),0,INDEX(Categories!D:F,MATCH(GLCATCODE,Categories!E:E,0),3)))</f>
        <v>Cost and Expenses</v>
      </c>
      <c r="F26" t="s">
        <v>238</v>
      </c>
      <c r="G26" t="s">
        <v>960</v>
      </c>
      <c r="H26" t="s">
        <v>1342</v>
      </c>
      <c r="I26" t="s">
        <v>1322</v>
      </c>
      <c r="J26" t="s">
        <v>1305</v>
      </c>
      <c r="K26" t="s">
        <v>1305</v>
      </c>
      <c r="L26" t="s">
        <v>1305</v>
      </c>
      <c r="M26" t="s">
        <v>1305</v>
      </c>
      <c r="N26" t="s">
        <v>1305</v>
      </c>
      <c r="O26" t="s">
        <v>1305</v>
      </c>
      <c r="P26" t="s">
        <v>1305</v>
      </c>
      <c r="Q26" t="s">
        <v>1306</v>
      </c>
      <c r="R26" t="s">
        <v>1343</v>
      </c>
      <c r="S26">
        <f>VLOOKUP(ACCOUNTEXSEG,Sheet6!$A$2:$C$4000,3,TRUE)</f>
        <v>0.24</v>
      </c>
      <c r="T26">
        <f>IF(ACCTTYPE="I",0,OPENBALN)</f>
        <v>0</v>
      </c>
      <c r="U26">
        <v>0</v>
      </c>
      <c r="V26">
        <v>0</v>
      </c>
      <c r="W26">
        <v>0</v>
      </c>
      <c r="X26">
        <v>0</v>
      </c>
      <c r="Y26" s="179">
        <v>0</v>
      </c>
      <c r="Z26">
        <v>0</v>
      </c>
      <c r="AA26">
        <v>0</v>
      </c>
      <c r="AB26">
        <v>0</v>
      </c>
      <c r="AC26">
        <v>0.17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0.08</v>
      </c>
      <c r="AW26">
        <v>0</v>
      </c>
      <c r="AX26">
        <v>0</v>
      </c>
      <c r="AY26">
        <v>0.08</v>
      </c>
      <c r="AZ26">
        <v>0</v>
      </c>
      <c r="BA26">
        <v>0</v>
      </c>
      <c r="BB26">
        <v>0.08</v>
      </c>
      <c r="BC26">
        <v>0.08</v>
      </c>
      <c r="BD26">
        <v>0</v>
      </c>
      <c r="BE26">
        <v>0.08</v>
      </c>
      <c r="BF26">
        <v>0</v>
      </c>
      <c r="BG26">
        <v>0</v>
      </c>
      <c r="BH26">
        <v>2.6665999999999999E-2</v>
      </c>
      <c r="BI26">
        <v>2.1139999999999999</v>
      </c>
      <c r="BJ26">
        <v>2.8966660000000002</v>
      </c>
      <c r="BK26">
        <v>4.5293330000000003</v>
      </c>
      <c r="BL26">
        <v>0</v>
      </c>
      <c r="BM26" t="s">
        <v>1308</v>
      </c>
      <c r="BN26">
        <v>20190701</v>
      </c>
      <c r="BO26">
        <v>0.17</v>
      </c>
      <c r="BP26" t="s">
        <v>238</v>
      </c>
      <c r="BQ26">
        <v>0.24</v>
      </c>
      <c r="BR26">
        <v>2020</v>
      </c>
      <c r="BS26" t="s">
        <v>123</v>
      </c>
      <c r="BT26">
        <v>0.17</v>
      </c>
    </row>
    <row r="27" spans="1:72" x14ac:dyDescent="0.2">
      <c r="A27" t="s">
        <v>592</v>
      </c>
      <c r="B27" t="s">
        <v>1349</v>
      </c>
      <c r="C27" t="s">
        <v>1341</v>
      </c>
      <c r="D27">
        <f>IF(TYPE="R",40,IF(ISNA(INDEX(Categories!D:E,MATCH(GROUPTYPE,Categories!D:D,0),2)),0,INDEX(Categories!D:E,MATCH(GROUPTYPE,Categories!D:D,0),2)))</f>
        <v>13</v>
      </c>
      <c r="E27" t="str">
        <f>IF(TYPE="R","Retained Earnings",IF(ISNA(INDEX(Categories!D:F,MATCH(GLCATCODE,Categories!E:E,0),3)),0,INDEX(Categories!D:F,MATCH(GLCATCODE,Categories!E:E,0),3)))</f>
        <v>Cost and Expenses</v>
      </c>
      <c r="F27" t="s">
        <v>238</v>
      </c>
      <c r="G27" t="s">
        <v>961</v>
      </c>
      <c r="H27" t="s">
        <v>1342</v>
      </c>
      <c r="I27" t="s">
        <v>1324</v>
      </c>
      <c r="J27" t="s">
        <v>1305</v>
      </c>
      <c r="K27" t="s">
        <v>1305</v>
      </c>
      <c r="L27" t="s">
        <v>1305</v>
      </c>
      <c r="M27" t="s">
        <v>1305</v>
      </c>
      <c r="N27" t="s">
        <v>1305</v>
      </c>
      <c r="O27" t="s">
        <v>1305</v>
      </c>
      <c r="P27" t="s">
        <v>1305</v>
      </c>
      <c r="Q27" t="s">
        <v>1306</v>
      </c>
      <c r="R27" t="s">
        <v>1343</v>
      </c>
      <c r="S27">
        <f>VLOOKUP(ACCOUNTEXSEG,Sheet6!$A$2:$C$4000,3,TRUE)</f>
        <v>0.24</v>
      </c>
      <c r="T27">
        <f>IF(ACCTTYPE="I",0,OPENBALN)</f>
        <v>0</v>
      </c>
      <c r="U27">
        <v>0</v>
      </c>
      <c r="V27">
        <v>0</v>
      </c>
      <c r="W27">
        <v>0</v>
      </c>
      <c r="X27">
        <v>0</v>
      </c>
      <c r="Y27" s="179">
        <v>0</v>
      </c>
      <c r="Z27">
        <v>0</v>
      </c>
      <c r="AA27">
        <v>0</v>
      </c>
      <c r="AB27">
        <v>0</v>
      </c>
      <c r="AC27">
        <v>0.17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0</v>
      </c>
      <c r="AV27">
        <v>0.08</v>
      </c>
      <c r="AW27">
        <v>0</v>
      </c>
      <c r="AX27">
        <v>0</v>
      </c>
      <c r="AY27">
        <v>0.08</v>
      </c>
      <c r="AZ27">
        <v>0</v>
      </c>
      <c r="BA27">
        <v>0</v>
      </c>
      <c r="BB27">
        <v>0.08</v>
      </c>
      <c r="BC27">
        <v>0.08</v>
      </c>
      <c r="BD27">
        <v>0</v>
      </c>
      <c r="BE27">
        <v>0.08</v>
      </c>
      <c r="BF27">
        <v>0</v>
      </c>
      <c r="BG27">
        <v>0</v>
      </c>
      <c r="BH27">
        <v>2.6665999999999999E-2</v>
      </c>
      <c r="BI27">
        <v>2.1146660000000002</v>
      </c>
      <c r="BJ27">
        <v>2.8973330000000002</v>
      </c>
      <c r="BK27">
        <v>4.5279999999999996</v>
      </c>
      <c r="BL27">
        <v>0</v>
      </c>
      <c r="BM27" t="s">
        <v>1308</v>
      </c>
      <c r="BN27">
        <v>20190701</v>
      </c>
      <c r="BO27">
        <v>0.17</v>
      </c>
      <c r="BP27" t="s">
        <v>238</v>
      </c>
      <c r="BQ27">
        <v>0.24</v>
      </c>
      <c r="BR27">
        <v>2020</v>
      </c>
      <c r="BS27" t="s">
        <v>123</v>
      </c>
      <c r="BT27">
        <v>0.17</v>
      </c>
    </row>
    <row r="28" spans="1:72" x14ac:dyDescent="0.2">
      <c r="A28" t="s">
        <v>593</v>
      </c>
      <c r="B28" t="s">
        <v>1350</v>
      </c>
      <c r="C28" t="s">
        <v>1341</v>
      </c>
      <c r="D28">
        <f>IF(TYPE="R",40,IF(ISNA(INDEX(Categories!D:E,MATCH(GROUPTYPE,Categories!D:D,0),2)),0,INDEX(Categories!D:E,MATCH(GROUPTYPE,Categories!D:D,0),2)))</f>
        <v>13</v>
      </c>
      <c r="E28" t="str">
        <f>IF(TYPE="R","Retained Earnings",IF(ISNA(INDEX(Categories!D:F,MATCH(GLCATCODE,Categories!E:E,0),3)),0,INDEX(Categories!D:F,MATCH(GLCATCODE,Categories!E:E,0),3)))</f>
        <v>Cost and Expenses</v>
      </c>
      <c r="F28" t="s">
        <v>238</v>
      </c>
      <c r="G28" t="s">
        <v>962</v>
      </c>
      <c r="H28" t="s">
        <v>1342</v>
      </c>
      <c r="I28" t="s">
        <v>1326</v>
      </c>
      <c r="J28" t="s">
        <v>1305</v>
      </c>
      <c r="K28" t="s">
        <v>1305</v>
      </c>
      <c r="L28" t="s">
        <v>1305</v>
      </c>
      <c r="M28" t="s">
        <v>1305</v>
      </c>
      <c r="N28" t="s">
        <v>1305</v>
      </c>
      <c r="O28" t="s">
        <v>1305</v>
      </c>
      <c r="P28" t="s">
        <v>1305</v>
      </c>
      <c r="Q28" t="s">
        <v>1306</v>
      </c>
      <c r="R28" t="s">
        <v>1343</v>
      </c>
      <c r="S28">
        <f>VLOOKUP(ACCOUNTEXSEG,Sheet6!$A$2:$C$4000,3,TRUE)</f>
        <v>0.24</v>
      </c>
      <c r="T28">
        <f>IF(ACCTTYPE="I",0,OPENBALN)</f>
        <v>0</v>
      </c>
      <c r="U28">
        <v>0</v>
      </c>
      <c r="V28">
        <v>0</v>
      </c>
      <c r="W28">
        <v>0</v>
      </c>
      <c r="X28">
        <v>0</v>
      </c>
      <c r="Y28" s="179">
        <v>0</v>
      </c>
      <c r="Z28">
        <v>0</v>
      </c>
      <c r="AA28">
        <v>0</v>
      </c>
      <c r="AB28">
        <v>0</v>
      </c>
      <c r="AC28">
        <v>0.17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0</v>
      </c>
      <c r="AV28">
        <v>0.08</v>
      </c>
      <c r="AW28">
        <v>0</v>
      </c>
      <c r="AX28">
        <v>0</v>
      </c>
      <c r="AY28">
        <v>0.08</v>
      </c>
      <c r="AZ28">
        <v>0</v>
      </c>
      <c r="BA28">
        <v>0</v>
      </c>
      <c r="BB28">
        <v>0.08</v>
      </c>
      <c r="BC28">
        <v>0.08</v>
      </c>
      <c r="BD28">
        <v>0</v>
      </c>
      <c r="BE28">
        <v>0.08</v>
      </c>
      <c r="BF28">
        <v>0</v>
      </c>
      <c r="BG28">
        <v>0</v>
      </c>
      <c r="BH28">
        <v>2.6665999999999999E-2</v>
      </c>
      <c r="BI28">
        <v>2.1179999999999999</v>
      </c>
      <c r="BJ28">
        <v>2.8980000000000001</v>
      </c>
      <c r="BK28">
        <v>4.5286660000000003</v>
      </c>
      <c r="BL28">
        <v>0</v>
      </c>
      <c r="BM28" t="s">
        <v>1308</v>
      </c>
      <c r="BN28">
        <v>20190701</v>
      </c>
      <c r="BO28">
        <v>0.17</v>
      </c>
      <c r="BP28" t="s">
        <v>238</v>
      </c>
      <c r="BQ28">
        <v>0.24</v>
      </c>
      <c r="BR28">
        <v>2020</v>
      </c>
      <c r="BS28" t="s">
        <v>123</v>
      </c>
      <c r="BT28">
        <v>0.17</v>
      </c>
    </row>
    <row r="29" spans="1:72" x14ac:dyDescent="0.2">
      <c r="A29" t="s">
        <v>891</v>
      </c>
      <c r="B29" t="s">
        <v>1351</v>
      </c>
      <c r="C29" t="s">
        <v>1341</v>
      </c>
      <c r="D29">
        <f>IF(TYPE="R",40,IF(ISNA(INDEX(Categories!D:E,MATCH(GROUPTYPE,Categories!D:D,0),2)),0,INDEX(Categories!D:E,MATCH(GROUPTYPE,Categories!D:D,0),2)))</f>
        <v>13</v>
      </c>
      <c r="E29" t="str">
        <f>IF(TYPE="R","Retained Earnings",IF(ISNA(INDEX(Categories!D:F,MATCH(GLCATCODE,Categories!E:E,0),3)),0,INDEX(Categories!D:F,MATCH(GLCATCODE,Categories!E:E,0),3)))</f>
        <v>Cost and Expenses</v>
      </c>
      <c r="F29" t="s">
        <v>238</v>
      </c>
      <c r="G29" t="s">
        <v>963</v>
      </c>
      <c r="H29" t="s">
        <v>1352</v>
      </c>
      <c r="I29" t="s">
        <v>1304</v>
      </c>
      <c r="J29" t="s">
        <v>1305</v>
      </c>
      <c r="K29" t="s">
        <v>1305</v>
      </c>
      <c r="L29" t="s">
        <v>1305</v>
      </c>
      <c r="M29" t="s">
        <v>1305</v>
      </c>
      <c r="N29" t="s">
        <v>1305</v>
      </c>
      <c r="O29" t="s">
        <v>1305</v>
      </c>
      <c r="P29" t="s">
        <v>1305</v>
      </c>
      <c r="Q29" t="s">
        <v>1306</v>
      </c>
      <c r="R29" t="s">
        <v>1343</v>
      </c>
      <c r="S29">
        <f>VLOOKUP(ACCOUNTEXSEG,Sheet6!$A$2:$C$4000,3,TRUE)</f>
        <v>0</v>
      </c>
      <c r="T29">
        <f>IF(ACCTTYPE="I",0,OPENBALN)</f>
        <v>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3.17</v>
      </c>
      <c r="AI29">
        <v>3.17</v>
      </c>
      <c r="AJ29">
        <v>3.17</v>
      </c>
      <c r="AK29">
        <v>3.17</v>
      </c>
      <c r="AL29">
        <v>3.17</v>
      </c>
      <c r="AM29">
        <v>3.17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3.8039999999999998</v>
      </c>
      <c r="BM29" t="s">
        <v>1308</v>
      </c>
      <c r="BN29">
        <v>20190701</v>
      </c>
      <c r="BO29">
        <v>0</v>
      </c>
      <c r="BP29" t="s">
        <v>238</v>
      </c>
      <c r="BQ29">
        <v>0</v>
      </c>
      <c r="BR29">
        <v>2020</v>
      </c>
      <c r="BS29" t="s">
        <v>123</v>
      </c>
      <c r="BT29">
        <v>0</v>
      </c>
    </row>
    <row r="30" spans="1:72" x14ac:dyDescent="0.2">
      <c r="A30" t="s">
        <v>594</v>
      </c>
      <c r="B30" t="s">
        <v>1353</v>
      </c>
      <c r="C30" t="s">
        <v>1341</v>
      </c>
      <c r="D30">
        <f>IF(TYPE="R",40,IF(ISNA(INDEX(Categories!D:E,MATCH(GROUPTYPE,Categories!D:D,0),2)),0,INDEX(Categories!D:E,MATCH(GROUPTYPE,Categories!D:D,0),2)))</f>
        <v>13</v>
      </c>
      <c r="E30" t="str">
        <f>IF(TYPE="R","Retained Earnings",IF(ISNA(INDEX(Categories!D:F,MATCH(GLCATCODE,Categories!E:E,0),3)),0,INDEX(Categories!D:F,MATCH(GLCATCODE,Categories!E:E,0),3)))</f>
        <v>Cost and Expenses</v>
      </c>
      <c r="F30" t="s">
        <v>238</v>
      </c>
      <c r="G30" t="s">
        <v>964</v>
      </c>
      <c r="H30" t="s">
        <v>1352</v>
      </c>
      <c r="I30" t="s">
        <v>1310</v>
      </c>
      <c r="J30" t="s">
        <v>1305</v>
      </c>
      <c r="K30" t="s">
        <v>1305</v>
      </c>
      <c r="L30" t="s">
        <v>1305</v>
      </c>
      <c r="M30" t="s">
        <v>1305</v>
      </c>
      <c r="N30" t="s">
        <v>1305</v>
      </c>
      <c r="O30" t="s">
        <v>1305</v>
      </c>
      <c r="P30" t="s">
        <v>1305</v>
      </c>
      <c r="Q30" t="s">
        <v>1306</v>
      </c>
      <c r="R30" t="s">
        <v>1343</v>
      </c>
      <c r="S30">
        <f>VLOOKUP(ACCOUNTEXSEG,Sheet6!$A$2:$C$4000,3,TRUE)</f>
        <v>37.58</v>
      </c>
      <c r="T30">
        <f>IF(ACCTTYPE="I",0,OPENBALN)</f>
        <v>0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0</v>
      </c>
      <c r="AA30">
        <v>0</v>
      </c>
      <c r="AB30">
        <v>39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3.13</v>
      </c>
      <c r="AI30">
        <v>3.13</v>
      </c>
      <c r="AJ30">
        <v>3.13</v>
      </c>
      <c r="AK30">
        <v>3.13</v>
      </c>
      <c r="AL30">
        <v>3.13</v>
      </c>
      <c r="AM30">
        <v>3.13</v>
      </c>
      <c r="AN30">
        <v>3.13</v>
      </c>
      <c r="AO30">
        <v>3.13</v>
      </c>
      <c r="AP30">
        <v>3.13</v>
      </c>
      <c r="AQ30">
        <v>3.13</v>
      </c>
      <c r="AR30">
        <v>3.13</v>
      </c>
      <c r="AS30">
        <v>3.13</v>
      </c>
      <c r="AT30">
        <v>3.13</v>
      </c>
      <c r="AU30" s="179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38.159999999999997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2.3487499999999999</v>
      </c>
      <c r="BI30">
        <v>2.2675000000000001</v>
      </c>
      <c r="BJ30">
        <v>2.2237499999999999</v>
      </c>
      <c r="BK30">
        <v>0</v>
      </c>
      <c r="BL30">
        <v>2.3475000000000001</v>
      </c>
      <c r="BM30" t="s">
        <v>1308</v>
      </c>
      <c r="BN30">
        <v>20190701</v>
      </c>
      <c r="BO30">
        <v>39</v>
      </c>
      <c r="BP30" t="s">
        <v>238</v>
      </c>
      <c r="BQ30">
        <v>38.159999999999997</v>
      </c>
      <c r="BR30">
        <v>2020</v>
      </c>
      <c r="BS30" t="s">
        <v>123</v>
      </c>
      <c r="BT30">
        <v>39</v>
      </c>
    </row>
    <row r="31" spans="1:72" x14ac:dyDescent="0.2">
      <c r="A31" t="s">
        <v>595</v>
      </c>
      <c r="B31" t="s">
        <v>1354</v>
      </c>
      <c r="C31" t="s">
        <v>1341</v>
      </c>
      <c r="D31">
        <f>IF(TYPE="R",40,IF(ISNA(INDEX(Categories!D:E,MATCH(GROUPTYPE,Categories!D:D,0),2)),0,INDEX(Categories!D:E,MATCH(GROUPTYPE,Categories!D:D,0),2)))</f>
        <v>13</v>
      </c>
      <c r="E31" t="str">
        <f>IF(TYPE="R","Retained Earnings",IF(ISNA(INDEX(Categories!D:F,MATCH(GLCATCODE,Categories!E:E,0),3)),0,INDEX(Categories!D:F,MATCH(GLCATCODE,Categories!E:E,0),3)))</f>
        <v>Cost and Expenses</v>
      </c>
      <c r="F31" t="s">
        <v>238</v>
      </c>
      <c r="G31" t="s">
        <v>965</v>
      </c>
      <c r="H31" t="s">
        <v>1352</v>
      </c>
      <c r="I31" t="s">
        <v>1312</v>
      </c>
      <c r="J31" t="s">
        <v>1305</v>
      </c>
      <c r="K31" t="s">
        <v>1305</v>
      </c>
      <c r="L31" t="s">
        <v>1305</v>
      </c>
      <c r="M31" t="s">
        <v>1305</v>
      </c>
      <c r="N31" t="s">
        <v>1305</v>
      </c>
      <c r="O31" t="s">
        <v>1305</v>
      </c>
      <c r="P31" t="s">
        <v>1305</v>
      </c>
      <c r="Q31" t="s">
        <v>1306</v>
      </c>
      <c r="R31" t="s">
        <v>1343</v>
      </c>
      <c r="S31">
        <f>VLOOKUP(ACCOUNTEXSEG,Sheet6!$A$2:$C$4000,3,TRUE)</f>
        <v>37.57</v>
      </c>
      <c r="T31">
        <f>IF(ACCTTYPE="I",0,OPENBALN)</f>
        <v>0</v>
      </c>
      <c r="U31">
        <v>0</v>
      </c>
      <c r="V31">
        <v>0</v>
      </c>
      <c r="W31">
        <v>0</v>
      </c>
      <c r="X31">
        <v>0</v>
      </c>
      <c r="Y31" s="179">
        <v>0</v>
      </c>
      <c r="Z31">
        <v>0</v>
      </c>
      <c r="AA31">
        <v>0</v>
      </c>
      <c r="AB31">
        <v>39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3.17</v>
      </c>
      <c r="AI31">
        <v>3.17</v>
      </c>
      <c r="AJ31">
        <v>3.17</v>
      </c>
      <c r="AK31">
        <v>3.17</v>
      </c>
      <c r="AL31">
        <v>3.17</v>
      </c>
      <c r="AM31">
        <v>3.17</v>
      </c>
      <c r="AN31">
        <v>3.17</v>
      </c>
      <c r="AO31">
        <v>3.17</v>
      </c>
      <c r="AP31">
        <v>3.17</v>
      </c>
      <c r="AQ31">
        <v>3.17</v>
      </c>
      <c r="AR31">
        <v>3.17</v>
      </c>
      <c r="AS31">
        <v>3.17</v>
      </c>
      <c r="AT31">
        <v>3.17</v>
      </c>
      <c r="AU31" s="17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38.14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2.348125</v>
      </c>
      <c r="BI31">
        <v>2.2675000000000001</v>
      </c>
      <c r="BJ31">
        <v>2.223125</v>
      </c>
      <c r="BK31">
        <v>0</v>
      </c>
      <c r="BL31">
        <v>2.3774999999999999</v>
      </c>
      <c r="BM31" t="s">
        <v>1308</v>
      </c>
      <c r="BN31">
        <v>20190701</v>
      </c>
      <c r="BO31">
        <v>39</v>
      </c>
      <c r="BP31" t="s">
        <v>238</v>
      </c>
      <c r="BQ31">
        <v>38.14</v>
      </c>
      <c r="BR31">
        <v>2020</v>
      </c>
      <c r="BS31" t="s">
        <v>123</v>
      </c>
      <c r="BT31">
        <v>39</v>
      </c>
    </row>
    <row r="32" spans="1:72" x14ac:dyDescent="0.2">
      <c r="A32" t="s">
        <v>596</v>
      </c>
      <c r="B32" t="s">
        <v>1355</v>
      </c>
      <c r="C32" t="s">
        <v>1341</v>
      </c>
      <c r="D32">
        <f>IF(TYPE="R",40,IF(ISNA(INDEX(Categories!D:E,MATCH(GROUPTYPE,Categories!D:D,0),2)),0,INDEX(Categories!D:E,MATCH(GROUPTYPE,Categories!D:D,0),2)))</f>
        <v>13</v>
      </c>
      <c r="E32" t="str">
        <f>IF(TYPE="R","Retained Earnings",IF(ISNA(INDEX(Categories!D:F,MATCH(GLCATCODE,Categories!E:E,0),3)),0,INDEX(Categories!D:F,MATCH(GLCATCODE,Categories!E:E,0),3)))</f>
        <v>Cost and Expenses</v>
      </c>
      <c r="F32" t="s">
        <v>238</v>
      </c>
      <c r="G32" t="s">
        <v>966</v>
      </c>
      <c r="H32" t="s">
        <v>1352</v>
      </c>
      <c r="I32" t="s">
        <v>1314</v>
      </c>
      <c r="J32" t="s">
        <v>1305</v>
      </c>
      <c r="K32" t="s">
        <v>1305</v>
      </c>
      <c r="L32" t="s">
        <v>1305</v>
      </c>
      <c r="M32" t="s">
        <v>1305</v>
      </c>
      <c r="N32" t="s">
        <v>1305</v>
      </c>
      <c r="O32" t="s">
        <v>1305</v>
      </c>
      <c r="P32" t="s">
        <v>1305</v>
      </c>
      <c r="Q32" t="s">
        <v>1306</v>
      </c>
      <c r="R32" t="s">
        <v>1343</v>
      </c>
      <c r="S32">
        <f>VLOOKUP(ACCOUNTEXSEG,Sheet6!$A$2:$C$4000,3,TRUE)</f>
        <v>37.57</v>
      </c>
      <c r="T32">
        <f>IF(ACCTTYPE="I",0,OPENBALN)</f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39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3.17</v>
      </c>
      <c r="AI32">
        <v>3.17</v>
      </c>
      <c r="AJ32">
        <v>3.17</v>
      </c>
      <c r="AK32">
        <v>3.17</v>
      </c>
      <c r="AL32">
        <v>3.17</v>
      </c>
      <c r="AM32">
        <v>3.17</v>
      </c>
      <c r="AN32">
        <v>3.17</v>
      </c>
      <c r="AO32">
        <v>3.17</v>
      </c>
      <c r="AP32">
        <v>3.17</v>
      </c>
      <c r="AQ32">
        <v>3.17</v>
      </c>
      <c r="AR32">
        <v>3.17</v>
      </c>
      <c r="AS32">
        <v>3.17</v>
      </c>
      <c r="AT32">
        <v>3.17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38.14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2.348125</v>
      </c>
      <c r="BI32">
        <v>2.2675000000000001</v>
      </c>
      <c r="BJ32">
        <v>2.223125</v>
      </c>
      <c r="BK32">
        <v>0</v>
      </c>
      <c r="BL32">
        <v>2.3774999999999999</v>
      </c>
      <c r="BM32" t="s">
        <v>1308</v>
      </c>
      <c r="BN32">
        <v>20190701</v>
      </c>
      <c r="BO32">
        <v>39</v>
      </c>
      <c r="BP32" t="s">
        <v>238</v>
      </c>
      <c r="BQ32">
        <v>38.14</v>
      </c>
      <c r="BR32">
        <v>2020</v>
      </c>
      <c r="BS32" t="s">
        <v>123</v>
      </c>
      <c r="BT32">
        <v>39</v>
      </c>
    </row>
    <row r="33" spans="1:72" x14ac:dyDescent="0.2">
      <c r="A33" t="s">
        <v>597</v>
      </c>
      <c r="B33" t="s">
        <v>1356</v>
      </c>
      <c r="C33" t="s">
        <v>1341</v>
      </c>
      <c r="D33">
        <f>IF(TYPE="R",40,IF(ISNA(INDEX(Categories!D:E,MATCH(GROUPTYPE,Categories!D:D,0),2)),0,INDEX(Categories!D:E,MATCH(GROUPTYPE,Categories!D:D,0),2)))</f>
        <v>13</v>
      </c>
      <c r="E33" t="str">
        <f>IF(TYPE="R","Retained Earnings",IF(ISNA(INDEX(Categories!D:F,MATCH(GLCATCODE,Categories!E:E,0),3)),0,INDEX(Categories!D:F,MATCH(GLCATCODE,Categories!E:E,0),3)))</f>
        <v>Cost and Expenses</v>
      </c>
      <c r="F33" t="s">
        <v>238</v>
      </c>
      <c r="G33" t="s">
        <v>967</v>
      </c>
      <c r="H33" t="s">
        <v>1352</v>
      </c>
      <c r="I33" t="s">
        <v>1316</v>
      </c>
      <c r="J33" t="s">
        <v>1305</v>
      </c>
      <c r="K33" t="s">
        <v>1305</v>
      </c>
      <c r="L33" t="s">
        <v>1305</v>
      </c>
      <c r="M33" t="s">
        <v>1305</v>
      </c>
      <c r="N33" t="s">
        <v>1305</v>
      </c>
      <c r="O33" t="s">
        <v>1305</v>
      </c>
      <c r="P33" t="s">
        <v>1305</v>
      </c>
      <c r="Q33" t="s">
        <v>1306</v>
      </c>
      <c r="R33" t="s">
        <v>1343</v>
      </c>
      <c r="S33">
        <f>VLOOKUP(ACCOUNTEXSEG,Sheet6!$A$2:$C$4000,3,TRUE)</f>
        <v>37.57</v>
      </c>
      <c r="T33">
        <f>IF(ACCTTYPE="I",0,OPENBALN)</f>
        <v>0</v>
      </c>
      <c r="U33">
        <v>0</v>
      </c>
      <c r="V33">
        <v>0</v>
      </c>
      <c r="W33">
        <v>0</v>
      </c>
      <c r="X33">
        <v>0</v>
      </c>
      <c r="Y33" s="179">
        <v>0</v>
      </c>
      <c r="Z33">
        <v>0</v>
      </c>
      <c r="AA33">
        <v>0</v>
      </c>
      <c r="AB33">
        <v>39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3.17</v>
      </c>
      <c r="AI33">
        <v>3.17</v>
      </c>
      <c r="AJ33">
        <v>3.17</v>
      </c>
      <c r="AK33">
        <v>3.17</v>
      </c>
      <c r="AL33">
        <v>3.17</v>
      </c>
      <c r="AM33">
        <v>3.17</v>
      </c>
      <c r="AN33">
        <v>3.17</v>
      </c>
      <c r="AO33">
        <v>3.17</v>
      </c>
      <c r="AP33">
        <v>3.17</v>
      </c>
      <c r="AQ33">
        <v>3.17</v>
      </c>
      <c r="AR33">
        <v>3.17</v>
      </c>
      <c r="AS33">
        <v>3.17</v>
      </c>
      <c r="AT33">
        <v>3.17</v>
      </c>
      <c r="AU33" s="179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38.14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2.348125</v>
      </c>
      <c r="BI33">
        <v>2.2675000000000001</v>
      </c>
      <c r="BJ33">
        <v>2.223125</v>
      </c>
      <c r="BK33">
        <v>0</v>
      </c>
      <c r="BL33">
        <v>2.3774999999999999</v>
      </c>
      <c r="BM33" t="s">
        <v>1308</v>
      </c>
      <c r="BN33">
        <v>20190701</v>
      </c>
      <c r="BO33">
        <v>39</v>
      </c>
      <c r="BP33" t="s">
        <v>238</v>
      </c>
      <c r="BQ33">
        <v>38.14</v>
      </c>
      <c r="BR33">
        <v>2020</v>
      </c>
      <c r="BS33" t="s">
        <v>123</v>
      </c>
      <c r="BT33">
        <v>39</v>
      </c>
    </row>
    <row r="34" spans="1:72" x14ac:dyDescent="0.2">
      <c r="A34" t="s">
        <v>599</v>
      </c>
      <c r="B34" t="s">
        <v>1357</v>
      </c>
      <c r="C34" t="s">
        <v>1341</v>
      </c>
      <c r="D34">
        <f>IF(TYPE="R",40,IF(ISNA(INDEX(Categories!D:E,MATCH(GROUPTYPE,Categories!D:D,0),2)),0,INDEX(Categories!D:E,MATCH(GROUPTYPE,Categories!D:D,0),2)))</f>
        <v>13</v>
      </c>
      <c r="E34" t="str">
        <f>IF(TYPE="R","Retained Earnings",IF(ISNA(INDEX(Categories!D:F,MATCH(GLCATCODE,Categories!E:E,0),3)),0,INDEX(Categories!D:F,MATCH(GLCATCODE,Categories!E:E,0),3)))</f>
        <v>Cost and Expenses</v>
      </c>
      <c r="F34" t="s">
        <v>238</v>
      </c>
      <c r="G34" t="s">
        <v>969</v>
      </c>
      <c r="H34" t="s">
        <v>1352</v>
      </c>
      <c r="I34" t="s">
        <v>1320</v>
      </c>
      <c r="J34" t="s">
        <v>1305</v>
      </c>
      <c r="K34" t="s">
        <v>1305</v>
      </c>
      <c r="L34" t="s">
        <v>1305</v>
      </c>
      <c r="M34" t="s">
        <v>1305</v>
      </c>
      <c r="N34" t="s">
        <v>1305</v>
      </c>
      <c r="O34" t="s">
        <v>1305</v>
      </c>
      <c r="P34" t="s">
        <v>1305</v>
      </c>
      <c r="Q34" t="s">
        <v>1306</v>
      </c>
      <c r="R34" t="s">
        <v>1343</v>
      </c>
      <c r="S34">
        <f>VLOOKUP(ACCOUNTEXSEG,Sheet6!$A$2:$C$4000,3,TRUE)</f>
        <v>0</v>
      </c>
      <c r="T34">
        <f>IF(ACCTTYPE="I",0,OPENBALN)</f>
        <v>0</v>
      </c>
      <c r="U34">
        <v>0</v>
      </c>
      <c r="V34">
        <v>0</v>
      </c>
      <c r="W34">
        <v>0</v>
      </c>
      <c r="X34">
        <v>0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682.5</v>
      </c>
      <c r="BL34">
        <v>0</v>
      </c>
      <c r="BM34" t="s">
        <v>1308</v>
      </c>
      <c r="BN34">
        <v>20190701</v>
      </c>
      <c r="BO34">
        <v>0</v>
      </c>
      <c r="BP34" t="s">
        <v>238</v>
      </c>
      <c r="BQ34">
        <v>0</v>
      </c>
      <c r="BR34">
        <v>2020</v>
      </c>
      <c r="BS34" t="s">
        <v>123</v>
      </c>
      <c r="BT34">
        <v>0</v>
      </c>
    </row>
    <row r="35" spans="1:72" x14ac:dyDescent="0.2">
      <c r="A35" t="s">
        <v>600</v>
      </c>
      <c r="B35" t="s">
        <v>1358</v>
      </c>
      <c r="C35" t="s">
        <v>1341</v>
      </c>
      <c r="D35">
        <f>IF(TYPE="R",40,IF(ISNA(INDEX(Categories!D:E,MATCH(GROUPTYPE,Categories!D:D,0),2)),0,INDEX(Categories!D:E,MATCH(GROUPTYPE,Categories!D:D,0),2)))</f>
        <v>13</v>
      </c>
      <c r="E35" t="str">
        <f>IF(TYPE="R","Retained Earnings",IF(ISNA(INDEX(Categories!D:F,MATCH(GLCATCODE,Categories!E:E,0),3)),0,INDEX(Categories!D:F,MATCH(GLCATCODE,Categories!E:E,0),3)))</f>
        <v>Cost and Expenses</v>
      </c>
      <c r="F35" t="s">
        <v>238</v>
      </c>
      <c r="G35" t="s">
        <v>970</v>
      </c>
      <c r="H35" t="s">
        <v>1352</v>
      </c>
      <c r="I35" t="s">
        <v>1322</v>
      </c>
      <c r="J35" t="s">
        <v>1305</v>
      </c>
      <c r="K35" t="s">
        <v>1305</v>
      </c>
      <c r="L35" t="s">
        <v>1305</v>
      </c>
      <c r="M35" t="s">
        <v>1305</v>
      </c>
      <c r="N35" t="s">
        <v>1305</v>
      </c>
      <c r="O35" t="s">
        <v>1305</v>
      </c>
      <c r="P35" t="s">
        <v>1305</v>
      </c>
      <c r="Q35" t="s">
        <v>1306</v>
      </c>
      <c r="R35" t="s">
        <v>1343</v>
      </c>
      <c r="S35">
        <f>VLOOKUP(ACCOUNTEXSEG,Sheet6!$A$2:$C$4000,3,TRUE)</f>
        <v>37.57</v>
      </c>
      <c r="T35">
        <f>IF(ACCTTYPE="I",0,OPENBALN)</f>
        <v>0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39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3.17</v>
      </c>
      <c r="AI35">
        <v>3.17</v>
      </c>
      <c r="AJ35">
        <v>3.17</v>
      </c>
      <c r="AK35">
        <v>3.17</v>
      </c>
      <c r="AL35">
        <v>3.17</v>
      </c>
      <c r="AM35">
        <v>3.17</v>
      </c>
      <c r="AN35">
        <v>3.17</v>
      </c>
      <c r="AO35">
        <v>3.17</v>
      </c>
      <c r="AP35">
        <v>3.17</v>
      </c>
      <c r="AQ35">
        <v>3.17</v>
      </c>
      <c r="AR35">
        <v>3.17</v>
      </c>
      <c r="AS35">
        <v>3.17</v>
      </c>
      <c r="AT35">
        <v>3.17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38.14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2.5046659999999998</v>
      </c>
      <c r="BI35">
        <v>2.418666</v>
      </c>
      <c r="BJ35">
        <v>2.3713329999999999</v>
      </c>
      <c r="BK35">
        <v>0</v>
      </c>
      <c r="BL35">
        <v>2.536</v>
      </c>
      <c r="BM35" t="s">
        <v>1308</v>
      </c>
      <c r="BN35">
        <v>20190701</v>
      </c>
      <c r="BO35">
        <v>39</v>
      </c>
      <c r="BP35" t="s">
        <v>238</v>
      </c>
      <c r="BQ35">
        <v>38.14</v>
      </c>
      <c r="BR35">
        <v>2020</v>
      </c>
      <c r="BS35" t="s">
        <v>123</v>
      </c>
      <c r="BT35">
        <v>39</v>
      </c>
    </row>
    <row r="36" spans="1:72" x14ac:dyDescent="0.2">
      <c r="A36" t="s">
        <v>601</v>
      </c>
      <c r="B36" t="s">
        <v>1359</v>
      </c>
      <c r="C36" t="s">
        <v>1341</v>
      </c>
      <c r="D36">
        <f>IF(TYPE="R",40,IF(ISNA(INDEX(Categories!D:E,MATCH(GROUPTYPE,Categories!D:D,0),2)),0,INDEX(Categories!D:E,MATCH(GROUPTYPE,Categories!D:D,0),2)))</f>
        <v>13</v>
      </c>
      <c r="E36" t="str">
        <f>IF(TYPE="R","Retained Earnings",IF(ISNA(INDEX(Categories!D:F,MATCH(GLCATCODE,Categories!E:E,0),3)),0,INDEX(Categories!D:F,MATCH(GLCATCODE,Categories!E:E,0),3)))</f>
        <v>Cost and Expenses</v>
      </c>
      <c r="F36" t="s">
        <v>238</v>
      </c>
      <c r="G36" t="s">
        <v>971</v>
      </c>
      <c r="H36" t="s">
        <v>1352</v>
      </c>
      <c r="I36" t="s">
        <v>1324</v>
      </c>
      <c r="J36" t="s">
        <v>1305</v>
      </c>
      <c r="K36" t="s">
        <v>1305</v>
      </c>
      <c r="L36" t="s">
        <v>1305</v>
      </c>
      <c r="M36" t="s">
        <v>1305</v>
      </c>
      <c r="N36" t="s">
        <v>1305</v>
      </c>
      <c r="O36" t="s">
        <v>1305</v>
      </c>
      <c r="P36" t="s">
        <v>1305</v>
      </c>
      <c r="Q36" t="s">
        <v>1306</v>
      </c>
      <c r="R36" t="s">
        <v>1343</v>
      </c>
      <c r="S36">
        <f>VLOOKUP(ACCOUNTEXSEG,Sheet6!$A$2:$C$4000,3,TRUE)</f>
        <v>37.57</v>
      </c>
      <c r="T36">
        <f>IF(ACCTTYPE="I",0,OPENBALN)</f>
        <v>0</v>
      </c>
      <c r="U36">
        <v>0</v>
      </c>
      <c r="V36">
        <v>0</v>
      </c>
      <c r="W36">
        <v>0</v>
      </c>
      <c r="X36">
        <v>0</v>
      </c>
      <c r="Y36" s="179">
        <v>0</v>
      </c>
      <c r="Z36">
        <v>0</v>
      </c>
      <c r="AA36">
        <v>0</v>
      </c>
      <c r="AB36">
        <v>39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3.17</v>
      </c>
      <c r="AI36">
        <v>3.17</v>
      </c>
      <c r="AJ36">
        <v>3.17</v>
      </c>
      <c r="AK36">
        <v>3.17</v>
      </c>
      <c r="AL36">
        <v>3.17</v>
      </c>
      <c r="AM36">
        <v>3.17</v>
      </c>
      <c r="AN36">
        <v>3.17</v>
      </c>
      <c r="AO36">
        <v>3.17</v>
      </c>
      <c r="AP36">
        <v>3.17</v>
      </c>
      <c r="AQ36">
        <v>3.17</v>
      </c>
      <c r="AR36">
        <v>3.17</v>
      </c>
      <c r="AS36">
        <v>3.17</v>
      </c>
      <c r="AT36">
        <v>3.17</v>
      </c>
      <c r="AU36" s="179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38.14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2.5046659999999998</v>
      </c>
      <c r="BI36">
        <v>2.42</v>
      </c>
      <c r="BJ36">
        <v>2.3713329999999999</v>
      </c>
      <c r="BK36">
        <v>0</v>
      </c>
      <c r="BL36">
        <v>2.536</v>
      </c>
      <c r="BM36" t="s">
        <v>1308</v>
      </c>
      <c r="BN36">
        <v>20190701</v>
      </c>
      <c r="BO36">
        <v>39</v>
      </c>
      <c r="BP36" t="s">
        <v>238</v>
      </c>
      <c r="BQ36">
        <v>38.14</v>
      </c>
      <c r="BR36">
        <v>2020</v>
      </c>
      <c r="BS36" t="s">
        <v>123</v>
      </c>
      <c r="BT36">
        <v>39</v>
      </c>
    </row>
    <row r="37" spans="1:72" x14ac:dyDescent="0.2">
      <c r="A37" t="s">
        <v>602</v>
      </c>
      <c r="B37" t="s">
        <v>1360</v>
      </c>
      <c r="C37" t="s">
        <v>1341</v>
      </c>
      <c r="D37">
        <f>IF(TYPE="R",40,IF(ISNA(INDEX(Categories!D:E,MATCH(GROUPTYPE,Categories!D:D,0),2)),0,INDEX(Categories!D:E,MATCH(GROUPTYPE,Categories!D:D,0),2)))</f>
        <v>13</v>
      </c>
      <c r="E37" t="str">
        <f>IF(TYPE="R","Retained Earnings",IF(ISNA(INDEX(Categories!D:F,MATCH(GLCATCODE,Categories!E:E,0),3)),0,INDEX(Categories!D:F,MATCH(GLCATCODE,Categories!E:E,0),3)))</f>
        <v>Cost and Expenses</v>
      </c>
      <c r="F37" t="s">
        <v>238</v>
      </c>
      <c r="G37" t="s">
        <v>972</v>
      </c>
      <c r="H37" t="s">
        <v>1352</v>
      </c>
      <c r="I37" t="s">
        <v>1326</v>
      </c>
      <c r="J37" t="s">
        <v>1305</v>
      </c>
      <c r="K37" t="s">
        <v>1305</v>
      </c>
      <c r="L37" t="s">
        <v>1305</v>
      </c>
      <c r="M37" t="s">
        <v>1305</v>
      </c>
      <c r="N37" t="s">
        <v>1305</v>
      </c>
      <c r="O37" t="s">
        <v>1305</v>
      </c>
      <c r="P37" t="s">
        <v>1305</v>
      </c>
      <c r="Q37" t="s">
        <v>1306</v>
      </c>
      <c r="R37" t="s">
        <v>1343</v>
      </c>
      <c r="S37">
        <f>VLOOKUP(ACCOUNTEXSEG,Sheet6!$A$2:$C$4000,3,TRUE)</f>
        <v>37.57</v>
      </c>
      <c r="T37">
        <f>IF(ACCTTYPE="I",0,OPENBALN)</f>
        <v>0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39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3.17</v>
      </c>
      <c r="AI37">
        <v>3.17</v>
      </c>
      <c r="AJ37">
        <v>3.17</v>
      </c>
      <c r="AK37">
        <v>3.17</v>
      </c>
      <c r="AL37">
        <v>3.17</v>
      </c>
      <c r="AM37">
        <v>3.17</v>
      </c>
      <c r="AN37">
        <v>3.17</v>
      </c>
      <c r="AO37">
        <v>3.17</v>
      </c>
      <c r="AP37">
        <v>3.17</v>
      </c>
      <c r="AQ37">
        <v>3.17</v>
      </c>
      <c r="AR37">
        <v>3.17</v>
      </c>
      <c r="AS37">
        <v>3.17</v>
      </c>
      <c r="AT37">
        <v>3.17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38.14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2.5046659999999998</v>
      </c>
      <c r="BI37">
        <v>2.42</v>
      </c>
      <c r="BJ37">
        <v>2.3713329999999999</v>
      </c>
      <c r="BK37">
        <v>0</v>
      </c>
      <c r="BL37">
        <v>2.536</v>
      </c>
      <c r="BM37" t="s">
        <v>1308</v>
      </c>
      <c r="BN37">
        <v>20190701</v>
      </c>
      <c r="BO37">
        <v>39</v>
      </c>
      <c r="BP37" t="s">
        <v>238</v>
      </c>
      <c r="BQ37">
        <v>38.14</v>
      </c>
      <c r="BR37">
        <v>2020</v>
      </c>
      <c r="BS37" t="s">
        <v>123</v>
      </c>
      <c r="BT37">
        <v>39</v>
      </c>
    </row>
    <row r="38" spans="1:72" x14ac:dyDescent="0.2">
      <c r="A38" t="s">
        <v>882</v>
      </c>
      <c r="B38" t="s">
        <v>1361</v>
      </c>
      <c r="C38" t="s">
        <v>1362</v>
      </c>
      <c r="D38">
        <f>IF(TYPE="R",40,IF(ISNA(INDEX(Categories!D:E,MATCH(GROUPTYPE,Categories!D:D,0),2)),0,INDEX(Categories!D:E,MATCH(GROUPTYPE,Categories!D:D,0),2)))</f>
        <v>13</v>
      </c>
      <c r="E38" t="str">
        <f>IF(TYPE="R","Retained Earnings",IF(ISNA(INDEX(Categories!D:F,MATCH(GLCATCODE,Categories!E:E,0),3)),0,INDEX(Categories!D:F,MATCH(GLCATCODE,Categories!E:E,0),3)))</f>
        <v>Cost and Expenses</v>
      </c>
      <c r="F38" t="s">
        <v>238</v>
      </c>
      <c r="G38" t="s">
        <v>973</v>
      </c>
      <c r="H38" t="s">
        <v>1363</v>
      </c>
      <c r="I38" t="s">
        <v>1304</v>
      </c>
      <c r="J38" t="s">
        <v>1305</v>
      </c>
      <c r="K38" t="s">
        <v>1305</v>
      </c>
      <c r="L38" t="s">
        <v>1305</v>
      </c>
      <c r="M38" t="s">
        <v>1305</v>
      </c>
      <c r="N38" t="s">
        <v>1305</v>
      </c>
      <c r="O38" t="s">
        <v>1305</v>
      </c>
      <c r="P38" t="s">
        <v>1305</v>
      </c>
      <c r="Q38" t="s">
        <v>1306</v>
      </c>
      <c r="R38" t="s">
        <v>1343</v>
      </c>
      <c r="S38">
        <f>VLOOKUP(ACCOUNTEXSEG,Sheet6!$A$2:$C$4000,3,TRUE)</f>
        <v>0</v>
      </c>
      <c r="T38">
        <f>IF(ACCTTYPE="I",0,OPENBALN)</f>
        <v>0</v>
      </c>
      <c r="U38">
        <v>5978.78</v>
      </c>
      <c r="V38">
        <v>5593.05</v>
      </c>
      <c r="W38">
        <v>5978.78</v>
      </c>
      <c r="X38">
        <v>5785.91</v>
      </c>
      <c r="Y38" s="179">
        <v>5978.78</v>
      </c>
      <c r="Z38">
        <v>5785.91</v>
      </c>
      <c r="AA38">
        <v>6277.72</v>
      </c>
      <c r="AB38">
        <v>6277.72</v>
      </c>
      <c r="AC38">
        <v>6277.72</v>
      </c>
      <c r="AD38">
        <v>6277.72</v>
      </c>
      <c r="AE38">
        <v>6277.72</v>
      </c>
      <c r="AF38">
        <v>6277.72</v>
      </c>
      <c r="AG38">
        <v>6277.72</v>
      </c>
      <c r="AH38">
        <v>3044.87</v>
      </c>
      <c r="AI38">
        <v>2848.42</v>
      </c>
      <c r="AJ38">
        <v>3044.87</v>
      </c>
      <c r="AK38">
        <v>2946.64</v>
      </c>
      <c r="AL38">
        <v>3044.87</v>
      </c>
      <c r="AM38">
        <v>2946.64</v>
      </c>
      <c r="AN38">
        <v>6277.72</v>
      </c>
      <c r="AO38">
        <v>6277.72</v>
      </c>
      <c r="AP38">
        <v>6075.21</v>
      </c>
      <c r="AQ38">
        <v>6277.72</v>
      </c>
      <c r="AR38">
        <v>6075.21</v>
      </c>
      <c r="AS38">
        <v>6277.72</v>
      </c>
      <c r="AT38">
        <v>6277.72</v>
      </c>
      <c r="AU38" s="179">
        <v>0</v>
      </c>
      <c r="AV38">
        <v>0</v>
      </c>
      <c r="AW38">
        <v>0</v>
      </c>
      <c r="AX38">
        <v>3375.6</v>
      </c>
      <c r="AY38">
        <v>3608.4</v>
      </c>
      <c r="AZ38">
        <v>3492</v>
      </c>
      <c r="BA38">
        <v>3044.87</v>
      </c>
      <c r="BB38">
        <v>3044.87</v>
      </c>
      <c r="BC38">
        <v>2946.64</v>
      </c>
      <c r="BD38">
        <v>14493</v>
      </c>
      <c r="BE38">
        <v>5785.91</v>
      </c>
      <c r="BF38">
        <v>5978.78</v>
      </c>
      <c r="BG38">
        <v>5978.78</v>
      </c>
      <c r="BH38">
        <v>1047.5999999999999</v>
      </c>
      <c r="BI38">
        <v>0</v>
      </c>
      <c r="BJ38">
        <v>0</v>
      </c>
      <c r="BK38">
        <v>0</v>
      </c>
      <c r="BL38">
        <v>3594.9070000000002</v>
      </c>
      <c r="BM38" t="s">
        <v>1308</v>
      </c>
      <c r="BN38">
        <v>20190701</v>
      </c>
      <c r="BO38">
        <v>37666.32</v>
      </c>
      <c r="BP38" t="s">
        <v>238</v>
      </c>
      <c r="BQ38">
        <v>35294.07</v>
      </c>
      <c r="BR38">
        <v>2020</v>
      </c>
      <c r="BS38" t="s">
        <v>15</v>
      </c>
      <c r="BT38">
        <v>37666.32</v>
      </c>
    </row>
    <row r="39" spans="1:72" x14ac:dyDescent="0.2">
      <c r="A39" t="s">
        <v>603</v>
      </c>
      <c r="B39" t="s">
        <v>1364</v>
      </c>
      <c r="C39" t="s">
        <v>1362</v>
      </c>
      <c r="D39">
        <f>IF(TYPE="R",40,IF(ISNA(INDEX(Categories!D:E,MATCH(GROUPTYPE,Categories!D:D,0),2)),0,INDEX(Categories!D:E,MATCH(GROUPTYPE,Categories!D:D,0),2)))</f>
        <v>13</v>
      </c>
      <c r="E39" t="str">
        <f>IF(TYPE="R","Retained Earnings",IF(ISNA(INDEX(Categories!D:F,MATCH(GLCATCODE,Categories!E:E,0),3)),0,INDEX(Categories!D:F,MATCH(GLCATCODE,Categories!E:E,0),3)))</f>
        <v>Cost and Expenses</v>
      </c>
      <c r="F39" t="s">
        <v>238</v>
      </c>
      <c r="G39" t="s">
        <v>974</v>
      </c>
      <c r="H39" t="s">
        <v>1363</v>
      </c>
      <c r="I39" t="s">
        <v>1310</v>
      </c>
      <c r="J39" t="s">
        <v>1305</v>
      </c>
      <c r="K39" t="s">
        <v>1305</v>
      </c>
      <c r="L39" t="s">
        <v>1305</v>
      </c>
      <c r="M39" t="s">
        <v>1305</v>
      </c>
      <c r="N39" t="s">
        <v>1305</v>
      </c>
      <c r="O39" t="s">
        <v>1305</v>
      </c>
      <c r="P39" t="s">
        <v>1305</v>
      </c>
      <c r="Q39" t="s">
        <v>1306</v>
      </c>
      <c r="R39" t="s">
        <v>1343</v>
      </c>
      <c r="S39">
        <f>VLOOKUP(ACCOUNTEXSEG,Sheet6!$A$2:$C$4000,3,TRUE)</f>
        <v>19319.490000000002</v>
      </c>
      <c r="T39">
        <f>IF(ACCTTYPE="I",0,OPENBALN)</f>
        <v>0</v>
      </c>
      <c r="U39">
        <v>3595.73</v>
      </c>
      <c r="V39">
        <v>3363.74</v>
      </c>
      <c r="W39">
        <v>3595.73</v>
      </c>
      <c r="X39">
        <v>3479.74</v>
      </c>
      <c r="Y39" s="179">
        <v>3595.73</v>
      </c>
      <c r="Z39">
        <v>3479.73</v>
      </c>
      <c r="AA39">
        <v>3775.51</v>
      </c>
      <c r="AB39">
        <v>3775.51</v>
      </c>
      <c r="AC39">
        <v>3775.51</v>
      </c>
      <c r="AD39">
        <v>3775.51</v>
      </c>
      <c r="AE39">
        <v>3775.51</v>
      </c>
      <c r="AF39">
        <v>3775.51</v>
      </c>
      <c r="AG39">
        <v>3775.51</v>
      </c>
      <c r="AH39">
        <v>3064.73</v>
      </c>
      <c r="AI39">
        <v>2768.14</v>
      </c>
      <c r="AJ39">
        <v>3064.73</v>
      </c>
      <c r="AK39">
        <v>2965.87</v>
      </c>
      <c r="AL39">
        <v>3064.73</v>
      </c>
      <c r="AM39">
        <v>2965.87</v>
      </c>
      <c r="AN39">
        <v>3775.51</v>
      </c>
      <c r="AO39">
        <v>3775.51</v>
      </c>
      <c r="AP39">
        <v>3653.72</v>
      </c>
      <c r="AQ39">
        <v>3775.51</v>
      </c>
      <c r="AR39">
        <v>3653.72</v>
      </c>
      <c r="AS39">
        <v>3775.51</v>
      </c>
      <c r="AT39">
        <v>3775.51</v>
      </c>
      <c r="AU39" s="179">
        <v>3272.7</v>
      </c>
      <c r="AV39">
        <v>2955.99</v>
      </c>
      <c r="AW39">
        <v>3272.7</v>
      </c>
      <c r="AX39">
        <v>3167.13</v>
      </c>
      <c r="AY39">
        <v>3272.7</v>
      </c>
      <c r="AZ39">
        <v>3167.16</v>
      </c>
      <c r="BA39">
        <v>3064.73</v>
      </c>
      <c r="BB39">
        <v>3064.73</v>
      </c>
      <c r="BC39">
        <v>2965.87</v>
      </c>
      <c r="BD39">
        <v>5055.6000000000004</v>
      </c>
      <c r="BE39">
        <v>3479.74</v>
      </c>
      <c r="BF39">
        <v>3595.73</v>
      </c>
      <c r="BG39">
        <v>3595.73</v>
      </c>
      <c r="BH39">
        <v>2401.7418750000002</v>
      </c>
      <c r="BI39">
        <v>2189.6056250000001</v>
      </c>
      <c r="BJ39">
        <v>2032.8206250000001</v>
      </c>
      <c r="BK39">
        <v>1919.889375</v>
      </c>
      <c r="BL39">
        <v>2255.2956250000002</v>
      </c>
      <c r="BM39" t="s">
        <v>1308</v>
      </c>
      <c r="BN39">
        <v>20190701</v>
      </c>
      <c r="BO39">
        <v>22653.06</v>
      </c>
      <c r="BP39" t="s">
        <v>238</v>
      </c>
      <c r="BQ39">
        <v>21226.400000000001</v>
      </c>
      <c r="BR39">
        <v>2020</v>
      </c>
      <c r="BS39" t="s">
        <v>15</v>
      </c>
      <c r="BT39">
        <v>22653.06</v>
      </c>
    </row>
    <row r="40" spans="1:72" x14ac:dyDescent="0.2">
      <c r="A40" t="s">
        <v>604</v>
      </c>
      <c r="B40" t="s">
        <v>1365</v>
      </c>
      <c r="C40" t="s">
        <v>1362</v>
      </c>
      <c r="D40">
        <f>IF(TYPE="R",40,IF(ISNA(INDEX(Categories!D:E,MATCH(GROUPTYPE,Categories!D:D,0),2)),0,INDEX(Categories!D:E,MATCH(GROUPTYPE,Categories!D:D,0),2)))</f>
        <v>13</v>
      </c>
      <c r="E40" t="str">
        <f>IF(TYPE="R","Retained Earnings",IF(ISNA(INDEX(Categories!D:F,MATCH(GLCATCODE,Categories!E:E,0),3)),0,INDEX(Categories!D:F,MATCH(GLCATCODE,Categories!E:E,0),3)))</f>
        <v>Cost and Expenses</v>
      </c>
      <c r="F40" t="s">
        <v>238</v>
      </c>
      <c r="G40" t="s">
        <v>975</v>
      </c>
      <c r="H40" t="s">
        <v>1363</v>
      </c>
      <c r="I40" t="s">
        <v>1312</v>
      </c>
      <c r="J40" t="s">
        <v>1305</v>
      </c>
      <c r="K40" t="s">
        <v>1305</v>
      </c>
      <c r="L40" t="s">
        <v>1305</v>
      </c>
      <c r="M40" t="s">
        <v>1305</v>
      </c>
      <c r="N40" t="s">
        <v>1305</v>
      </c>
      <c r="O40" t="s">
        <v>1305</v>
      </c>
      <c r="P40" t="s">
        <v>1305</v>
      </c>
      <c r="Q40" t="s">
        <v>1306</v>
      </c>
      <c r="R40" t="s">
        <v>1343</v>
      </c>
      <c r="S40">
        <f>VLOOKUP(ACCOUNTEXSEG,Sheet6!$A$2:$C$4000,3,TRUE)</f>
        <v>12235.68</v>
      </c>
      <c r="T40">
        <f>IF(ACCTTYPE="I",0,OPENBALN)</f>
        <v>0</v>
      </c>
      <c r="U40">
        <v>2284.34</v>
      </c>
      <c r="V40">
        <v>2136.9699999999998</v>
      </c>
      <c r="W40">
        <v>2284.34</v>
      </c>
      <c r="X40">
        <v>2210.66</v>
      </c>
      <c r="Y40" s="179">
        <v>2284.34</v>
      </c>
      <c r="Z40">
        <v>2210.66</v>
      </c>
      <c r="AA40">
        <v>2398.56</v>
      </c>
      <c r="AB40">
        <v>2398.56</v>
      </c>
      <c r="AC40">
        <v>2398.56</v>
      </c>
      <c r="AD40">
        <v>2398.56</v>
      </c>
      <c r="AE40">
        <v>2398.56</v>
      </c>
      <c r="AF40">
        <v>2398.56</v>
      </c>
      <c r="AG40">
        <v>2398.56</v>
      </c>
      <c r="AH40">
        <v>1944.95</v>
      </c>
      <c r="AI40">
        <v>1819.47</v>
      </c>
      <c r="AJ40">
        <v>1944.95</v>
      </c>
      <c r="AK40">
        <v>1882.21</v>
      </c>
      <c r="AL40">
        <v>1944.95</v>
      </c>
      <c r="AM40">
        <v>1882.21</v>
      </c>
      <c r="AN40">
        <v>2398.56</v>
      </c>
      <c r="AO40">
        <v>2398.56</v>
      </c>
      <c r="AP40">
        <v>2321.19</v>
      </c>
      <c r="AQ40">
        <v>2398.56</v>
      </c>
      <c r="AR40">
        <v>2321.19</v>
      </c>
      <c r="AS40">
        <v>2398.56</v>
      </c>
      <c r="AT40">
        <v>2398.56</v>
      </c>
      <c r="AU40" s="179">
        <v>2072.71</v>
      </c>
      <c r="AV40">
        <v>1872.13</v>
      </c>
      <c r="AW40">
        <v>2072.71</v>
      </c>
      <c r="AX40">
        <v>2005.85</v>
      </c>
      <c r="AY40">
        <v>2072.71</v>
      </c>
      <c r="AZ40">
        <v>2005.85</v>
      </c>
      <c r="BA40">
        <v>1944.95</v>
      </c>
      <c r="BB40">
        <v>1944.95</v>
      </c>
      <c r="BC40">
        <v>1882.21</v>
      </c>
      <c r="BD40">
        <v>3217.89</v>
      </c>
      <c r="BE40">
        <v>2210.66</v>
      </c>
      <c r="BF40">
        <v>2284.34</v>
      </c>
      <c r="BG40">
        <v>2284.34</v>
      </c>
      <c r="BH40">
        <v>1521.1025</v>
      </c>
      <c r="BI40">
        <v>1393.3856249999999</v>
      </c>
      <c r="BJ40">
        <v>1269.2737500000001</v>
      </c>
      <c r="BK40">
        <v>1207.3525</v>
      </c>
      <c r="BL40">
        <v>1435.1849999999999</v>
      </c>
      <c r="BM40" t="s">
        <v>1308</v>
      </c>
      <c r="BN40">
        <v>20190701</v>
      </c>
      <c r="BO40">
        <v>14391.36</v>
      </c>
      <c r="BP40" t="s">
        <v>238</v>
      </c>
      <c r="BQ40">
        <v>13485</v>
      </c>
      <c r="BR40">
        <v>2020</v>
      </c>
      <c r="BS40" t="s">
        <v>15</v>
      </c>
      <c r="BT40">
        <v>14391.36</v>
      </c>
    </row>
    <row r="41" spans="1:72" x14ac:dyDescent="0.2">
      <c r="A41" t="s">
        <v>605</v>
      </c>
      <c r="B41" t="s">
        <v>1366</v>
      </c>
      <c r="C41" t="s">
        <v>1362</v>
      </c>
      <c r="D41">
        <f>IF(TYPE="R",40,IF(ISNA(INDEX(Categories!D:E,MATCH(GROUPTYPE,Categories!D:D,0),2)),0,INDEX(Categories!D:E,MATCH(GROUPTYPE,Categories!D:D,0),2)))</f>
        <v>13</v>
      </c>
      <c r="E41" t="str">
        <f>IF(TYPE="R","Retained Earnings",IF(ISNA(INDEX(Categories!D:F,MATCH(GLCATCODE,Categories!E:E,0),3)),0,INDEX(Categories!D:F,MATCH(GLCATCODE,Categories!E:E,0),3)))</f>
        <v>Cost and Expenses</v>
      </c>
      <c r="F41" t="s">
        <v>238</v>
      </c>
      <c r="G41" t="s">
        <v>976</v>
      </c>
      <c r="H41" t="s">
        <v>1363</v>
      </c>
      <c r="I41" t="s">
        <v>1314</v>
      </c>
      <c r="J41" t="s">
        <v>1305</v>
      </c>
      <c r="K41" t="s">
        <v>1305</v>
      </c>
      <c r="L41" t="s">
        <v>1305</v>
      </c>
      <c r="M41" t="s">
        <v>1305</v>
      </c>
      <c r="N41" t="s">
        <v>1305</v>
      </c>
      <c r="O41" t="s">
        <v>1305</v>
      </c>
      <c r="P41" t="s">
        <v>1305</v>
      </c>
      <c r="Q41" t="s">
        <v>1306</v>
      </c>
      <c r="R41" t="s">
        <v>1343</v>
      </c>
      <c r="S41">
        <f>VLOOKUP(ACCOUNTEXSEG,Sheet6!$A$2:$C$4000,3,TRUE)</f>
        <v>37029.03</v>
      </c>
      <c r="T41">
        <f>IF(ACCTTYPE="I",0,OPENBALN)</f>
        <v>0</v>
      </c>
      <c r="U41">
        <v>6909.44</v>
      </c>
      <c r="V41">
        <v>6463.67</v>
      </c>
      <c r="W41">
        <v>6909.44</v>
      </c>
      <c r="X41">
        <v>6686.55</v>
      </c>
      <c r="Y41" s="179">
        <v>6909.44</v>
      </c>
      <c r="Z41">
        <v>6686.55</v>
      </c>
      <c r="AA41">
        <v>7254.91</v>
      </c>
      <c r="AB41">
        <v>7254.91</v>
      </c>
      <c r="AC41">
        <v>7254.91</v>
      </c>
      <c r="AD41">
        <v>7254.91</v>
      </c>
      <c r="AE41">
        <v>7254.91</v>
      </c>
      <c r="AF41">
        <v>7254.91</v>
      </c>
      <c r="AG41">
        <v>7254.91</v>
      </c>
      <c r="AH41">
        <v>6425.55</v>
      </c>
      <c r="AI41">
        <v>6011</v>
      </c>
      <c r="AJ41">
        <v>6425.55</v>
      </c>
      <c r="AK41">
        <v>6218.28</v>
      </c>
      <c r="AL41">
        <v>6425.55</v>
      </c>
      <c r="AM41">
        <v>6218.28</v>
      </c>
      <c r="AN41">
        <v>7254.91</v>
      </c>
      <c r="AO41">
        <v>7254.91</v>
      </c>
      <c r="AP41">
        <v>7020.88</v>
      </c>
      <c r="AQ41">
        <v>7254.91</v>
      </c>
      <c r="AR41">
        <v>7020.88</v>
      </c>
      <c r="AS41">
        <v>7254.91</v>
      </c>
      <c r="AT41">
        <v>7254.91</v>
      </c>
      <c r="AU41" s="179">
        <v>6272.68</v>
      </c>
      <c r="AV41">
        <v>5665.64</v>
      </c>
      <c r="AW41">
        <v>6272.68</v>
      </c>
      <c r="AX41">
        <v>6070.33</v>
      </c>
      <c r="AY41">
        <v>6272.68</v>
      </c>
      <c r="AZ41">
        <v>6070.33</v>
      </c>
      <c r="BA41">
        <v>6425.55</v>
      </c>
      <c r="BB41">
        <v>6425.55</v>
      </c>
      <c r="BC41">
        <v>6218.28</v>
      </c>
      <c r="BD41">
        <v>8122.6</v>
      </c>
      <c r="BE41">
        <v>6686.55</v>
      </c>
      <c r="BF41">
        <v>6909.44</v>
      </c>
      <c r="BG41">
        <v>6909.44</v>
      </c>
      <c r="BH41">
        <v>4603.3356249999997</v>
      </c>
      <c r="BI41">
        <v>4229.921875</v>
      </c>
      <c r="BJ41">
        <v>3867.3162499999999</v>
      </c>
      <c r="BK41">
        <v>3661.6431250000001</v>
      </c>
      <c r="BL41">
        <v>4741.4356250000001</v>
      </c>
      <c r="BM41" t="s">
        <v>1308</v>
      </c>
      <c r="BN41">
        <v>20190701</v>
      </c>
      <c r="BO41">
        <v>43529.46</v>
      </c>
      <c r="BP41" t="s">
        <v>238</v>
      </c>
      <c r="BQ41">
        <v>40787.97</v>
      </c>
      <c r="BR41">
        <v>2020</v>
      </c>
      <c r="BS41" t="s">
        <v>15</v>
      </c>
      <c r="BT41">
        <v>43529.46</v>
      </c>
    </row>
    <row r="42" spans="1:72" x14ac:dyDescent="0.2">
      <c r="A42" t="s">
        <v>606</v>
      </c>
      <c r="B42" t="s">
        <v>1367</v>
      </c>
      <c r="C42" t="s">
        <v>1362</v>
      </c>
      <c r="D42">
        <f>IF(TYPE="R",40,IF(ISNA(INDEX(Categories!D:E,MATCH(GROUPTYPE,Categories!D:D,0),2)),0,INDEX(Categories!D:E,MATCH(GROUPTYPE,Categories!D:D,0),2)))</f>
        <v>13</v>
      </c>
      <c r="E42" t="str">
        <f>IF(TYPE="R","Retained Earnings",IF(ISNA(INDEX(Categories!D:F,MATCH(GLCATCODE,Categories!E:E,0),3)),0,INDEX(Categories!D:F,MATCH(GLCATCODE,Categories!E:E,0),3)))</f>
        <v>Cost and Expenses</v>
      </c>
      <c r="F42" t="s">
        <v>238</v>
      </c>
      <c r="G42" t="s">
        <v>977</v>
      </c>
      <c r="H42" t="s">
        <v>1363</v>
      </c>
      <c r="I42" t="s">
        <v>1316</v>
      </c>
      <c r="J42" t="s">
        <v>1305</v>
      </c>
      <c r="K42" t="s">
        <v>1305</v>
      </c>
      <c r="L42" t="s">
        <v>1305</v>
      </c>
      <c r="M42" t="s">
        <v>1305</v>
      </c>
      <c r="N42" t="s">
        <v>1305</v>
      </c>
      <c r="O42" t="s">
        <v>1305</v>
      </c>
      <c r="P42" t="s">
        <v>1305</v>
      </c>
      <c r="Q42" t="s">
        <v>1306</v>
      </c>
      <c r="R42" t="s">
        <v>1343</v>
      </c>
      <c r="S42">
        <f>VLOOKUP(ACCOUNTEXSEG,Sheet6!$A$2:$C$4000,3,TRUE)</f>
        <v>38236.5</v>
      </c>
      <c r="T42">
        <f>IF(ACCTTYPE="I",0,OPENBALN)</f>
        <v>0</v>
      </c>
      <c r="U42">
        <v>7191.45</v>
      </c>
      <c r="V42">
        <v>6727.49</v>
      </c>
      <c r="W42">
        <v>7191.45</v>
      </c>
      <c r="X42">
        <v>6959.47</v>
      </c>
      <c r="Y42" s="179">
        <v>7191.45</v>
      </c>
      <c r="Z42">
        <v>6959.47</v>
      </c>
      <c r="AA42">
        <v>7551.02</v>
      </c>
      <c r="AB42">
        <v>7551.02</v>
      </c>
      <c r="AC42">
        <v>7551.02</v>
      </c>
      <c r="AD42">
        <v>7551.02</v>
      </c>
      <c r="AE42">
        <v>7551.02</v>
      </c>
      <c r="AF42">
        <v>7551.02</v>
      </c>
      <c r="AG42">
        <v>7551.02</v>
      </c>
      <c r="AH42">
        <v>6635.08</v>
      </c>
      <c r="AI42">
        <v>6207.01</v>
      </c>
      <c r="AJ42">
        <v>6635.08</v>
      </c>
      <c r="AK42">
        <v>6421.05</v>
      </c>
      <c r="AL42">
        <v>6635.08</v>
      </c>
      <c r="AM42">
        <v>6421.05</v>
      </c>
      <c r="AN42">
        <v>7551.02</v>
      </c>
      <c r="AO42">
        <v>7551.02</v>
      </c>
      <c r="AP42">
        <v>7307.44</v>
      </c>
      <c r="AQ42">
        <v>7551.02</v>
      </c>
      <c r="AR42">
        <v>7307.44</v>
      </c>
      <c r="AS42">
        <v>7551.02</v>
      </c>
      <c r="AT42">
        <v>7551.02</v>
      </c>
      <c r="AU42" s="179">
        <v>6477.22</v>
      </c>
      <c r="AV42">
        <v>5850.39</v>
      </c>
      <c r="AW42">
        <v>6477.22</v>
      </c>
      <c r="AX42">
        <v>6268.28</v>
      </c>
      <c r="AY42">
        <v>6477.22</v>
      </c>
      <c r="AZ42">
        <v>6268.28</v>
      </c>
      <c r="BA42">
        <v>6635.08</v>
      </c>
      <c r="BB42">
        <v>6635.08</v>
      </c>
      <c r="BC42">
        <v>6421.05</v>
      </c>
      <c r="BD42">
        <v>8610.64</v>
      </c>
      <c r="BE42">
        <v>6959.47</v>
      </c>
      <c r="BF42">
        <v>7191.45</v>
      </c>
      <c r="BG42">
        <v>7191.45</v>
      </c>
      <c r="BH42">
        <v>4753.444375</v>
      </c>
      <c r="BI42">
        <v>4379.211875</v>
      </c>
      <c r="BJ42">
        <v>4016.058125</v>
      </c>
      <c r="BK42">
        <v>3810.0875000000001</v>
      </c>
      <c r="BL42">
        <v>4896.0481250000003</v>
      </c>
      <c r="BM42" t="s">
        <v>1308</v>
      </c>
      <c r="BN42">
        <v>20190701</v>
      </c>
      <c r="BO42">
        <v>45306.12</v>
      </c>
      <c r="BP42" t="s">
        <v>238</v>
      </c>
      <c r="BQ42">
        <v>42452.77</v>
      </c>
      <c r="BR42">
        <v>2020</v>
      </c>
      <c r="BS42" t="s">
        <v>15</v>
      </c>
      <c r="BT42">
        <v>45306.12</v>
      </c>
    </row>
    <row r="43" spans="1:72" x14ac:dyDescent="0.2">
      <c r="A43" t="s">
        <v>608</v>
      </c>
      <c r="B43" t="s">
        <v>1368</v>
      </c>
      <c r="C43" t="s">
        <v>1362</v>
      </c>
      <c r="D43">
        <f>IF(TYPE="R",40,IF(ISNA(INDEX(Categories!D:E,MATCH(GROUPTYPE,Categories!D:D,0),2)),0,INDEX(Categories!D:E,MATCH(GROUPTYPE,Categories!D:D,0),2)))</f>
        <v>13</v>
      </c>
      <c r="E43" t="str">
        <f>IF(TYPE="R","Retained Earnings",IF(ISNA(INDEX(Categories!D:F,MATCH(GLCATCODE,Categories!E:E,0),3)),0,INDEX(Categories!D:F,MATCH(GLCATCODE,Categories!E:E,0),3)))</f>
        <v>Cost and Expenses</v>
      </c>
      <c r="F43" t="s">
        <v>238</v>
      </c>
      <c r="G43" t="s">
        <v>979</v>
      </c>
      <c r="H43" t="s">
        <v>1363</v>
      </c>
      <c r="I43" t="s">
        <v>1320</v>
      </c>
      <c r="J43" t="s">
        <v>1305</v>
      </c>
      <c r="K43" t="s">
        <v>1305</v>
      </c>
      <c r="L43" t="s">
        <v>1305</v>
      </c>
      <c r="M43" t="s">
        <v>1305</v>
      </c>
      <c r="N43" t="s">
        <v>1305</v>
      </c>
      <c r="O43" t="s">
        <v>1305</v>
      </c>
      <c r="P43" t="s">
        <v>1305</v>
      </c>
      <c r="Q43" t="s">
        <v>1306</v>
      </c>
      <c r="R43" t="s">
        <v>1343</v>
      </c>
      <c r="S43">
        <f>VLOOKUP(ACCOUNTEXSEG,Sheet6!$A$2:$C$4000,3,TRUE)</f>
        <v>0</v>
      </c>
      <c r="T43">
        <f>IF(ACCTTYPE="I",0,OPENBALN)</f>
        <v>0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116.12125</v>
      </c>
      <c r="BL43">
        <v>0</v>
      </c>
      <c r="BM43" t="s">
        <v>1308</v>
      </c>
      <c r="BN43">
        <v>20190701</v>
      </c>
      <c r="BO43">
        <v>0</v>
      </c>
      <c r="BP43" t="s">
        <v>238</v>
      </c>
      <c r="BQ43">
        <v>0</v>
      </c>
      <c r="BR43">
        <v>2020</v>
      </c>
      <c r="BS43" t="s">
        <v>15</v>
      </c>
      <c r="BT43">
        <v>0</v>
      </c>
    </row>
    <row r="44" spans="1:72" x14ac:dyDescent="0.2">
      <c r="A44" t="s">
        <v>883</v>
      </c>
      <c r="B44" t="s">
        <v>1369</v>
      </c>
      <c r="C44" t="s">
        <v>1370</v>
      </c>
      <c r="D44">
        <f>IF(TYPE="R",40,IF(ISNA(INDEX(Categories!D:E,MATCH(GROUPTYPE,Categories!D:D,0),2)),0,INDEX(Categories!D:E,MATCH(GROUPTYPE,Categories!D:D,0),2)))</f>
        <v>13</v>
      </c>
      <c r="E44" t="str">
        <f>IF(TYPE="R","Retained Earnings",IF(ISNA(INDEX(Categories!D:F,MATCH(GLCATCODE,Categories!E:E,0),3)),0,INDEX(Categories!D:F,MATCH(GLCATCODE,Categories!E:E,0),3)))</f>
        <v>Cost and Expenses</v>
      </c>
      <c r="F44" t="s">
        <v>238</v>
      </c>
      <c r="G44" t="s">
        <v>983</v>
      </c>
      <c r="H44" t="s">
        <v>1371</v>
      </c>
      <c r="I44" t="s">
        <v>1304</v>
      </c>
      <c r="J44" t="s">
        <v>1305</v>
      </c>
      <c r="K44" t="s">
        <v>1305</v>
      </c>
      <c r="L44" t="s">
        <v>1305</v>
      </c>
      <c r="M44" t="s">
        <v>1305</v>
      </c>
      <c r="N44" t="s">
        <v>1305</v>
      </c>
      <c r="O44" t="s">
        <v>1305</v>
      </c>
      <c r="P44" t="s">
        <v>1305</v>
      </c>
      <c r="Q44" t="s">
        <v>1306</v>
      </c>
      <c r="R44" t="s">
        <v>1343</v>
      </c>
      <c r="S44">
        <f>VLOOKUP(ACCOUNTEXSEG,Sheet6!$A$2:$C$4000,3,TRUE)</f>
        <v>0</v>
      </c>
      <c r="T44">
        <f>IF(ACCTTYPE="I",0,OPENBALN)</f>
        <v>0</v>
      </c>
      <c r="U44">
        <v>4038.91</v>
      </c>
      <c r="V44">
        <v>4038.91</v>
      </c>
      <c r="W44">
        <v>4038.91</v>
      </c>
      <c r="X44">
        <v>4038.91</v>
      </c>
      <c r="Y44" s="179">
        <v>4038.91</v>
      </c>
      <c r="Z44">
        <v>4038.91</v>
      </c>
      <c r="AA44">
        <v>4063.68</v>
      </c>
      <c r="AB44">
        <v>4063.68</v>
      </c>
      <c r="AC44">
        <v>4063.68</v>
      </c>
      <c r="AD44">
        <v>4063.68</v>
      </c>
      <c r="AE44">
        <v>4063.68</v>
      </c>
      <c r="AF44">
        <v>4063.68</v>
      </c>
      <c r="AG44">
        <v>4063.68</v>
      </c>
      <c r="AH44">
        <v>4105.13</v>
      </c>
      <c r="AI44">
        <v>3840.28</v>
      </c>
      <c r="AJ44">
        <v>4105.13</v>
      </c>
      <c r="AK44">
        <v>3972.7</v>
      </c>
      <c r="AL44">
        <v>4105.13</v>
      </c>
      <c r="AM44">
        <v>3972.7</v>
      </c>
      <c r="AN44">
        <v>4087.84</v>
      </c>
      <c r="AO44">
        <v>4087.84</v>
      </c>
      <c r="AP44">
        <v>4087.06</v>
      </c>
      <c r="AQ44">
        <v>4087.84</v>
      </c>
      <c r="AR44">
        <v>4087.06</v>
      </c>
      <c r="AS44">
        <v>4087.84</v>
      </c>
      <c r="AT44">
        <v>4087.84</v>
      </c>
      <c r="AU44" s="179">
        <v>0</v>
      </c>
      <c r="AV44">
        <v>0</v>
      </c>
      <c r="AW44">
        <v>0</v>
      </c>
      <c r="AX44">
        <v>4038.91</v>
      </c>
      <c r="AY44">
        <v>4038.91</v>
      </c>
      <c r="AZ44">
        <v>4038.91</v>
      </c>
      <c r="BA44">
        <v>4038.91</v>
      </c>
      <c r="BB44">
        <v>4038.91</v>
      </c>
      <c r="BC44">
        <v>4038.91</v>
      </c>
      <c r="BD44">
        <v>4038.91</v>
      </c>
      <c r="BE44">
        <v>4038.91</v>
      </c>
      <c r="BF44">
        <v>4038.91</v>
      </c>
      <c r="BG44">
        <v>4038.91</v>
      </c>
      <c r="BH44">
        <v>1211.673</v>
      </c>
      <c r="BI44">
        <v>0</v>
      </c>
      <c r="BJ44">
        <v>0</v>
      </c>
      <c r="BK44">
        <v>0</v>
      </c>
      <c r="BL44">
        <v>4846.6989999999996</v>
      </c>
      <c r="BM44" t="s">
        <v>1308</v>
      </c>
      <c r="BN44">
        <v>20190701</v>
      </c>
      <c r="BO44">
        <v>24382.080000000002</v>
      </c>
      <c r="BP44" t="s">
        <v>238</v>
      </c>
      <c r="BQ44">
        <v>24233.46</v>
      </c>
      <c r="BR44">
        <v>2020</v>
      </c>
      <c r="BS44" t="s">
        <v>16</v>
      </c>
      <c r="BT44">
        <v>24382.080000000002</v>
      </c>
    </row>
    <row r="45" spans="1:72" x14ac:dyDescent="0.2">
      <c r="A45" t="s">
        <v>609</v>
      </c>
      <c r="B45" t="s">
        <v>1372</v>
      </c>
      <c r="C45" t="s">
        <v>1370</v>
      </c>
      <c r="D45">
        <f>IF(TYPE="R",40,IF(ISNA(INDEX(Categories!D:E,MATCH(GROUPTYPE,Categories!D:D,0),2)),0,INDEX(Categories!D:E,MATCH(GROUPTYPE,Categories!D:D,0),2)))</f>
        <v>13</v>
      </c>
      <c r="E45" t="str">
        <f>IF(TYPE="R","Retained Earnings",IF(ISNA(INDEX(Categories!D:F,MATCH(GLCATCODE,Categories!E:E,0),3)),0,INDEX(Categories!D:F,MATCH(GLCATCODE,Categories!E:E,0),3)))</f>
        <v>Cost and Expenses</v>
      </c>
      <c r="F45" t="s">
        <v>238</v>
      </c>
      <c r="G45" t="s">
        <v>988</v>
      </c>
      <c r="H45" t="s">
        <v>1371</v>
      </c>
      <c r="I45" t="s">
        <v>1318</v>
      </c>
      <c r="J45" t="s">
        <v>1305</v>
      </c>
      <c r="K45" t="s">
        <v>1305</v>
      </c>
      <c r="L45" t="s">
        <v>1305</v>
      </c>
      <c r="M45" t="s">
        <v>1305</v>
      </c>
      <c r="N45" t="s">
        <v>1305</v>
      </c>
      <c r="O45" t="s">
        <v>1305</v>
      </c>
      <c r="P45" t="s">
        <v>1305</v>
      </c>
      <c r="Q45" t="s">
        <v>1306</v>
      </c>
      <c r="R45" t="s">
        <v>1343</v>
      </c>
      <c r="S45">
        <f>VLOOKUP(ACCOUNTEXSEG,Sheet6!$A$2:$C$4000,3,TRUE)</f>
        <v>0</v>
      </c>
      <c r="T45">
        <f>IF(ACCTTYPE="I",0,OPENBALN)</f>
        <v>0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-37.760624999999997</v>
      </c>
      <c r="BL45">
        <v>0</v>
      </c>
      <c r="BM45" t="s">
        <v>1308</v>
      </c>
      <c r="BN45">
        <v>20190701</v>
      </c>
      <c r="BO45">
        <v>0</v>
      </c>
      <c r="BP45" t="s">
        <v>238</v>
      </c>
      <c r="BQ45">
        <v>0</v>
      </c>
      <c r="BR45">
        <v>2020</v>
      </c>
      <c r="BS45" t="s">
        <v>16</v>
      </c>
      <c r="BT45">
        <v>0</v>
      </c>
    </row>
    <row r="46" spans="1:72" x14ac:dyDescent="0.2">
      <c r="A46" t="s">
        <v>610</v>
      </c>
      <c r="B46" t="s">
        <v>1373</v>
      </c>
      <c r="C46" t="s">
        <v>1370</v>
      </c>
      <c r="D46">
        <f>IF(TYPE="R",40,IF(ISNA(INDEX(Categories!D:E,MATCH(GROUPTYPE,Categories!D:D,0),2)),0,INDEX(Categories!D:E,MATCH(GROUPTYPE,Categories!D:D,0),2)))</f>
        <v>13</v>
      </c>
      <c r="E46" t="str">
        <f>IF(TYPE="R","Retained Earnings",IF(ISNA(INDEX(Categories!D:F,MATCH(GLCATCODE,Categories!E:E,0),3)),0,INDEX(Categories!D:F,MATCH(GLCATCODE,Categories!E:E,0),3)))</f>
        <v>Cost and Expenses</v>
      </c>
      <c r="F46" t="s">
        <v>238</v>
      </c>
      <c r="G46" t="s">
        <v>989</v>
      </c>
      <c r="H46" t="s">
        <v>1371</v>
      </c>
      <c r="I46" t="s">
        <v>1320</v>
      </c>
      <c r="J46" t="s">
        <v>1305</v>
      </c>
      <c r="K46" t="s">
        <v>1305</v>
      </c>
      <c r="L46" t="s">
        <v>1305</v>
      </c>
      <c r="M46" t="s">
        <v>1305</v>
      </c>
      <c r="N46" t="s">
        <v>1305</v>
      </c>
      <c r="O46" t="s">
        <v>1305</v>
      </c>
      <c r="P46" t="s">
        <v>1305</v>
      </c>
      <c r="Q46" t="s">
        <v>1306</v>
      </c>
      <c r="R46" t="s">
        <v>1343</v>
      </c>
      <c r="S46">
        <f>VLOOKUP(ACCOUNTEXSEG,Sheet6!$A$2:$C$4000,3,TRUE)</f>
        <v>0</v>
      </c>
      <c r="T46">
        <f>IF(ACCTTYPE="I",0,OPENBALN)</f>
        <v>0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22593.838749999999</v>
      </c>
      <c r="BL46">
        <v>0</v>
      </c>
      <c r="BM46" t="s">
        <v>1308</v>
      </c>
      <c r="BN46">
        <v>20190701</v>
      </c>
      <c r="BO46">
        <v>0</v>
      </c>
      <c r="BP46" t="s">
        <v>238</v>
      </c>
      <c r="BQ46">
        <v>0</v>
      </c>
      <c r="BR46">
        <v>2020</v>
      </c>
      <c r="BS46" t="s">
        <v>16</v>
      </c>
      <c r="BT46">
        <v>0</v>
      </c>
    </row>
    <row r="47" spans="1:72" x14ac:dyDescent="0.2">
      <c r="A47" t="s">
        <v>611</v>
      </c>
      <c r="B47" t="s">
        <v>1374</v>
      </c>
      <c r="C47" t="s">
        <v>1370</v>
      </c>
      <c r="D47">
        <f>IF(TYPE="R",40,IF(ISNA(INDEX(Categories!D:E,MATCH(GROUPTYPE,Categories!D:D,0),2)),0,INDEX(Categories!D:E,MATCH(GROUPTYPE,Categories!D:D,0),2)))</f>
        <v>13</v>
      </c>
      <c r="E47" t="str">
        <f>IF(TYPE="R","Retained Earnings",IF(ISNA(INDEX(Categories!D:F,MATCH(GLCATCODE,Categories!E:E,0),3)),0,INDEX(Categories!D:F,MATCH(GLCATCODE,Categories!E:E,0),3)))</f>
        <v>Cost and Expenses</v>
      </c>
      <c r="F47" t="s">
        <v>238</v>
      </c>
      <c r="G47" t="s">
        <v>994</v>
      </c>
      <c r="H47" t="s">
        <v>1375</v>
      </c>
      <c r="I47" t="s">
        <v>1310</v>
      </c>
      <c r="J47" t="s">
        <v>1305</v>
      </c>
      <c r="K47" t="s">
        <v>1305</v>
      </c>
      <c r="L47" t="s">
        <v>1305</v>
      </c>
      <c r="M47" t="s">
        <v>1305</v>
      </c>
      <c r="N47" t="s">
        <v>1305</v>
      </c>
      <c r="O47" t="s">
        <v>1305</v>
      </c>
      <c r="P47" t="s">
        <v>1305</v>
      </c>
      <c r="Q47" t="s">
        <v>1306</v>
      </c>
      <c r="R47" t="s">
        <v>1343</v>
      </c>
      <c r="S47">
        <f>VLOOKUP(ACCOUNTEXSEG,Sheet6!$A$2:$C$4000,3,TRUE)</f>
        <v>1262.46</v>
      </c>
      <c r="T47">
        <f>IF(ACCTTYPE="I",0,OPENBALN)</f>
        <v>0</v>
      </c>
      <c r="U47">
        <v>210.41</v>
      </c>
      <c r="V47">
        <v>210.41</v>
      </c>
      <c r="W47">
        <v>210.41</v>
      </c>
      <c r="X47">
        <v>210.41</v>
      </c>
      <c r="Y47" s="179">
        <v>210.41</v>
      </c>
      <c r="Z47">
        <v>210.41</v>
      </c>
      <c r="AA47">
        <v>231.66</v>
      </c>
      <c r="AB47">
        <v>231.66</v>
      </c>
      <c r="AC47">
        <v>231.66</v>
      </c>
      <c r="AD47">
        <v>231.66</v>
      </c>
      <c r="AE47">
        <v>231.66</v>
      </c>
      <c r="AF47">
        <v>231.66</v>
      </c>
      <c r="AG47">
        <v>231.66</v>
      </c>
      <c r="AH47">
        <v>210.41</v>
      </c>
      <c r="AI47">
        <v>210.41</v>
      </c>
      <c r="AJ47">
        <v>210.41</v>
      </c>
      <c r="AK47">
        <v>210.41</v>
      </c>
      <c r="AL47">
        <v>210.41</v>
      </c>
      <c r="AM47">
        <v>210.41</v>
      </c>
      <c r="AN47">
        <v>231.66</v>
      </c>
      <c r="AO47">
        <v>231.66</v>
      </c>
      <c r="AP47">
        <v>231.66</v>
      </c>
      <c r="AQ47">
        <v>231.66</v>
      </c>
      <c r="AR47">
        <v>231.66</v>
      </c>
      <c r="AS47">
        <v>231.66</v>
      </c>
      <c r="AT47">
        <v>231.66</v>
      </c>
      <c r="AU47" s="179">
        <v>210.41</v>
      </c>
      <c r="AV47">
        <v>210.41</v>
      </c>
      <c r="AW47">
        <v>210.41</v>
      </c>
      <c r="AX47">
        <v>210.41</v>
      </c>
      <c r="AY47">
        <v>210.41</v>
      </c>
      <c r="AZ47">
        <v>210.41</v>
      </c>
      <c r="BA47">
        <v>210.41</v>
      </c>
      <c r="BB47">
        <v>210.41</v>
      </c>
      <c r="BC47">
        <v>210.41</v>
      </c>
      <c r="BD47">
        <v>210.41</v>
      </c>
      <c r="BE47">
        <v>210.41</v>
      </c>
      <c r="BF47">
        <v>210.41</v>
      </c>
      <c r="BG47">
        <v>210.41</v>
      </c>
      <c r="BH47">
        <v>157.8075</v>
      </c>
      <c r="BI47">
        <v>155.41499999999999</v>
      </c>
      <c r="BJ47">
        <v>154.43125000000001</v>
      </c>
      <c r="BK47">
        <v>154.923125</v>
      </c>
      <c r="BL47">
        <v>157.8075</v>
      </c>
      <c r="BM47" t="s">
        <v>1308</v>
      </c>
      <c r="BN47">
        <v>20190701</v>
      </c>
      <c r="BO47">
        <v>1389.96</v>
      </c>
      <c r="BP47" t="s">
        <v>238</v>
      </c>
      <c r="BQ47">
        <v>1262.46</v>
      </c>
      <c r="BR47">
        <v>2020</v>
      </c>
      <c r="BS47" t="s">
        <v>16</v>
      </c>
      <c r="BT47">
        <v>1389.96</v>
      </c>
    </row>
    <row r="48" spans="1:72" x14ac:dyDescent="0.2">
      <c r="A48" t="s">
        <v>612</v>
      </c>
      <c r="B48" t="s">
        <v>1376</v>
      </c>
      <c r="C48" t="s">
        <v>1370</v>
      </c>
      <c r="D48">
        <f>IF(TYPE="R",40,IF(ISNA(INDEX(Categories!D:E,MATCH(GROUPTYPE,Categories!D:D,0),2)),0,INDEX(Categories!D:E,MATCH(GROUPTYPE,Categories!D:D,0),2)))</f>
        <v>13</v>
      </c>
      <c r="E48" t="str">
        <f>IF(TYPE="R","Retained Earnings",IF(ISNA(INDEX(Categories!D:F,MATCH(GLCATCODE,Categories!E:E,0),3)),0,INDEX(Categories!D:F,MATCH(GLCATCODE,Categories!E:E,0),3)))</f>
        <v>Cost and Expenses</v>
      </c>
      <c r="F48" t="s">
        <v>238</v>
      </c>
      <c r="G48" t="s">
        <v>995</v>
      </c>
      <c r="H48" t="s">
        <v>1375</v>
      </c>
      <c r="I48" t="s">
        <v>1312</v>
      </c>
      <c r="J48" t="s">
        <v>1305</v>
      </c>
      <c r="K48" t="s">
        <v>1305</v>
      </c>
      <c r="L48" t="s">
        <v>1305</v>
      </c>
      <c r="M48" t="s">
        <v>1305</v>
      </c>
      <c r="N48" t="s">
        <v>1305</v>
      </c>
      <c r="O48" t="s">
        <v>1305</v>
      </c>
      <c r="P48" t="s">
        <v>1305</v>
      </c>
      <c r="Q48" t="s">
        <v>1306</v>
      </c>
      <c r="R48" t="s">
        <v>1343</v>
      </c>
      <c r="S48">
        <f>VLOOKUP(ACCOUNTEXSEG,Sheet6!$A$2:$C$4000,3,TRUE)</f>
        <v>15466.2</v>
      </c>
      <c r="T48">
        <f>IF(ACCTTYPE="I",0,OPENBALN)</f>
        <v>0</v>
      </c>
      <c r="U48">
        <v>2483.11</v>
      </c>
      <c r="V48">
        <v>2483.11</v>
      </c>
      <c r="W48">
        <v>2483.11</v>
      </c>
      <c r="X48">
        <v>2483.11</v>
      </c>
      <c r="Y48" s="179">
        <v>2483.11</v>
      </c>
      <c r="Z48">
        <v>2483.11</v>
      </c>
      <c r="AA48">
        <v>2432.02</v>
      </c>
      <c r="AB48">
        <v>2432.02</v>
      </c>
      <c r="AC48">
        <v>2432.02</v>
      </c>
      <c r="AD48">
        <v>2432.02</v>
      </c>
      <c r="AE48">
        <v>2432.02</v>
      </c>
      <c r="AF48">
        <v>2432.02</v>
      </c>
      <c r="AG48">
        <v>2432.02</v>
      </c>
      <c r="AH48">
        <v>2483.11</v>
      </c>
      <c r="AI48">
        <v>2483.11</v>
      </c>
      <c r="AJ48">
        <v>2483.11</v>
      </c>
      <c r="AK48">
        <v>2483.11</v>
      </c>
      <c r="AL48">
        <v>2483.11</v>
      </c>
      <c r="AM48">
        <v>2483.11</v>
      </c>
      <c r="AN48">
        <v>2432.02</v>
      </c>
      <c r="AO48">
        <v>2432.02</v>
      </c>
      <c r="AP48">
        <v>2432.02</v>
      </c>
      <c r="AQ48">
        <v>2432.02</v>
      </c>
      <c r="AR48">
        <v>2432.02</v>
      </c>
      <c r="AS48">
        <v>2432.02</v>
      </c>
      <c r="AT48">
        <v>2432.02</v>
      </c>
      <c r="AU48" s="179">
        <v>2462.14</v>
      </c>
      <c r="AV48">
        <v>2462.14</v>
      </c>
      <c r="AW48">
        <v>2462.14</v>
      </c>
      <c r="AX48">
        <v>2462.14</v>
      </c>
      <c r="AY48">
        <v>2462.14</v>
      </c>
      <c r="AZ48">
        <v>2422.98</v>
      </c>
      <c r="BA48">
        <v>2185.44</v>
      </c>
      <c r="BB48">
        <v>2185.44</v>
      </c>
      <c r="BC48">
        <v>2616.44</v>
      </c>
      <c r="BD48">
        <v>2563.11</v>
      </c>
      <c r="BE48">
        <v>2563.11</v>
      </c>
      <c r="BF48">
        <v>2483.11</v>
      </c>
      <c r="BG48">
        <v>2483.11</v>
      </c>
      <c r="BH48">
        <v>1887.4925000000001</v>
      </c>
      <c r="BI48">
        <v>1903.8924999999999</v>
      </c>
      <c r="BJ48">
        <v>1830.7506249999999</v>
      </c>
      <c r="BK48">
        <v>1724.4075</v>
      </c>
      <c r="BL48">
        <v>1873.7275</v>
      </c>
      <c r="BM48" t="s">
        <v>1308</v>
      </c>
      <c r="BN48">
        <v>20190701</v>
      </c>
      <c r="BO48">
        <v>14592.12</v>
      </c>
      <c r="BP48" t="s">
        <v>238</v>
      </c>
      <c r="BQ48">
        <v>14596.65</v>
      </c>
      <c r="BR48">
        <v>2020</v>
      </c>
      <c r="BS48" t="s">
        <v>16</v>
      </c>
      <c r="BT48">
        <v>14592.12</v>
      </c>
    </row>
    <row r="49" spans="1:72" x14ac:dyDescent="0.2">
      <c r="A49" t="s">
        <v>613</v>
      </c>
      <c r="B49" t="s">
        <v>1377</v>
      </c>
      <c r="C49" t="s">
        <v>1370</v>
      </c>
      <c r="D49">
        <f>IF(TYPE="R",40,IF(ISNA(INDEX(Categories!D:E,MATCH(GROUPTYPE,Categories!D:D,0),2)),0,INDEX(Categories!D:E,MATCH(GROUPTYPE,Categories!D:D,0),2)))</f>
        <v>13</v>
      </c>
      <c r="E49" t="str">
        <f>IF(TYPE="R","Retained Earnings",IF(ISNA(INDEX(Categories!D:F,MATCH(GLCATCODE,Categories!E:E,0),3)),0,INDEX(Categories!D:F,MATCH(GLCATCODE,Categories!E:E,0),3)))</f>
        <v>Cost and Expenses</v>
      </c>
      <c r="F49" t="s">
        <v>238</v>
      </c>
      <c r="G49" t="s">
        <v>996</v>
      </c>
      <c r="H49" t="s">
        <v>1375</v>
      </c>
      <c r="I49" t="s">
        <v>1314</v>
      </c>
      <c r="J49" t="s">
        <v>1305</v>
      </c>
      <c r="K49" t="s">
        <v>1305</v>
      </c>
      <c r="L49" t="s">
        <v>1305</v>
      </c>
      <c r="M49" t="s">
        <v>1305</v>
      </c>
      <c r="N49" t="s">
        <v>1305</v>
      </c>
      <c r="O49" t="s">
        <v>1305</v>
      </c>
      <c r="P49" t="s">
        <v>1305</v>
      </c>
      <c r="Q49" t="s">
        <v>1306</v>
      </c>
      <c r="R49" t="s">
        <v>1343</v>
      </c>
      <c r="S49">
        <f>VLOOKUP(ACCOUNTEXSEG,Sheet6!$A$2:$C$4000,3,TRUE)</f>
        <v>129032.82</v>
      </c>
      <c r="T49">
        <f>IF(ACCTTYPE="I",0,OPENBALN)</f>
        <v>0</v>
      </c>
      <c r="U49">
        <v>21690.29</v>
      </c>
      <c r="V49">
        <v>21690.29</v>
      </c>
      <c r="W49">
        <v>21690.29</v>
      </c>
      <c r="X49">
        <v>21690.29</v>
      </c>
      <c r="Y49" s="179">
        <v>21690.29</v>
      </c>
      <c r="Z49">
        <v>21690.29</v>
      </c>
      <c r="AA49">
        <v>20882.14</v>
      </c>
      <c r="AB49">
        <v>20969.14</v>
      </c>
      <c r="AC49">
        <v>20969.14</v>
      </c>
      <c r="AD49">
        <v>20969.14</v>
      </c>
      <c r="AE49">
        <v>20969.14</v>
      </c>
      <c r="AF49">
        <v>20969.14</v>
      </c>
      <c r="AG49">
        <v>20969.14</v>
      </c>
      <c r="AH49">
        <v>21690.29</v>
      </c>
      <c r="AI49">
        <v>21690.29</v>
      </c>
      <c r="AJ49">
        <v>21690.29</v>
      </c>
      <c r="AK49">
        <v>21690.29</v>
      </c>
      <c r="AL49">
        <v>21690.29</v>
      </c>
      <c r="AM49">
        <v>21690.29</v>
      </c>
      <c r="AN49">
        <v>20882.14</v>
      </c>
      <c r="AO49">
        <v>20969.14</v>
      </c>
      <c r="AP49">
        <v>20969.14</v>
      </c>
      <c r="AQ49">
        <v>20969.14</v>
      </c>
      <c r="AR49">
        <v>20969.14</v>
      </c>
      <c r="AS49">
        <v>20969.14</v>
      </c>
      <c r="AT49">
        <v>20969.14</v>
      </c>
      <c r="AU49" s="179">
        <v>21519.97</v>
      </c>
      <c r="AV49">
        <v>21519.97</v>
      </c>
      <c r="AW49">
        <v>21519.97</v>
      </c>
      <c r="AX49">
        <v>21519.97</v>
      </c>
      <c r="AY49">
        <v>21519.97</v>
      </c>
      <c r="AZ49">
        <v>21519.97</v>
      </c>
      <c r="BA49">
        <v>21603.29</v>
      </c>
      <c r="BB49">
        <v>21603.29</v>
      </c>
      <c r="BC49">
        <v>21690.29</v>
      </c>
      <c r="BD49">
        <v>21690.29</v>
      </c>
      <c r="BE49">
        <v>21690.29</v>
      </c>
      <c r="BF49">
        <v>21690.29</v>
      </c>
      <c r="BG49">
        <v>21690.29</v>
      </c>
      <c r="BH49">
        <v>16134.54</v>
      </c>
      <c r="BI49">
        <v>15546.577499999999</v>
      </c>
      <c r="BJ49">
        <v>15285.491249999999</v>
      </c>
      <c r="BK49">
        <v>13505.696875</v>
      </c>
      <c r="BL49">
        <v>16262.28</v>
      </c>
      <c r="BM49" t="s">
        <v>1308</v>
      </c>
      <c r="BN49">
        <v>20190701</v>
      </c>
      <c r="BO49">
        <v>125727.84</v>
      </c>
      <c r="BP49" t="s">
        <v>238</v>
      </c>
      <c r="BQ49">
        <v>129967.74</v>
      </c>
      <c r="BR49">
        <v>2020</v>
      </c>
      <c r="BS49" t="s">
        <v>16</v>
      </c>
      <c r="BT49">
        <v>125727.84</v>
      </c>
    </row>
    <row r="50" spans="1:72" x14ac:dyDescent="0.2">
      <c r="A50" t="s">
        <v>614</v>
      </c>
      <c r="B50" t="s">
        <v>1378</v>
      </c>
      <c r="C50" t="s">
        <v>1370</v>
      </c>
      <c r="D50">
        <f>IF(TYPE="R",40,IF(ISNA(INDEX(Categories!D:E,MATCH(GROUPTYPE,Categories!D:D,0),2)),0,INDEX(Categories!D:E,MATCH(GROUPTYPE,Categories!D:D,0),2)))</f>
        <v>13</v>
      </c>
      <c r="E50" t="str">
        <f>IF(TYPE="R","Retained Earnings",IF(ISNA(INDEX(Categories!D:F,MATCH(GLCATCODE,Categories!E:E,0),3)),0,INDEX(Categories!D:F,MATCH(GLCATCODE,Categories!E:E,0),3)))</f>
        <v>Cost and Expenses</v>
      </c>
      <c r="F50" t="s">
        <v>238</v>
      </c>
      <c r="G50" t="s">
        <v>997</v>
      </c>
      <c r="H50" t="s">
        <v>1375</v>
      </c>
      <c r="I50" t="s">
        <v>1316</v>
      </c>
      <c r="J50" t="s">
        <v>1305</v>
      </c>
      <c r="K50" t="s">
        <v>1305</v>
      </c>
      <c r="L50" t="s">
        <v>1305</v>
      </c>
      <c r="M50" t="s">
        <v>1305</v>
      </c>
      <c r="N50" t="s">
        <v>1305</v>
      </c>
      <c r="O50" t="s">
        <v>1305</v>
      </c>
      <c r="P50" t="s">
        <v>1305</v>
      </c>
      <c r="Q50" t="s">
        <v>1306</v>
      </c>
      <c r="R50" t="s">
        <v>1343</v>
      </c>
      <c r="S50">
        <f>VLOOKUP(ACCOUNTEXSEG,Sheet6!$A$2:$C$4000,3,TRUE)</f>
        <v>19934.54</v>
      </c>
      <c r="T50">
        <f>IF(ACCTTYPE="I",0,OPENBALN)</f>
        <v>0</v>
      </c>
      <c r="U50">
        <v>3396.12</v>
      </c>
      <c r="V50">
        <v>3396.12</v>
      </c>
      <c r="W50">
        <v>3396.12</v>
      </c>
      <c r="X50">
        <v>3396.12</v>
      </c>
      <c r="Y50" s="179">
        <v>3396.12</v>
      </c>
      <c r="Z50">
        <v>3396.12</v>
      </c>
      <c r="AA50">
        <v>3241.33</v>
      </c>
      <c r="AB50">
        <v>3386.33</v>
      </c>
      <c r="AC50">
        <v>3386.33</v>
      </c>
      <c r="AD50">
        <v>3386.33</v>
      </c>
      <c r="AE50">
        <v>3386.33</v>
      </c>
      <c r="AF50">
        <v>3386.33</v>
      </c>
      <c r="AG50">
        <v>3386.33</v>
      </c>
      <c r="AH50">
        <v>3396.12</v>
      </c>
      <c r="AI50">
        <v>3396.12</v>
      </c>
      <c r="AJ50">
        <v>3396.12</v>
      </c>
      <c r="AK50">
        <v>3396.12</v>
      </c>
      <c r="AL50">
        <v>3396.12</v>
      </c>
      <c r="AM50">
        <v>3396.12</v>
      </c>
      <c r="AN50">
        <v>3241.33</v>
      </c>
      <c r="AO50">
        <v>3386.33</v>
      </c>
      <c r="AP50">
        <v>3386.33</v>
      </c>
      <c r="AQ50">
        <v>3386.33</v>
      </c>
      <c r="AR50">
        <v>3386.33</v>
      </c>
      <c r="AS50">
        <v>3386.33</v>
      </c>
      <c r="AT50">
        <v>3386.33</v>
      </c>
      <c r="AU50" s="179">
        <v>3346.59</v>
      </c>
      <c r="AV50">
        <v>3346.59</v>
      </c>
      <c r="AW50">
        <v>3346.59</v>
      </c>
      <c r="AX50">
        <v>3346.59</v>
      </c>
      <c r="AY50">
        <v>3346.59</v>
      </c>
      <c r="AZ50">
        <v>3346.59</v>
      </c>
      <c r="BA50">
        <v>3251.12</v>
      </c>
      <c r="BB50">
        <v>3251.12</v>
      </c>
      <c r="BC50">
        <v>3396.12</v>
      </c>
      <c r="BD50">
        <v>3396.12</v>
      </c>
      <c r="BE50">
        <v>3396.12</v>
      </c>
      <c r="BF50">
        <v>3396.12</v>
      </c>
      <c r="BG50">
        <v>3396.12</v>
      </c>
      <c r="BH50">
        <v>2500.88</v>
      </c>
      <c r="BI50">
        <v>1859.4075</v>
      </c>
      <c r="BJ50">
        <v>1841.2825</v>
      </c>
      <c r="BK50">
        <v>1850.345</v>
      </c>
      <c r="BL50">
        <v>2538.0275000000001</v>
      </c>
      <c r="BM50" t="s">
        <v>1308</v>
      </c>
      <c r="BN50">
        <v>20190701</v>
      </c>
      <c r="BO50">
        <v>20172.98</v>
      </c>
      <c r="BP50" t="s">
        <v>238</v>
      </c>
      <c r="BQ50">
        <v>20086.72</v>
      </c>
      <c r="BR50">
        <v>2020</v>
      </c>
      <c r="BS50" t="s">
        <v>16</v>
      </c>
      <c r="BT50">
        <v>20172.98</v>
      </c>
    </row>
    <row r="51" spans="1:72" x14ac:dyDescent="0.2">
      <c r="A51" t="s">
        <v>615</v>
      </c>
      <c r="B51" t="s">
        <v>1379</v>
      </c>
      <c r="C51" t="s">
        <v>1370</v>
      </c>
      <c r="D51">
        <f>IF(TYPE="R",40,IF(ISNA(INDEX(Categories!D:E,MATCH(GROUPTYPE,Categories!D:D,0),2)),0,INDEX(Categories!D:E,MATCH(GROUPTYPE,Categories!D:D,0),2)))</f>
        <v>13</v>
      </c>
      <c r="E51" t="str">
        <f>IF(TYPE="R","Retained Earnings",IF(ISNA(INDEX(Categories!D:F,MATCH(GLCATCODE,Categories!E:E,0),3)),0,INDEX(Categories!D:F,MATCH(GLCATCODE,Categories!E:E,0),3)))</f>
        <v>Cost and Expenses</v>
      </c>
      <c r="F51" t="s">
        <v>238</v>
      </c>
      <c r="G51" t="s">
        <v>1008</v>
      </c>
      <c r="H51" t="s">
        <v>1380</v>
      </c>
      <c r="I51" t="s">
        <v>1318</v>
      </c>
      <c r="J51" t="s">
        <v>1305</v>
      </c>
      <c r="K51" t="s">
        <v>1305</v>
      </c>
      <c r="L51" t="s">
        <v>1305</v>
      </c>
      <c r="M51" t="s">
        <v>1305</v>
      </c>
      <c r="N51" t="s">
        <v>1305</v>
      </c>
      <c r="O51" t="s">
        <v>1305</v>
      </c>
      <c r="P51" t="s">
        <v>1305</v>
      </c>
      <c r="Q51" t="s">
        <v>1306</v>
      </c>
      <c r="R51" t="s">
        <v>1343</v>
      </c>
      <c r="S51">
        <f>VLOOKUP(ACCOUNTEXSEG,Sheet6!$A$2:$C$4000,3,TRUE)</f>
        <v>0</v>
      </c>
      <c r="T51">
        <f>IF(ACCTTYPE="I",0,OPENBALN)</f>
        <v>0</v>
      </c>
      <c r="U51">
        <v>0</v>
      </c>
      <c r="V51">
        <v>0</v>
      </c>
      <c r="W51">
        <v>0</v>
      </c>
      <c r="X51">
        <v>0</v>
      </c>
      <c r="Y51" s="179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s="179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-13.536875</v>
      </c>
      <c r="BL51">
        <v>0</v>
      </c>
      <c r="BM51" t="s">
        <v>1308</v>
      </c>
      <c r="BN51">
        <v>20190701</v>
      </c>
      <c r="BO51">
        <v>0</v>
      </c>
      <c r="BP51" t="s">
        <v>238</v>
      </c>
      <c r="BQ51">
        <v>0</v>
      </c>
      <c r="BR51">
        <v>2020</v>
      </c>
      <c r="BS51" t="s">
        <v>16</v>
      </c>
      <c r="BT51">
        <v>0</v>
      </c>
    </row>
    <row r="52" spans="1:72" x14ac:dyDescent="0.2">
      <c r="A52" t="s">
        <v>616</v>
      </c>
      <c r="B52" t="s">
        <v>1381</v>
      </c>
      <c r="C52" t="s">
        <v>1370</v>
      </c>
      <c r="D52">
        <f>IF(TYPE="R",40,IF(ISNA(INDEX(Categories!D:E,MATCH(GROUPTYPE,Categories!D:D,0),2)),0,INDEX(Categories!D:E,MATCH(GROUPTYPE,Categories!D:D,0),2)))</f>
        <v>13</v>
      </c>
      <c r="E52" t="str">
        <f>IF(TYPE="R","Retained Earnings",IF(ISNA(INDEX(Categories!D:F,MATCH(GLCATCODE,Categories!E:E,0),3)),0,INDEX(Categories!D:F,MATCH(GLCATCODE,Categories!E:E,0),3)))</f>
        <v>Cost and Expenses</v>
      </c>
      <c r="F52" t="s">
        <v>238</v>
      </c>
      <c r="G52" t="s">
        <v>1009</v>
      </c>
      <c r="H52" t="s">
        <v>1380</v>
      </c>
      <c r="I52" t="s">
        <v>1320</v>
      </c>
      <c r="J52" t="s">
        <v>1305</v>
      </c>
      <c r="K52" t="s">
        <v>1305</v>
      </c>
      <c r="L52" t="s">
        <v>1305</v>
      </c>
      <c r="M52" t="s">
        <v>1305</v>
      </c>
      <c r="N52" t="s">
        <v>1305</v>
      </c>
      <c r="O52" t="s">
        <v>1305</v>
      </c>
      <c r="P52" t="s">
        <v>1305</v>
      </c>
      <c r="Q52" t="s">
        <v>1306</v>
      </c>
      <c r="R52" t="s">
        <v>1343</v>
      </c>
      <c r="S52">
        <f>VLOOKUP(ACCOUNTEXSEG,Sheet6!$A$2:$C$4000,3,TRUE)</f>
        <v>0</v>
      </c>
      <c r="T52">
        <f>IF(ACCTTYPE="I",0,OPENBALN)</f>
        <v>0</v>
      </c>
      <c r="U52">
        <v>0</v>
      </c>
      <c r="V52">
        <v>0</v>
      </c>
      <c r="W52">
        <v>0</v>
      </c>
      <c r="X52">
        <v>0</v>
      </c>
      <c r="Y52" s="179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s="179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1524.433125</v>
      </c>
      <c r="BL52">
        <v>0</v>
      </c>
      <c r="BM52" t="s">
        <v>1308</v>
      </c>
      <c r="BN52">
        <v>20190701</v>
      </c>
      <c r="BO52">
        <v>0</v>
      </c>
      <c r="BP52" t="s">
        <v>238</v>
      </c>
      <c r="BQ52">
        <v>0</v>
      </c>
      <c r="BR52">
        <v>2020</v>
      </c>
      <c r="BS52" t="s">
        <v>16</v>
      </c>
      <c r="BT52">
        <v>0</v>
      </c>
    </row>
    <row r="53" spans="1:72" x14ac:dyDescent="0.2">
      <c r="A53" t="s">
        <v>705</v>
      </c>
      <c r="B53" t="s">
        <v>1382</v>
      </c>
      <c r="C53" t="s">
        <v>1370</v>
      </c>
      <c r="D53">
        <f>IF(TYPE="R",40,IF(ISNA(INDEX(Categories!D:E,MATCH(GROUPTYPE,Categories!D:D,0),2)),0,INDEX(Categories!D:E,MATCH(GROUPTYPE,Categories!D:D,0),2)))</f>
        <v>13</v>
      </c>
      <c r="E53" t="str">
        <f>IF(TYPE="R","Retained Earnings",IF(ISNA(INDEX(Categories!D:F,MATCH(GLCATCODE,Categories!E:E,0),3)),0,INDEX(Categories!D:F,MATCH(GLCATCODE,Categories!E:E,0),3)))</f>
        <v>Cost and Expenses</v>
      </c>
      <c r="F53" t="s">
        <v>238</v>
      </c>
      <c r="G53" t="s">
        <v>1010</v>
      </c>
      <c r="H53" t="s">
        <v>1380</v>
      </c>
      <c r="I53" t="s">
        <v>1322</v>
      </c>
      <c r="J53" t="s">
        <v>1305</v>
      </c>
      <c r="K53" t="s">
        <v>1305</v>
      </c>
      <c r="L53" t="s">
        <v>1305</v>
      </c>
      <c r="M53" t="s">
        <v>1305</v>
      </c>
      <c r="N53" t="s">
        <v>1305</v>
      </c>
      <c r="O53" t="s">
        <v>1305</v>
      </c>
      <c r="P53" t="s">
        <v>1305</v>
      </c>
      <c r="Q53" t="s">
        <v>1306</v>
      </c>
      <c r="R53" t="s">
        <v>1343</v>
      </c>
      <c r="S53">
        <f>VLOOKUP(ACCOUNTEXSEG,Sheet6!$A$2:$C$4000,3,TRUE)</f>
        <v>27.6</v>
      </c>
      <c r="T53">
        <f>IF(ACCTTYPE="I",0,OPENBALN)</f>
        <v>0</v>
      </c>
      <c r="U53">
        <v>4.5999999999999996</v>
      </c>
      <c r="V53">
        <v>4.5999999999999996</v>
      </c>
      <c r="W53">
        <v>4.5999999999999996</v>
      </c>
      <c r="X53">
        <v>4.5999999999999996</v>
      </c>
      <c r="Y53" s="179">
        <v>4.5999999999999996</v>
      </c>
      <c r="Z53">
        <v>4.5999999999999996</v>
      </c>
      <c r="AA53">
        <v>4.5999999999999996</v>
      </c>
      <c r="AB53">
        <v>4.5999999999999996</v>
      </c>
      <c r="AC53">
        <v>4.5999999999999996</v>
      </c>
      <c r="AD53">
        <v>4.5999999999999996</v>
      </c>
      <c r="AE53">
        <v>4.5999999999999996</v>
      </c>
      <c r="AF53">
        <v>4.5999999999999996</v>
      </c>
      <c r="AG53">
        <v>4.5999999999999996</v>
      </c>
      <c r="AH53">
        <v>4.5999999999999996</v>
      </c>
      <c r="AI53">
        <v>4.5999999999999996</v>
      </c>
      <c r="AJ53">
        <v>4.5999999999999996</v>
      </c>
      <c r="AK53">
        <v>4.5999999999999996</v>
      </c>
      <c r="AL53">
        <v>4.5999999999999996</v>
      </c>
      <c r="AM53">
        <v>4.5999999999999996</v>
      </c>
      <c r="AN53">
        <v>4.5999999999999996</v>
      </c>
      <c r="AO53">
        <v>4.5999999999999996</v>
      </c>
      <c r="AP53">
        <v>4.5999999999999996</v>
      </c>
      <c r="AQ53">
        <v>4.5999999999999996</v>
      </c>
      <c r="AR53">
        <v>4.5999999999999996</v>
      </c>
      <c r="AS53">
        <v>4.5999999999999996</v>
      </c>
      <c r="AT53">
        <v>4.5999999999999996</v>
      </c>
      <c r="AU53" s="179">
        <v>4.5999999999999996</v>
      </c>
      <c r="AV53">
        <v>4.5999999999999996</v>
      </c>
      <c r="AW53">
        <v>4.5999999999999996</v>
      </c>
      <c r="AX53">
        <v>4.5999999999999996</v>
      </c>
      <c r="AY53">
        <v>4.5999999999999996</v>
      </c>
      <c r="AZ53">
        <v>4.5999999999999996</v>
      </c>
      <c r="BA53">
        <v>4.5999999999999996</v>
      </c>
      <c r="BB53">
        <v>4.5999999999999996</v>
      </c>
      <c r="BC53">
        <v>4.5999999999999996</v>
      </c>
      <c r="BD53">
        <v>4.5999999999999996</v>
      </c>
      <c r="BE53">
        <v>4.5999999999999996</v>
      </c>
      <c r="BF53">
        <v>4.5999999999999996</v>
      </c>
      <c r="BG53">
        <v>4.5999999999999996</v>
      </c>
      <c r="BH53">
        <v>3.68</v>
      </c>
      <c r="BI53">
        <v>0.92</v>
      </c>
      <c r="BJ53">
        <v>0.61333300000000002</v>
      </c>
      <c r="BK53">
        <v>0</v>
      </c>
      <c r="BL53">
        <v>3.68</v>
      </c>
      <c r="BM53" t="s">
        <v>1308</v>
      </c>
      <c r="BN53">
        <v>20190701</v>
      </c>
      <c r="BO53">
        <v>27.6</v>
      </c>
      <c r="BP53" t="s">
        <v>238</v>
      </c>
      <c r="BQ53">
        <v>27.6</v>
      </c>
      <c r="BR53">
        <v>2020</v>
      </c>
      <c r="BS53" t="s">
        <v>16</v>
      </c>
      <c r="BT53">
        <v>27.6</v>
      </c>
    </row>
    <row r="54" spans="1:72" x14ac:dyDescent="0.2">
      <c r="A54" t="s">
        <v>895</v>
      </c>
      <c r="B54" t="s">
        <v>1383</v>
      </c>
      <c r="C54" t="s">
        <v>1370</v>
      </c>
      <c r="D54">
        <f>IF(TYPE="R",40,IF(ISNA(INDEX(Categories!D:E,MATCH(GROUPTYPE,Categories!D:D,0),2)),0,INDEX(Categories!D:E,MATCH(GROUPTYPE,Categories!D:D,0),2)))</f>
        <v>13</v>
      </c>
      <c r="E54" t="str">
        <f>IF(TYPE="R","Retained Earnings",IF(ISNA(INDEX(Categories!D:F,MATCH(GLCATCODE,Categories!E:E,0),3)),0,INDEX(Categories!D:F,MATCH(GLCATCODE,Categories!E:E,0),3)))</f>
        <v>Cost and Expenses</v>
      </c>
      <c r="F54" t="s">
        <v>238</v>
      </c>
      <c r="G54" t="s">
        <v>1023</v>
      </c>
      <c r="H54" t="s">
        <v>1384</v>
      </c>
      <c r="I54" t="s">
        <v>1304</v>
      </c>
      <c r="J54" t="s">
        <v>1305</v>
      </c>
      <c r="K54" t="s">
        <v>1305</v>
      </c>
      <c r="L54" t="s">
        <v>1305</v>
      </c>
      <c r="M54" t="s">
        <v>1305</v>
      </c>
      <c r="N54" t="s">
        <v>1305</v>
      </c>
      <c r="O54" t="s">
        <v>1305</v>
      </c>
      <c r="P54" t="s">
        <v>1305</v>
      </c>
      <c r="Q54" t="s">
        <v>1306</v>
      </c>
      <c r="R54" t="s">
        <v>1343</v>
      </c>
      <c r="S54">
        <f>VLOOKUP(ACCOUNTEXSEG,Sheet6!$A$2:$C$4000,3,TRUE)</f>
        <v>0</v>
      </c>
      <c r="T54">
        <f>IF(ACCTTYPE="I",0,OPENBALN)</f>
        <v>0</v>
      </c>
      <c r="U54">
        <v>0</v>
      </c>
      <c r="V54">
        <v>0</v>
      </c>
      <c r="W54">
        <v>0</v>
      </c>
      <c r="X54">
        <v>0</v>
      </c>
      <c r="Y54" s="179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24.16</v>
      </c>
      <c r="AI54">
        <v>22.6</v>
      </c>
      <c r="AJ54">
        <v>24.16</v>
      </c>
      <c r="AK54">
        <v>23.38</v>
      </c>
      <c r="AL54">
        <v>24.16</v>
      </c>
      <c r="AM54">
        <v>23.38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 s="17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28.524000000000001</v>
      </c>
      <c r="BM54" t="s">
        <v>1308</v>
      </c>
      <c r="BN54">
        <v>20190701</v>
      </c>
      <c r="BO54">
        <v>0</v>
      </c>
      <c r="BP54" t="s">
        <v>238</v>
      </c>
      <c r="BQ54">
        <v>0</v>
      </c>
      <c r="BR54">
        <v>2020</v>
      </c>
      <c r="BS54" t="s">
        <v>16</v>
      </c>
      <c r="BT54">
        <v>0</v>
      </c>
    </row>
    <row r="55" spans="1:72" x14ac:dyDescent="0.2">
      <c r="A55" t="s">
        <v>717</v>
      </c>
      <c r="B55" t="s">
        <v>1385</v>
      </c>
      <c r="C55" t="s">
        <v>1370</v>
      </c>
      <c r="D55">
        <f>IF(TYPE="R",40,IF(ISNA(INDEX(Categories!D:E,MATCH(GROUPTYPE,Categories!D:D,0),2)),0,INDEX(Categories!D:E,MATCH(GROUPTYPE,Categories!D:D,0),2)))</f>
        <v>13</v>
      </c>
      <c r="E55" t="str">
        <f>IF(TYPE="R","Retained Earnings",IF(ISNA(INDEX(Categories!D:F,MATCH(GLCATCODE,Categories!E:E,0),3)),0,INDEX(Categories!D:F,MATCH(GLCATCODE,Categories!E:E,0),3)))</f>
        <v>Cost and Expenses</v>
      </c>
      <c r="F55" t="s">
        <v>238</v>
      </c>
      <c r="G55" t="s">
        <v>1024</v>
      </c>
      <c r="H55" t="s">
        <v>1384</v>
      </c>
      <c r="I55" t="s">
        <v>1310</v>
      </c>
      <c r="J55" t="s">
        <v>1305</v>
      </c>
      <c r="K55" t="s">
        <v>1305</v>
      </c>
      <c r="L55" t="s">
        <v>1305</v>
      </c>
      <c r="M55" t="s">
        <v>1305</v>
      </c>
      <c r="N55" t="s">
        <v>1305</v>
      </c>
      <c r="O55" t="s">
        <v>1305</v>
      </c>
      <c r="P55" t="s">
        <v>1305</v>
      </c>
      <c r="Q55" t="s">
        <v>1306</v>
      </c>
      <c r="R55" t="s">
        <v>1343</v>
      </c>
      <c r="S55">
        <f>VLOOKUP(ACCOUNTEXSEG,Sheet6!$A$2:$C$4000,3,TRUE)</f>
        <v>0</v>
      </c>
      <c r="T55">
        <f>IF(ACCTTYPE="I",0,OPENBALN)</f>
        <v>0</v>
      </c>
      <c r="U55">
        <v>24.16</v>
      </c>
      <c r="V55">
        <v>22.6</v>
      </c>
      <c r="W55">
        <v>24.16</v>
      </c>
      <c r="X55">
        <v>23.38</v>
      </c>
      <c r="Y55" s="179">
        <v>24.16</v>
      </c>
      <c r="Z55">
        <v>23.38</v>
      </c>
      <c r="AA55">
        <v>24.16</v>
      </c>
      <c r="AB55">
        <v>24.16</v>
      </c>
      <c r="AC55">
        <v>23.38</v>
      </c>
      <c r="AD55">
        <v>24.16</v>
      </c>
      <c r="AE55">
        <v>23.38</v>
      </c>
      <c r="AF55">
        <v>24.16</v>
      </c>
      <c r="AG55">
        <v>24.16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24.16</v>
      </c>
      <c r="BB55">
        <v>24.16</v>
      </c>
      <c r="BC55">
        <v>23.38</v>
      </c>
      <c r="BD55">
        <v>23.38</v>
      </c>
      <c r="BE55">
        <v>23.38</v>
      </c>
      <c r="BF55">
        <v>24.16</v>
      </c>
      <c r="BG55">
        <v>24.16</v>
      </c>
      <c r="BH55">
        <v>0</v>
      </c>
      <c r="BI55">
        <v>0</v>
      </c>
      <c r="BJ55">
        <v>0</v>
      </c>
      <c r="BK55">
        <v>0</v>
      </c>
      <c r="BL55">
        <v>0</v>
      </c>
      <c r="BM55" t="s">
        <v>1308</v>
      </c>
      <c r="BN55">
        <v>20190701</v>
      </c>
      <c r="BO55">
        <v>143.4</v>
      </c>
      <c r="BP55" t="s">
        <v>238</v>
      </c>
      <c r="BQ55">
        <v>142.62</v>
      </c>
      <c r="BR55">
        <v>2020</v>
      </c>
      <c r="BS55" t="s">
        <v>16</v>
      </c>
      <c r="BT55">
        <v>143.4</v>
      </c>
    </row>
    <row r="56" spans="1:72" x14ac:dyDescent="0.2">
      <c r="A56" t="s">
        <v>617</v>
      </c>
      <c r="B56" t="s">
        <v>1386</v>
      </c>
      <c r="C56" t="s">
        <v>1370</v>
      </c>
      <c r="D56">
        <f>IF(TYPE="R",40,IF(ISNA(INDEX(Categories!D:E,MATCH(GROUPTYPE,Categories!D:D,0),2)),0,INDEX(Categories!D:E,MATCH(GROUPTYPE,Categories!D:D,0),2)))</f>
        <v>13</v>
      </c>
      <c r="E56" t="str">
        <f>IF(TYPE="R","Retained Earnings",IF(ISNA(INDEX(Categories!D:F,MATCH(GLCATCODE,Categories!E:E,0),3)),0,INDEX(Categories!D:F,MATCH(GLCATCODE,Categories!E:E,0),3)))</f>
        <v>Cost and Expenses</v>
      </c>
      <c r="F56" t="s">
        <v>238</v>
      </c>
      <c r="G56" t="s">
        <v>1025</v>
      </c>
      <c r="H56" t="s">
        <v>1384</v>
      </c>
      <c r="I56" t="s">
        <v>1312</v>
      </c>
      <c r="J56" t="s">
        <v>1305</v>
      </c>
      <c r="K56" t="s">
        <v>1305</v>
      </c>
      <c r="L56" t="s">
        <v>1305</v>
      </c>
      <c r="M56" t="s">
        <v>1305</v>
      </c>
      <c r="N56" t="s">
        <v>1305</v>
      </c>
      <c r="O56" t="s">
        <v>1305</v>
      </c>
      <c r="P56" t="s">
        <v>1305</v>
      </c>
      <c r="Q56" t="s">
        <v>1306</v>
      </c>
      <c r="R56" t="s">
        <v>1343</v>
      </c>
      <c r="S56">
        <f>VLOOKUP(ACCOUNTEXSEG,Sheet6!$A$2:$C$4000,3,TRUE)</f>
        <v>412.92</v>
      </c>
      <c r="T56">
        <f>IF(ACCTTYPE="I",0,OPENBALN)</f>
        <v>0</v>
      </c>
      <c r="U56">
        <v>24.16</v>
      </c>
      <c r="V56">
        <v>21.82</v>
      </c>
      <c r="W56">
        <v>24.16</v>
      </c>
      <c r="X56">
        <v>23.38</v>
      </c>
      <c r="Y56" s="179">
        <v>24.16</v>
      </c>
      <c r="Z56">
        <v>23.38</v>
      </c>
      <c r="AA56">
        <v>24.16</v>
      </c>
      <c r="AB56">
        <v>24.16</v>
      </c>
      <c r="AC56">
        <v>23.38</v>
      </c>
      <c r="AD56">
        <v>0</v>
      </c>
      <c r="AE56">
        <v>0</v>
      </c>
      <c r="AF56">
        <v>0</v>
      </c>
      <c r="AG56">
        <v>0</v>
      </c>
      <c r="AH56">
        <v>24.16</v>
      </c>
      <c r="AI56">
        <v>21.82</v>
      </c>
      <c r="AJ56">
        <v>24.16</v>
      </c>
      <c r="AK56">
        <v>23.38</v>
      </c>
      <c r="AL56">
        <v>24.16</v>
      </c>
      <c r="AM56">
        <v>23.38</v>
      </c>
      <c r="AN56">
        <v>24.16</v>
      </c>
      <c r="AO56">
        <v>24.16</v>
      </c>
      <c r="AP56">
        <v>23.38</v>
      </c>
      <c r="AQ56">
        <v>0</v>
      </c>
      <c r="AR56">
        <v>0</v>
      </c>
      <c r="AS56">
        <v>0</v>
      </c>
      <c r="AT56">
        <v>0</v>
      </c>
      <c r="AU56" s="179">
        <v>69.95</v>
      </c>
      <c r="AV56">
        <v>63.18</v>
      </c>
      <c r="AW56">
        <v>69.95</v>
      </c>
      <c r="AX56">
        <v>67.69</v>
      </c>
      <c r="AY56">
        <v>69.95</v>
      </c>
      <c r="AZ56">
        <v>23.38</v>
      </c>
      <c r="BA56">
        <v>24.16</v>
      </c>
      <c r="BB56">
        <v>24.16</v>
      </c>
      <c r="BC56">
        <v>23.38</v>
      </c>
      <c r="BD56">
        <v>23.38</v>
      </c>
      <c r="BE56">
        <v>23.38</v>
      </c>
      <c r="BF56">
        <v>24.16</v>
      </c>
      <c r="BG56">
        <v>24.16</v>
      </c>
      <c r="BH56">
        <v>48.563749999999999</v>
      </c>
      <c r="BI56">
        <v>51.333125000000003</v>
      </c>
      <c r="BJ56">
        <v>51.615625000000001</v>
      </c>
      <c r="BK56">
        <v>51.474375000000002</v>
      </c>
      <c r="BL56">
        <v>17.778749999999999</v>
      </c>
      <c r="BM56" t="s">
        <v>1308</v>
      </c>
      <c r="BN56">
        <v>20190701</v>
      </c>
      <c r="BO56">
        <v>71.7</v>
      </c>
      <c r="BP56" t="s">
        <v>238</v>
      </c>
      <c r="BQ56">
        <v>142.62</v>
      </c>
      <c r="BR56">
        <v>2020</v>
      </c>
      <c r="BS56" t="s">
        <v>16</v>
      </c>
      <c r="BT56">
        <v>71.7</v>
      </c>
    </row>
    <row r="57" spans="1:72" x14ac:dyDescent="0.2">
      <c r="A57" t="s">
        <v>618</v>
      </c>
      <c r="B57" t="s">
        <v>1387</v>
      </c>
      <c r="C57" t="s">
        <v>1370</v>
      </c>
      <c r="D57">
        <f>IF(TYPE="R",40,IF(ISNA(INDEX(Categories!D:E,MATCH(GROUPTYPE,Categories!D:D,0),2)),0,INDEX(Categories!D:E,MATCH(GROUPTYPE,Categories!D:D,0),2)))</f>
        <v>13</v>
      </c>
      <c r="E57" t="str">
        <f>IF(TYPE="R","Retained Earnings",IF(ISNA(INDEX(Categories!D:F,MATCH(GLCATCODE,Categories!E:E,0),3)),0,INDEX(Categories!D:F,MATCH(GLCATCODE,Categories!E:E,0),3)))</f>
        <v>Cost and Expenses</v>
      </c>
      <c r="F57" t="s">
        <v>238</v>
      </c>
      <c r="G57" t="s">
        <v>1026</v>
      </c>
      <c r="H57" t="s">
        <v>1384</v>
      </c>
      <c r="I57" t="s">
        <v>1314</v>
      </c>
      <c r="J57" t="s">
        <v>1305</v>
      </c>
      <c r="K57" t="s">
        <v>1305</v>
      </c>
      <c r="L57" t="s">
        <v>1305</v>
      </c>
      <c r="M57" t="s">
        <v>1305</v>
      </c>
      <c r="N57" t="s">
        <v>1305</v>
      </c>
      <c r="O57" t="s">
        <v>1305</v>
      </c>
      <c r="P57" t="s">
        <v>1305</v>
      </c>
      <c r="Q57" t="s">
        <v>1306</v>
      </c>
      <c r="R57" t="s">
        <v>1343</v>
      </c>
      <c r="S57">
        <f>VLOOKUP(ACCOUNTEXSEG,Sheet6!$A$2:$C$4000,3,TRUE)</f>
        <v>3654.03</v>
      </c>
      <c r="T57">
        <f>IF(ACCTTYPE="I",0,OPENBALN)</f>
        <v>0</v>
      </c>
      <c r="U57">
        <v>618.99</v>
      </c>
      <c r="V57">
        <v>559.08000000000004</v>
      </c>
      <c r="W57">
        <v>618.99</v>
      </c>
      <c r="X57">
        <v>599.02</v>
      </c>
      <c r="Y57" s="179">
        <v>618.99</v>
      </c>
      <c r="Z57">
        <v>599.02</v>
      </c>
      <c r="AA57">
        <v>618.99</v>
      </c>
      <c r="AB57">
        <v>618.99</v>
      </c>
      <c r="AC57">
        <v>599.02</v>
      </c>
      <c r="AD57">
        <v>618.99</v>
      </c>
      <c r="AE57">
        <v>599.02</v>
      </c>
      <c r="AF57">
        <v>618.99</v>
      </c>
      <c r="AG57">
        <v>618.99</v>
      </c>
      <c r="AH57">
        <v>618.99</v>
      </c>
      <c r="AI57">
        <v>559.08000000000004</v>
      </c>
      <c r="AJ57">
        <v>618.99</v>
      </c>
      <c r="AK57">
        <v>599.02</v>
      </c>
      <c r="AL57">
        <v>618.99</v>
      </c>
      <c r="AM57">
        <v>599.02</v>
      </c>
      <c r="AN57">
        <v>618.99</v>
      </c>
      <c r="AO57">
        <v>618.99</v>
      </c>
      <c r="AP57">
        <v>599.02</v>
      </c>
      <c r="AQ57">
        <v>618.99</v>
      </c>
      <c r="AR57">
        <v>599.02</v>
      </c>
      <c r="AS57">
        <v>618.99</v>
      </c>
      <c r="AT57">
        <v>618.99</v>
      </c>
      <c r="AU57" s="179">
        <v>618.99</v>
      </c>
      <c r="AV57">
        <v>559.08000000000004</v>
      </c>
      <c r="AW57">
        <v>618.99</v>
      </c>
      <c r="AX57">
        <v>599.02</v>
      </c>
      <c r="AY57">
        <v>618.99</v>
      </c>
      <c r="AZ57">
        <v>599.02</v>
      </c>
      <c r="BA57">
        <v>618.99</v>
      </c>
      <c r="BB57">
        <v>618.99</v>
      </c>
      <c r="BC57">
        <v>599.02</v>
      </c>
      <c r="BD57">
        <v>599.02</v>
      </c>
      <c r="BE57">
        <v>599.02</v>
      </c>
      <c r="BF57">
        <v>618.99</v>
      </c>
      <c r="BG57">
        <v>618.99</v>
      </c>
      <c r="BH57">
        <v>454.25749999999999</v>
      </c>
      <c r="BI57">
        <v>454.25749999999999</v>
      </c>
      <c r="BJ57">
        <v>456.75375000000003</v>
      </c>
      <c r="BK57">
        <v>192.06625</v>
      </c>
      <c r="BL57">
        <v>455.50562500000001</v>
      </c>
      <c r="BM57" t="s">
        <v>1308</v>
      </c>
      <c r="BN57">
        <v>20190701</v>
      </c>
      <c r="BO57">
        <v>3674</v>
      </c>
      <c r="BP57" t="s">
        <v>238</v>
      </c>
      <c r="BQ57">
        <v>3654.03</v>
      </c>
      <c r="BR57">
        <v>2020</v>
      </c>
      <c r="BS57" t="s">
        <v>16</v>
      </c>
      <c r="BT57">
        <v>3674</v>
      </c>
    </row>
    <row r="58" spans="1:72" x14ac:dyDescent="0.2">
      <c r="A58" t="s">
        <v>622</v>
      </c>
      <c r="B58" t="s">
        <v>1388</v>
      </c>
      <c r="C58" t="s">
        <v>1370</v>
      </c>
      <c r="D58">
        <f>IF(TYPE="R",40,IF(ISNA(INDEX(Categories!D:E,MATCH(GROUPTYPE,Categories!D:D,0),2)),0,INDEX(Categories!D:E,MATCH(GROUPTYPE,Categories!D:D,0),2)))</f>
        <v>13</v>
      </c>
      <c r="E58" t="str">
        <f>IF(TYPE="R","Retained Earnings",IF(ISNA(INDEX(Categories!D:F,MATCH(GLCATCODE,Categories!E:E,0),3)),0,INDEX(Categories!D:F,MATCH(GLCATCODE,Categories!E:E,0),3)))</f>
        <v>Cost and Expenses</v>
      </c>
      <c r="F58" t="s">
        <v>238</v>
      </c>
      <c r="G58" t="s">
        <v>1038</v>
      </c>
      <c r="H58" t="s">
        <v>1389</v>
      </c>
      <c r="I58" t="s">
        <v>1320</v>
      </c>
      <c r="J58" t="s">
        <v>1305</v>
      </c>
      <c r="K58" t="s">
        <v>1305</v>
      </c>
      <c r="L58" t="s">
        <v>1305</v>
      </c>
      <c r="M58" t="s">
        <v>1305</v>
      </c>
      <c r="N58" t="s">
        <v>1305</v>
      </c>
      <c r="O58" t="s">
        <v>1305</v>
      </c>
      <c r="P58" t="s">
        <v>1305</v>
      </c>
      <c r="Q58" t="s">
        <v>1306</v>
      </c>
      <c r="R58" t="s">
        <v>1343</v>
      </c>
      <c r="S58">
        <f>VLOOKUP(ACCOUNTEXSEG,Sheet6!$A$2:$C$4000,3,TRUE)</f>
        <v>0</v>
      </c>
      <c r="T58">
        <f>IF(ACCTTYPE="I",0,OPENBALN)</f>
        <v>0</v>
      </c>
      <c r="U58">
        <v>0</v>
      </c>
      <c r="V58">
        <v>0</v>
      </c>
      <c r="W58">
        <v>0</v>
      </c>
      <c r="X58">
        <v>0</v>
      </c>
      <c r="Y58" s="179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-37.389375000000001</v>
      </c>
      <c r="BL58">
        <v>0</v>
      </c>
      <c r="BM58" t="s">
        <v>1308</v>
      </c>
      <c r="BN58">
        <v>20190701</v>
      </c>
      <c r="BO58">
        <v>0</v>
      </c>
      <c r="BP58" t="s">
        <v>238</v>
      </c>
      <c r="BQ58">
        <v>0</v>
      </c>
      <c r="BR58">
        <v>2020</v>
      </c>
      <c r="BS58" t="s">
        <v>16</v>
      </c>
      <c r="BT58">
        <v>0</v>
      </c>
    </row>
    <row r="59" spans="1:72" x14ac:dyDescent="0.2">
      <c r="A59" t="s">
        <v>623</v>
      </c>
      <c r="B59" t="s">
        <v>1390</v>
      </c>
      <c r="C59" t="s">
        <v>1391</v>
      </c>
      <c r="D59">
        <f>IF(TYPE="R",40,IF(ISNA(INDEX(Categories!D:E,MATCH(GROUPTYPE,Categories!D:D,0),2)),0,INDEX(Categories!D:E,MATCH(GROUPTYPE,Categories!D:D,0),2)))</f>
        <v>13</v>
      </c>
      <c r="E59" t="str">
        <f>IF(TYPE="R","Retained Earnings",IF(ISNA(INDEX(Categories!D:F,MATCH(GLCATCODE,Categories!E:E,0),3)),0,INDEX(Categories!D:F,MATCH(GLCATCODE,Categories!E:E,0),3)))</f>
        <v>Cost and Expenses</v>
      </c>
      <c r="F59" t="s">
        <v>238</v>
      </c>
      <c r="G59" t="s">
        <v>1043</v>
      </c>
      <c r="H59" t="s">
        <v>1392</v>
      </c>
      <c r="I59" t="s">
        <v>1314</v>
      </c>
      <c r="J59" t="s">
        <v>1305</v>
      </c>
      <c r="K59" t="s">
        <v>1305</v>
      </c>
      <c r="L59" t="s">
        <v>1305</v>
      </c>
      <c r="M59" t="s">
        <v>1305</v>
      </c>
      <c r="N59" t="s">
        <v>1305</v>
      </c>
      <c r="O59" t="s">
        <v>1305</v>
      </c>
      <c r="P59" t="s">
        <v>1305</v>
      </c>
      <c r="Q59" t="s">
        <v>1306</v>
      </c>
      <c r="R59" t="s">
        <v>1343</v>
      </c>
      <c r="S59">
        <f>VLOOKUP(ACCOUNTEXSEG,Sheet6!$A$2:$C$4000,3,TRUE)</f>
        <v>0</v>
      </c>
      <c r="T59">
        <f>IF(ACCTTYPE="I",0,OPENBALN)</f>
        <v>0</v>
      </c>
      <c r="U59">
        <v>1488.33</v>
      </c>
      <c r="V59">
        <v>1488.33</v>
      </c>
      <c r="W59">
        <v>1488.33</v>
      </c>
      <c r="X59">
        <v>0</v>
      </c>
      <c r="Y59" s="179">
        <v>2976.66</v>
      </c>
      <c r="Z59">
        <v>1488.33</v>
      </c>
      <c r="AA59">
        <v>1488.33</v>
      </c>
      <c r="AB59">
        <v>1488.33</v>
      </c>
      <c r="AC59">
        <v>1488.33</v>
      </c>
      <c r="AD59">
        <v>1488.33</v>
      </c>
      <c r="AE59">
        <v>1488.33</v>
      </c>
      <c r="AF59">
        <v>1488.33</v>
      </c>
      <c r="AG59">
        <v>1488.33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1488.33</v>
      </c>
      <c r="AO59">
        <v>1488.33</v>
      </c>
      <c r="AP59">
        <v>1488.33</v>
      </c>
      <c r="AQ59">
        <v>1488.33</v>
      </c>
      <c r="AR59">
        <v>1488.33</v>
      </c>
      <c r="AS59">
        <v>1488.33</v>
      </c>
      <c r="AT59">
        <v>1488.33</v>
      </c>
      <c r="AU59" s="17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2976.66</v>
      </c>
      <c r="BF59">
        <v>1488.33</v>
      </c>
      <c r="BG59">
        <v>1488.33</v>
      </c>
      <c r="BH59">
        <v>0</v>
      </c>
      <c r="BI59">
        <v>0</v>
      </c>
      <c r="BJ59">
        <v>0</v>
      </c>
      <c r="BK59">
        <v>0</v>
      </c>
      <c r="BL59">
        <v>0</v>
      </c>
      <c r="BM59" t="s">
        <v>1308</v>
      </c>
      <c r="BN59">
        <v>20190701</v>
      </c>
      <c r="BO59">
        <v>8929.98</v>
      </c>
      <c r="BP59" t="s">
        <v>238</v>
      </c>
      <c r="BQ59">
        <v>4464.99</v>
      </c>
      <c r="BR59">
        <v>2020</v>
      </c>
      <c r="BS59" t="s">
        <v>354</v>
      </c>
      <c r="BT59">
        <v>8929.98</v>
      </c>
    </row>
    <row r="60" spans="1:72" x14ac:dyDescent="0.2">
      <c r="A60" t="s">
        <v>627</v>
      </c>
      <c r="B60" t="s">
        <v>1393</v>
      </c>
      <c r="C60" t="s">
        <v>1394</v>
      </c>
      <c r="D60">
        <f>IF(TYPE="R",40,IF(ISNA(INDEX(Categories!D:E,MATCH(GROUPTYPE,Categories!D:D,0),2)),0,INDEX(Categories!D:E,MATCH(GROUPTYPE,Categories!D:D,0),2)))</f>
        <v>20</v>
      </c>
      <c r="E60" t="str">
        <f>IF(TYPE="R","Retained Earnings",IF(ISNA(INDEX(Categories!D:F,MATCH(GLCATCODE,Categories!E:E,0),3)),0,INDEX(Categories!D:F,MATCH(GLCATCODE,Categories!E:E,0),3)))</f>
        <v>Current Assets</v>
      </c>
      <c r="F60" t="s">
        <v>239</v>
      </c>
      <c r="G60" t="s">
        <v>1056</v>
      </c>
      <c r="H60" t="s">
        <v>1395</v>
      </c>
      <c r="I60" t="s">
        <v>1396</v>
      </c>
      <c r="J60" t="s">
        <v>1305</v>
      </c>
      <c r="K60" t="s">
        <v>1305</v>
      </c>
      <c r="L60" t="s">
        <v>1305</v>
      </c>
      <c r="M60" t="s">
        <v>1305</v>
      </c>
      <c r="N60" t="s">
        <v>1305</v>
      </c>
      <c r="O60" t="s">
        <v>1305</v>
      </c>
      <c r="P60" t="s">
        <v>1305</v>
      </c>
      <c r="Q60" t="s">
        <v>1306</v>
      </c>
      <c r="R60" t="s">
        <v>1343</v>
      </c>
      <c r="S60">
        <f>VLOOKUP(ACCOUNTEXSEG,Sheet6!$A$2:$C$4000,3,TRUE)</f>
        <v>6223.48</v>
      </c>
      <c r="T60">
        <f>IF(ACCTTYPE="I",0,OPENBALN)</f>
        <v>20359.939999999999</v>
      </c>
      <c r="U60">
        <v>128947</v>
      </c>
      <c r="V60">
        <v>-47308.32</v>
      </c>
      <c r="W60">
        <v>-77281.91</v>
      </c>
      <c r="X60">
        <v>-20134.07</v>
      </c>
      <c r="Y60" s="179">
        <v>-3715.95</v>
      </c>
      <c r="Z60">
        <v>17680</v>
      </c>
      <c r="AA60">
        <v>-2670</v>
      </c>
      <c r="AB60">
        <v>7578</v>
      </c>
      <c r="AC60">
        <v>-16150.2</v>
      </c>
      <c r="AD60">
        <v>17680</v>
      </c>
      <c r="AE60">
        <v>-12320</v>
      </c>
      <c r="AF60">
        <v>-9988.8700000000008</v>
      </c>
      <c r="AG60">
        <v>-9988.8700000000008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-874</v>
      </c>
      <c r="AV60">
        <v>-3118.6</v>
      </c>
      <c r="AW60">
        <v>0</v>
      </c>
      <c r="AX60">
        <v>-1230.56</v>
      </c>
      <c r="AY60">
        <v>9889.52</v>
      </c>
      <c r="AZ60">
        <v>45417.9</v>
      </c>
      <c r="BA60">
        <v>0</v>
      </c>
      <c r="BB60">
        <v>-2893.6</v>
      </c>
      <c r="BC60">
        <v>-0.6</v>
      </c>
      <c r="BD60">
        <v>0</v>
      </c>
      <c r="BE60">
        <v>-45053.599999999999</v>
      </c>
      <c r="BF60">
        <v>12000</v>
      </c>
      <c r="BG60">
        <v>12000</v>
      </c>
      <c r="BH60">
        <v>7038.4674999999997</v>
      </c>
      <c r="BI60">
        <v>2420.02</v>
      </c>
      <c r="BJ60">
        <v>1198.7175</v>
      </c>
      <c r="BK60">
        <v>40.776249999999997</v>
      </c>
      <c r="BL60">
        <v>0</v>
      </c>
      <c r="BM60" t="s">
        <v>1308</v>
      </c>
      <c r="BN60">
        <v>20190701</v>
      </c>
      <c r="BO60">
        <v>2675.62</v>
      </c>
      <c r="BP60" t="s">
        <v>239</v>
      </c>
      <c r="BQ60">
        <v>20359.939999999999</v>
      </c>
      <c r="BR60">
        <v>2020</v>
      </c>
      <c r="BS60" t="s">
        <v>357</v>
      </c>
      <c r="BT60">
        <v>2675.62</v>
      </c>
    </row>
    <row r="61" spans="1:72" x14ac:dyDescent="0.2">
      <c r="A61" t="s">
        <v>629</v>
      </c>
      <c r="B61" t="s">
        <v>1397</v>
      </c>
      <c r="C61" t="s">
        <v>1398</v>
      </c>
      <c r="D61">
        <f>IF(TYPE="R",40,IF(ISNA(INDEX(Categories!D:E,MATCH(GROUPTYPE,Categories!D:D,0),2)),0,INDEX(Categories!D:E,MATCH(GROUPTYPE,Categories!D:D,0),2)))</f>
        <v>20</v>
      </c>
      <c r="E61" t="str">
        <f>IF(TYPE="R","Retained Earnings",IF(ISNA(INDEX(Categories!D:F,MATCH(GLCATCODE,Categories!E:E,0),3)),0,INDEX(Categories!D:F,MATCH(GLCATCODE,Categories!E:E,0),3)))</f>
        <v>Current Assets</v>
      </c>
      <c r="F61" t="s">
        <v>239</v>
      </c>
      <c r="G61" t="s">
        <v>1060</v>
      </c>
      <c r="H61" t="s">
        <v>1399</v>
      </c>
      <c r="I61" t="s">
        <v>1396</v>
      </c>
      <c r="J61" t="s">
        <v>1305</v>
      </c>
      <c r="K61" t="s">
        <v>1305</v>
      </c>
      <c r="L61" t="s">
        <v>1305</v>
      </c>
      <c r="M61" t="s">
        <v>1305</v>
      </c>
      <c r="N61" t="s">
        <v>1305</v>
      </c>
      <c r="O61" t="s">
        <v>1305</v>
      </c>
      <c r="P61" t="s">
        <v>1305</v>
      </c>
      <c r="Q61" t="s">
        <v>1306</v>
      </c>
      <c r="R61" t="s">
        <v>1343</v>
      </c>
      <c r="S61">
        <f>VLOOKUP(ACCOUNTEXSEG,Sheet6!$A$2:$C$4000,3,TRUE)</f>
        <v>0</v>
      </c>
      <c r="T61">
        <f>IF(ACCTTYPE="I",0,OPENBALN)</f>
        <v>0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0</v>
      </c>
      <c r="AA61">
        <v>-600</v>
      </c>
      <c r="AB61">
        <v>600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 t="s">
        <v>1308</v>
      </c>
      <c r="BN61">
        <v>20190701</v>
      </c>
      <c r="BO61">
        <v>0</v>
      </c>
      <c r="BP61" t="s">
        <v>239</v>
      </c>
      <c r="BQ61">
        <v>0</v>
      </c>
      <c r="BR61">
        <v>2020</v>
      </c>
      <c r="BS61" t="s">
        <v>358</v>
      </c>
      <c r="BT61">
        <v>0</v>
      </c>
    </row>
    <row r="62" spans="1:72" x14ac:dyDescent="0.2">
      <c r="A62" t="s">
        <v>630</v>
      </c>
      <c r="B62" t="s">
        <v>1400</v>
      </c>
      <c r="C62" t="s">
        <v>1401</v>
      </c>
      <c r="D62">
        <f>IF(TYPE="R",40,IF(ISNA(INDEX(Categories!D:E,MATCH(GROUPTYPE,Categories!D:D,0),2)),0,INDEX(Categories!D:E,MATCH(GROUPTYPE,Categories!D:D,0),2)))</f>
        <v>20</v>
      </c>
      <c r="E62" t="str">
        <f>IF(TYPE="R","Retained Earnings",IF(ISNA(INDEX(Categories!D:F,MATCH(GLCATCODE,Categories!E:E,0),3)),0,INDEX(Categories!D:F,MATCH(GLCATCODE,Categories!E:E,0),3)))</f>
        <v>Current Assets</v>
      </c>
      <c r="F62" t="s">
        <v>239</v>
      </c>
      <c r="G62" t="s">
        <v>1062</v>
      </c>
      <c r="H62" t="s">
        <v>1402</v>
      </c>
      <c r="I62" t="s">
        <v>1396</v>
      </c>
      <c r="J62" t="s">
        <v>1305</v>
      </c>
      <c r="K62" t="s">
        <v>1305</v>
      </c>
      <c r="L62" t="s">
        <v>1305</v>
      </c>
      <c r="M62" t="s">
        <v>1305</v>
      </c>
      <c r="N62" t="s">
        <v>1305</v>
      </c>
      <c r="O62" t="s">
        <v>1305</v>
      </c>
      <c r="P62" t="s">
        <v>1305</v>
      </c>
      <c r="Q62" t="s">
        <v>1306</v>
      </c>
      <c r="R62" t="s">
        <v>1343</v>
      </c>
      <c r="S62">
        <f>VLOOKUP(ACCOUNTEXSEG,Sheet6!$A$2:$C$4000,3,TRUE)</f>
        <v>105653.3</v>
      </c>
      <c r="T62">
        <f>IF(ACCTTYPE="I",0,OPENBALN)</f>
        <v>152408.79</v>
      </c>
      <c r="U62">
        <v>-25959.74</v>
      </c>
      <c r="V62">
        <v>-24284.92</v>
      </c>
      <c r="W62">
        <v>-25959.74</v>
      </c>
      <c r="X62">
        <v>-25122.33</v>
      </c>
      <c r="Y62" s="179">
        <v>-25959.74</v>
      </c>
      <c r="Z62">
        <v>-25122.32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-18095.310000000001</v>
      </c>
      <c r="AV62">
        <v>-16344.15</v>
      </c>
      <c r="AW62">
        <v>-18095.310000000001</v>
      </c>
      <c r="AX62">
        <v>-10411.200000000001</v>
      </c>
      <c r="AY62">
        <v>-21703.71</v>
      </c>
      <c r="AZ62">
        <v>-21003.62</v>
      </c>
      <c r="BA62">
        <v>0</v>
      </c>
      <c r="BB62">
        <v>0</v>
      </c>
      <c r="BC62">
        <v>0</v>
      </c>
      <c r="BD62">
        <v>203490.86</v>
      </c>
      <c r="BE62">
        <v>-25122.33</v>
      </c>
      <c r="BF62">
        <v>-25959.74</v>
      </c>
      <c r="BG62">
        <v>-25959.74</v>
      </c>
      <c r="BH62">
        <v>0</v>
      </c>
      <c r="BI62">
        <v>0</v>
      </c>
      <c r="BJ62">
        <v>0</v>
      </c>
      <c r="BK62">
        <v>0</v>
      </c>
      <c r="BL62">
        <v>0</v>
      </c>
      <c r="BM62" t="s">
        <v>1308</v>
      </c>
      <c r="BN62">
        <v>20190701</v>
      </c>
      <c r="BO62">
        <v>0</v>
      </c>
      <c r="BP62" t="s">
        <v>239</v>
      </c>
      <c r="BQ62">
        <v>152408.79</v>
      </c>
      <c r="BR62">
        <v>2020</v>
      </c>
      <c r="BS62" t="s">
        <v>359</v>
      </c>
      <c r="BT62">
        <v>0</v>
      </c>
    </row>
    <row r="63" spans="1:72" x14ac:dyDescent="0.2">
      <c r="A63" t="s">
        <v>433</v>
      </c>
      <c r="B63" t="s">
        <v>1403</v>
      </c>
      <c r="C63" t="s">
        <v>1401</v>
      </c>
      <c r="D63">
        <f>IF(TYPE="R",40,IF(ISNA(INDEX(Categories!D:E,MATCH(GROUPTYPE,Categories!D:D,0),2)),0,INDEX(Categories!D:E,MATCH(GROUPTYPE,Categories!D:D,0),2)))</f>
        <v>20</v>
      </c>
      <c r="E63" t="str">
        <f>IF(TYPE="R","Retained Earnings",IF(ISNA(INDEX(Categories!D:F,MATCH(GLCATCODE,Categories!E:E,0),3)),0,INDEX(Categories!D:F,MATCH(GLCATCODE,Categories!E:E,0),3)))</f>
        <v>Current Assets</v>
      </c>
      <c r="F63" t="s">
        <v>239</v>
      </c>
      <c r="G63" t="s">
        <v>1065</v>
      </c>
      <c r="H63" t="s">
        <v>1404</v>
      </c>
      <c r="I63" t="s">
        <v>1405</v>
      </c>
      <c r="J63" t="s">
        <v>1305</v>
      </c>
      <c r="K63" t="s">
        <v>1305</v>
      </c>
      <c r="L63" t="s">
        <v>1305</v>
      </c>
      <c r="M63" t="s">
        <v>1305</v>
      </c>
      <c r="N63" t="s">
        <v>1305</v>
      </c>
      <c r="O63" t="s">
        <v>1305</v>
      </c>
      <c r="P63" t="s">
        <v>1305</v>
      </c>
      <c r="Q63" t="s">
        <v>1306</v>
      </c>
      <c r="R63" t="s">
        <v>1343</v>
      </c>
      <c r="S63">
        <f>VLOOKUP(ACCOUNTEXSEG,Sheet6!$A$2:$C$4000,3,TRUE)</f>
        <v>0</v>
      </c>
      <c r="T63">
        <f>IF(ACCTTYPE="I",0,OPENBALN)</f>
        <v>0</v>
      </c>
      <c r="U63">
        <v>0</v>
      </c>
      <c r="V63">
        <v>0</v>
      </c>
      <c r="W63">
        <v>0</v>
      </c>
      <c r="X63">
        <v>0</v>
      </c>
      <c r="Y63" s="179">
        <v>0</v>
      </c>
      <c r="Z63">
        <v>0</v>
      </c>
      <c r="AA63">
        <v>545.45000000000005</v>
      </c>
      <c r="AB63">
        <v>-545.45000000000005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0</v>
      </c>
      <c r="AW63">
        <v>35727.730000000003</v>
      </c>
      <c r="AX63">
        <v>0</v>
      </c>
      <c r="AY63">
        <v>-35727.730000000003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 t="s">
        <v>1308</v>
      </c>
      <c r="BN63">
        <v>20190701</v>
      </c>
      <c r="BO63">
        <v>0</v>
      </c>
      <c r="BP63" t="s">
        <v>239</v>
      </c>
      <c r="BQ63">
        <v>0</v>
      </c>
      <c r="BR63">
        <v>2020</v>
      </c>
      <c r="BS63" t="s">
        <v>359</v>
      </c>
      <c r="BT63">
        <v>0</v>
      </c>
    </row>
    <row r="64" spans="1:72" x14ac:dyDescent="0.2">
      <c r="A64" t="s">
        <v>884</v>
      </c>
      <c r="B64" t="s">
        <v>1406</v>
      </c>
      <c r="C64" t="s">
        <v>1407</v>
      </c>
      <c r="D64">
        <f>IF(TYPE="R",40,IF(ISNA(INDEX(Categories!D:E,MATCH(GROUPTYPE,Categories!D:D,0),2)),0,INDEX(Categories!D:E,MATCH(GROUPTYPE,Categories!D:D,0),2)))</f>
        <v>24</v>
      </c>
      <c r="E64" t="str">
        <f>IF(TYPE="R","Retained Earnings",IF(ISNA(INDEX(Categories!D:F,MATCH(GLCATCODE,Categories!E:E,0),3)),0,INDEX(Categories!D:F,MATCH(GLCATCODE,Categories!E:E,0),3)))</f>
        <v>Fixed Assets</v>
      </c>
      <c r="F64" t="s">
        <v>239</v>
      </c>
      <c r="G64" t="s">
        <v>1066</v>
      </c>
      <c r="H64" t="s">
        <v>1408</v>
      </c>
      <c r="I64" t="s">
        <v>1304</v>
      </c>
      <c r="J64" t="s">
        <v>1305</v>
      </c>
      <c r="K64" t="s">
        <v>1305</v>
      </c>
      <c r="L64" t="s">
        <v>1305</v>
      </c>
      <c r="M64" t="s">
        <v>1305</v>
      </c>
      <c r="N64" t="s">
        <v>1305</v>
      </c>
      <c r="O64" t="s">
        <v>1305</v>
      </c>
      <c r="P64" t="s">
        <v>1305</v>
      </c>
      <c r="Q64" t="s">
        <v>1306</v>
      </c>
      <c r="R64" t="s">
        <v>1343</v>
      </c>
      <c r="S64">
        <f>VLOOKUP(ACCOUNTEXSEG,Sheet6!$A$2:$C$4000,3,TRUE)</f>
        <v>0</v>
      </c>
      <c r="T64">
        <f>IF(ACCTTYPE="I",0,OPENBALN)</f>
        <v>2852048.81</v>
      </c>
      <c r="U64">
        <v>0</v>
      </c>
      <c r="V64">
        <v>0</v>
      </c>
      <c r="W64">
        <v>0</v>
      </c>
      <c r="X64">
        <v>0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0</v>
      </c>
      <c r="AW64">
        <v>0</v>
      </c>
      <c r="AX64">
        <v>2816321.08</v>
      </c>
      <c r="AY64">
        <v>35727.730000000003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356506.10125000001</v>
      </c>
      <c r="BI64">
        <v>0</v>
      </c>
      <c r="BJ64">
        <v>0</v>
      </c>
      <c r="BK64">
        <v>0</v>
      </c>
      <c r="BL64">
        <v>0</v>
      </c>
      <c r="BM64" t="s">
        <v>1308</v>
      </c>
      <c r="BN64">
        <v>20190701</v>
      </c>
      <c r="BO64">
        <v>2852048.81</v>
      </c>
      <c r="BP64" t="s">
        <v>239</v>
      </c>
      <c r="BQ64">
        <v>2852048.81</v>
      </c>
      <c r="BR64">
        <v>2020</v>
      </c>
      <c r="BS64" t="s">
        <v>360</v>
      </c>
      <c r="BT64">
        <v>2852048.81</v>
      </c>
    </row>
    <row r="65" spans="1:72" x14ac:dyDescent="0.2">
      <c r="A65" t="s">
        <v>631</v>
      </c>
      <c r="B65" t="s">
        <v>1409</v>
      </c>
      <c r="C65" t="s">
        <v>1407</v>
      </c>
      <c r="D65">
        <f>IF(TYPE="R",40,IF(ISNA(INDEX(Categories!D:E,MATCH(GROUPTYPE,Categories!D:D,0),2)),0,INDEX(Categories!D:E,MATCH(GROUPTYPE,Categories!D:D,0),2)))</f>
        <v>24</v>
      </c>
      <c r="E65" t="str">
        <f>IF(TYPE="R","Retained Earnings",IF(ISNA(INDEX(Categories!D:F,MATCH(GLCATCODE,Categories!E:E,0),3)),0,INDEX(Categories!D:F,MATCH(GLCATCODE,Categories!E:E,0),3)))</f>
        <v>Fixed Assets</v>
      </c>
      <c r="F65" t="s">
        <v>239</v>
      </c>
      <c r="G65" t="s">
        <v>1067</v>
      </c>
      <c r="H65" t="s">
        <v>1408</v>
      </c>
      <c r="I65" t="s">
        <v>1310</v>
      </c>
      <c r="J65" t="s">
        <v>1305</v>
      </c>
      <c r="K65" t="s">
        <v>1305</v>
      </c>
      <c r="L65" t="s">
        <v>1305</v>
      </c>
      <c r="M65" t="s">
        <v>1305</v>
      </c>
      <c r="N65" t="s">
        <v>1305</v>
      </c>
      <c r="O65" t="s">
        <v>1305</v>
      </c>
      <c r="P65" t="s">
        <v>1305</v>
      </c>
      <c r="Q65" t="s">
        <v>1306</v>
      </c>
      <c r="R65" t="s">
        <v>1343</v>
      </c>
      <c r="S65">
        <f>VLOOKUP(ACCOUNTEXSEG,Sheet6!$A$2:$C$4000,3,TRUE)</f>
        <v>815316</v>
      </c>
      <c r="T65">
        <f>IF(ACCTTYPE="I",0,OPENBALN)</f>
        <v>815316</v>
      </c>
      <c r="U65">
        <v>0</v>
      </c>
      <c r="V65">
        <v>0</v>
      </c>
      <c r="W65">
        <v>0</v>
      </c>
      <c r="X65">
        <v>0</v>
      </c>
      <c r="Y65" s="179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101914.5</v>
      </c>
      <c r="BI65">
        <v>101914.5</v>
      </c>
      <c r="BJ65">
        <v>101914.5</v>
      </c>
      <c r="BK65">
        <v>101914.5</v>
      </c>
      <c r="BL65">
        <v>0</v>
      </c>
      <c r="BM65" t="s">
        <v>1308</v>
      </c>
      <c r="BN65">
        <v>20190701</v>
      </c>
      <c r="BO65">
        <v>815316</v>
      </c>
      <c r="BP65" t="s">
        <v>239</v>
      </c>
      <c r="BQ65">
        <v>815316</v>
      </c>
      <c r="BR65">
        <v>2020</v>
      </c>
      <c r="BS65" t="s">
        <v>360</v>
      </c>
      <c r="BT65">
        <v>815316</v>
      </c>
    </row>
    <row r="66" spans="1:72" x14ac:dyDescent="0.2">
      <c r="A66" t="s">
        <v>632</v>
      </c>
      <c r="B66" t="s">
        <v>1410</v>
      </c>
      <c r="C66" t="s">
        <v>1407</v>
      </c>
      <c r="D66">
        <f>IF(TYPE="R",40,IF(ISNA(INDEX(Categories!D:E,MATCH(GROUPTYPE,Categories!D:D,0),2)),0,INDEX(Categories!D:E,MATCH(GROUPTYPE,Categories!D:D,0),2)))</f>
        <v>24</v>
      </c>
      <c r="E66" t="str">
        <f>IF(TYPE="R","Retained Earnings",IF(ISNA(INDEX(Categories!D:F,MATCH(GLCATCODE,Categories!E:E,0),3)),0,INDEX(Categories!D:F,MATCH(GLCATCODE,Categories!E:E,0),3)))</f>
        <v>Fixed Assets</v>
      </c>
      <c r="F66" t="s">
        <v>239</v>
      </c>
      <c r="G66" t="s">
        <v>1068</v>
      </c>
      <c r="H66" t="s">
        <v>1408</v>
      </c>
      <c r="I66" t="s">
        <v>1312</v>
      </c>
      <c r="J66" t="s">
        <v>1305</v>
      </c>
      <c r="K66" t="s">
        <v>1305</v>
      </c>
      <c r="L66" t="s">
        <v>1305</v>
      </c>
      <c r="M66" t="s">
        <v>1305</v>
      </c>
      <c r="N66" t="s">
        <v>1305</v>
      </c>
      <c r="O66" t="s">
        <v>1305</v>
      </c>
      <c r="P66" t="s">
        <v>1305</v>
      </c>
      <c r="Q66" t="s">
        <v>1306</v>
      </c>
      <c r="R66" t="s">
        <v>1343</v>
      </c>
      <c r="S66">
        <f>VLOOKUP(ACCOUNTEXSEG,Sheet6!$A$2:$C$4000,3,TRUE)</f>
        <v>1512803.5</v>
      </c>
      <c r="T66">
        <f>IF(ACCTTYPE="I",0,OPENBALN)</f>
        <v>1512803.5</v>
      </c>
      <c r="U66">
        <v>0</v>
      </c>
      <c r="V66">
        <v>0</v>
      </c>
      <c r="W66">
        <v>0</v>
      </c>
      <c r="X66">
        <v>0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189100.4375</v>
      </c>
      <c r="BI66">
        <v>189100.4375</v>
      </c>
      <c r="BJ66">
        <v>189100.4375</v>
      </c>
      <c r="BK66">
        <v>189100.4375</v>
      </c>
      <c r="BL66">
        <v>0</v>
      </c>
      <c r="BM66" t="s">
        <v>1308</v>
      </c>
      <c r="BN66">
        <v>20190701</v>
      </c>
      <c r="BO66">
        <v>1512803.5</v>
      </c>
      <c r="BP66" t="s">
        <v>239</v>
      </c>
      <c r="BQ66">
        <v>1512803.5</v>
      </c>
      <c r="BR66">
        <v>2020</v>
      </c>
      <c r="BS66" t="s">
        <v>360</v>
      </c>
      <c r="BT66">
        <v>1512803.5</v>
      </c>
    </row>
    <row r="67" spans="1:72" x14ac:dyDescent="0.2">
      <c r="A67" t="s">
        <v>633</v>
      </c>
      <c r="B67" t="s">
        <v>1411</v>
      </c>
      <c r="C67" t="s">
        <v>1407</v>
      </c>
      <c r="D67">
        <f>IF(TYPE="R",40,IF(ISNA(INDEX(Categories!D:E,MATCH(GROUPTYPE,Categories!D:D,0),2)),0,INDEX(Categories!D:E,MATCH(GROUPTYPE,Categories!D:D,0),2)))</f>
        <v>24</v>
      </c>
      <c r="E67" t="str">
        <f>IF(TYPE="R","Retained Earnings",IF(ISNA(INDEX(Categories!D:F,MATCH(GLCATCODE,Categories!E:E,0),3)),0,INDEX(Categories!D:F,MATCH(GLCATCODE,Categories!E:E,0),3)))</f>
        <v>Fixed Assets</v>
      </c>
      <c r="F67" t="s">
        <v>239</v>
      </c>
      <c r="G67" t="s">
        <v>1069</v>
      </c>
      <c r="H67" t="s">
        <v>1408</v>
      </c>
      <c r="I67" t="s">
        <v>1314</v>
      </c>
      <c r="J67" t="s">
        <v>1305</v>
      </c>
      <c r="K67" t="s">
        <v>1305</v>
      </c>
      <c r="L67" t="s">
        <v>1305</v>
      </c>
      <c r="M67" t="s">
        <v>1305</v>
      </c>
      <c r="N67" t="s">
        <v>1305</v>
      </c>
      <c r="O67" t="s">
        <v>1305</v>
      </c>
      <c r="P67" t="s">
        <v>1305</v>
      </c>
      <c r="Q67" t="s">
        <v>1306</v>
      </c>
      <c r="R67" t="s">
        <v>1343</v>
      </c>
      <c r="S67">
        <f>VLOOKUP(ACCOUNTEXSEG,Sheet6!$A$2:$C$4000,3,TRUE)</f>
        <v>8140110.3700000001</v>
      </c>
      <c r="T67">
        <f>IF(ACCTTYPE="I",0,OPENBALN)</f>
        <v>8140110.3700000001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1017513.79625</v>
      </c>
      <c r="BI67">
        <v>1017513.79625</v>
      </c>
      <c r="BJ67">
        <v>1017513.79625</v>
      </c>
      <c r="BK67">
        <v>1017513.79625</v>
      </c>
      <c r="BL67">
        <v>0</v>
      </c>
      <c r="BM67" t="s">
        <v>1308</v>
      </c>
      <c r="BN67">
        <v>20190701</v>
      </c>
      <c r="BO67">
        <v>8140110.3700000001</v>
      </c>
      <c r="BP67" t="s">
        <v>239</v>
      </c>
      <c r="BQ67">
        <v>8140110.3700000001</v>
      </c>
      <c r="BR67">
        <v>2020</v>
      </c>
      <c r="BS67" t="s">
        <v>360</v>
      </c>
      <c r="BT67">
        <v>8140110.3700000001</v>
      </c>
    </row>
    <row r="68" spans="1:72" x14ac:dyDescent="0.2">
      <c r="A68" t="s">
        <v>634</v>
      </c>
      <c r="B68" t="s">
        <v>1412</v>
      </c>
      <c r="C68" t="s">
        <v>1407</v>
      </c>
      <c r="D68">
        <f>IF(TYPE="R",40,IF(ISNA(INDEX(Categories!D:E,MATCH(GROUPTYPE,Categories!D:D,0),2)),0,INDEX(Categories!D:E,MATCH(GROUPTYPE,Categories!D:D,0),2)))</f>
        <v>24</v>
      </c>
      <c r="E68" t="str">
        <f>IF(TYPE="R","Retained Earnings",IF(ISNA(INDEX(Categories!D:F,MATCH(GLCATCODE,Categories!E:E,0),3)),0,INDEX(Categories!D:F,MATCH(GLCATCODE,Categories!E:E,0),3)))</f>
        <v>Fixed Assets</v>
      </c>
      <c r="F68" t="s">
        <v>239</v>
      </c>
      <c r="G68" t="s">
        <v>1070</v>
      </c>
      <c r="H68" t="s">
        <v>1408</v>
      </c>
      <c r="I68" t="s">
        <v>1413</v>
      </c>
      <c r="J68" t="s">
        <v>1305</v>
      </c>
      <c r="K68" t="s">
        <v>1305</v>
      </c>
      <c r="L68" t="s">
        <v>1305</v>
      </c>
      <c r="M68" t="s">
        <v>1305</v>
      </c>
      <c r="N68" t="s">
        <v>1305</v>
      </c>
      <c r="O68" t="s">
        <v>1305</v>
      </c>
      <c r="P68" t="s">
        <v>1305</v>
      </c>
      <c r="Q68" t="s">
        <v>1306</v>
      </c>
      <c r="R68" t="s">
        <v>1343</v>
      </c>
      <c r="S68">
        <f>VLOOKUP(ACCOUNTEXSEG,Sheet6!$A$2:$C$4000,3,TRUE)</f>
        <v>475000</v>
      </c>
      <c r="T68">
        <f>IF(ACCTTYPE="I",0,OPENBALN)</f>
        <v>475000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59375</v>
      </c>
      <c r="BI68">
        <v>59375</v>
      </c>
      <c r="BJ68">
        <v>59375</v>
      </c>
      <c r="BK68">
        <v>59375</v>
      </c>
      <c r="BL68">
        <v>0</v>
      </c>
      <c r="BM68" t="s">
        <v>1308</v>
      </c>
      <c r="BN68">
        <v>20190701</v>
      </c>
      <c r="BO68">
        <v>475000</v>
      </c>
      <c r="BP68" t="s">
        <v>239</v>
      </c>
      <c r="BQ68">
        <v>475000</v>
      </c>
      <c r="BR68">
        <v>2020</v>
      </c>
      <c r="BS68" t="s">
        <v>360</v>
      </c>
      <c r="BT68">
        <v>475000</v>
      </c>
    </row>
    <row r="69" spans="1:72" x14ac:dyDescent="0.2">
      <c r="A69" t="s">
        <v>635</v>
      </c>
      <c r="B69" t="s">
        <v>1414</v>
      </c>
      <c r="C69" t="s">
        <v>1407</v>
      </c>
      <c r="D69">
        <f>IF(TYPE="R",40,IF(ISNA(INDEX(Categories!D:E,MATCH(GROUPTYPE,Categories!D:D,0),2)),0,INDEX(Categories!D:E,MATCH(GROUPTYPE,Categories!D:D,0),2)))</f>
        <v>24</v>
      </c>
      <c r="E69" t="str">
        <f>IF(TYPE="R","Retained Earnings",IF(ISNA(INDEX(Categories!D:F,MATCH(GLCATCODE,Categories!E:E,0),3)),0,INDEX(Categories!D:F,MATCH(GLCATCODE,Categories!E:E,0),3)))</f>
        <v>Fixed Assets</v>
      </c>
      <c r="F69" t="s">
        <v>239</v>
      </c>
      <c r="G69" t="s">
        <v>1071</v>
      </c>
      <c r="H69" t="s">
        <v>1408</v>
      </c>
      <c r="I69" t="s">
        <v>1316</v>
      </c>
      <c r="J69" t="s">
        <v>1305</v>
      </c>
      <c r="K69" t="s">
        <v>1305</v>
      </c>
      <c r="L69" t="s">
        <v>1305</v>
      </c>
      <c r="M69" t="s">
        <v>1305</v>
      </c>
      <c r="N69" t="s">
        <v>1305</v>
      </c>
      <c r="O69" t="s">
        <v>1305</v>
      </c>
      <c r="P69" t="s">
        <v>1305</v>
      </c>
      <c r="Q69" t="s">
        <v>1306</v>
      </c>
      <c r="R69" t="s">
        <v>1343</v>
      </c>
      <c r="S69">
        <f>VLOOKUP(ACCOUNTEXSEG,Sheet6!$A$2:$C$4000,3,TRUE)</f>
        <v>6684802.7699999996</v>
      </c>
      <c r="T69">
        <f>IF(ACCTTYPE="I",0,OPENBALN)</f>
        <v>6683885.9000000004</v>
      </c>
      <c r="U69">
        <v>0</v>
      </c>
      <c r="V69">
        <v>0</v>
      </c>
      <c r="W69">
        <v>0</v>
      </c>
      <c r="X69">
        <v>0</v>
      </c>
      <c r="Y69" s="17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0</v>
      </c>
      <c r="AW69">
        <v>0</v>
      </c>
      <c r="AX69">
        <v>0</v>
      </c>
      <c r="AY69">
        <v>-916.87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835485.73750000005</v>
      </c>
      <c r="BI69">
        <v>835600.34624999994</v>
      </c>
      <c r="BJ69">
        <v>835600.34624999994</v>
      </c>
      <c r="BK69">
        <v>835600.34624999994</v>
      </c>
      <c r="BL69">
        <v>0</v>
      </c>
      <c r="BM69" t="s">
        <v>1308</v>
      </c>
      <c r="BN69">
        <v>20190701</v>
      </c>
      <c r="BO69">
        <v>6683885.9000000004</v>
      </c>
      <c r="BP69" t="s">
        <v>239</v>
      </c>
      <c r="BQ69">
        <v>6683885.9000000004</v>
      </c>
      <c r="BR69">
        <v>2020</v>
      </c>
      <c r="BS69" t="s">
        <v>360</v>
      </c>
      <c r="BT69">
        <v>6683885.9000000004</v>
      </c>
    </row>
    <row r="70" spans="1:72" x14ac:dyDescent="0.2">
      <c r="A70" t="s">
        <v>637</v>
      </c>
      <c r="B70" t="s">
        <v>1415</v>
      </c>
      <c r="C70" t="s">
        <v>1407</v>
      </c>
      <c r="D70">
        <f>IF(TYPE="R",40,IF(ISNA(INDEX(Categories!D:E,MATCH(GROUPTYPE,Categories!D:D,0),2)),0,INDEX(Categories!D:E,MATCH(GROUPTYPE,Categories!D:D,0),2)))</f>
        <v>24</v>
      </c>
      <c r="E70" t="str">
        <f>IF(TYPE="R","Retained Earnings",IF(ISNA(INDEX(Categories!D:F,MATCH(GLCATCODE,Categories!E:E,0),3)),0,INDEX(Categories!D:F,MATCH(GLCATCODE,Categories!E:E,0),3)))</f>
        <v>Fixed Assets</v>
      </c>
      <c r="F70" t="s">
        <v>239</v>
      </c>
      <c r="G70" t="s">
        <v>1073</v>
      </c>
      <c r="H70" t="s">
        <v>1408</v>
      </c>
      <c r="I70" t="s">
        <v>1320</v>
      </c>
      <c r="J70" t="s">
        <v>1305</v>
      </c>
      <c r="K70" t="s">
        <v>1305</v>
      </c>
      <c r="L70" t="s">
        <v>1305</v>
      </c>
      <c r="M70" t="s">
        <v>1305</v>
      </c>
      <c r="N70" t="s">
        <v>1305</v>
      </c>
      <c r="O70" t="s">
        <v>1305</v>
      </c>
      <c r="P70" t="s">
        <v>1305</v>
      </c>
      <c r="Q70" t="s">
        <v>1306</v>
      </c>
      <c r="R70" t="s">
        <v>1343</v>
      </c>
      <c r="S70">
        <f>VLOOKUP(ACCOUNTEXSEG,Sheet6!$A$2:$C$4000,3,TRUE)</f>
        <v>0</v>
      </c>
      <c r="T70">
        <f>IF(ACCTTYPE="I",0,OPENBALN)</f>
        <v>0</v>
      </c>
      <c r="U70">
        <v>0</v>
      </c>
      <c r="V70">
        <v>0</v>
      </c>
      <c r="W70">
        <v>0</v>
      </c>
      <c r="X70">
        <v>0</v>
      </c>
      <c r="Y70" s="179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 t="s">
        <v>1308</v>
      </c>
      <c r="BN70">
        <v>20190701</v>
      </c>
      <c r="BO70">
        <v>0</v>
      </c>
      <c r="BP70" t="s">
        <v>239</v>
      </c>
      <c r="BQ70">
        <v>0</v>
      </c>
      <c r="BR70">
        <v>2020</v>
      </c>
      <c r="BS70" t="s">
        <v>360</v>
      </c>
      <c r="BT70">
        <v>0</v>
      </c>
    </row>
    <row r="71" spans="1:72" x14ac:dyDescent="0.2">
      <c r="A71" t="s">
        <v>638</v>
      </c>
      <c r="B71" t="s">
        <v>1416</v>
      </c>
      <c r="C71" t="s">
        <v>1407</v>
      </c>
      <c r="D71">
        <f>IF(TYPE="R",40,IF(ISNA(INDEX(Categories!D:E,MATCH(GROUPTYPE,Categories!D:D,0),2)),0,INDEX(Categories!D:E,MATCH(GROUPTYPE,Categories!D:D,0),2)))</f>
        <v>24</v>
      </c>
      <c r="E71" t="str">
        <f>IF(TYPE="R","Retained Earnings",IF(ISNA(INDEX(Categories!D:F,MATCH(GLCATCODE,Categories!E:E,0),3)),0,INDEX(Categories!D:F,MATCH(GLCATCODE,Categories!E:E,0),3)))</f>
        <v>Fixed Assets</v>
      </c>
      <c r="F71" t="s">
        <v>239</v>
      </c>
      <c r="G71" t="s">
        <v>1074</v>
      </c>
      <c r="H71" t="s">
        <v>1408</v>
      </c>
      <c r="I71" t="s">
        <v>1322</v>
      </c>
      <c r="J71" t="s">
        <v>1305</v>
      </c>
      <c r="K71" t="s">
        <v>1305</v>
      </c>
      <c r="L71" t="s">
        <v>1305</v>
      </c>
      <c r="M71" t="s">
        <v>1305</v>
      </c>
      <c r="N71" t="s">
        <v>1305</v>
      </c>
      <c r="O71" t="s">
        <v>1305</v>
      </c>
      <c r="P71" t="s">
        <v>1305</v>
      </c>
      <c r="Q71" t="s">
        <v>1306</v>
      </c>
      <c r="R71" t="s">
        <v>1343</v>
      </c>
      <c r="S71">
        <f>VLOOKUP(ACCOUNTEXSEG,Sheet6!$A$2:$C$4000,3,TRUE)</f>
        <v>135678.56</v>
      </c>
      <c r="T71">
        <f>IF(ACCTTYPE="I",0,OPENBALN)</f>
        <v>135678.56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16959.82</v>
      </c>
      <c r="BI71">
        <v>16959.82</v>
      </c>
      <c r="BJ71">
        <v>16959.82</v>
      </c>
      <c r="BK71">
        <v>16959.82</v>
      </c>
      <c r="BL71">
        <v>0</v>
      </c>
      <c r="BM71" t="s">
        <v>1308</v>
      </c>
      <c r="BN71">
        <v>20190701</v>
      </c>
      <c r="BO71">
        <v>135678.56</v>
      </c>
      <c r="BP71" t="s">
        <v>239</v>
      </c>
      <c r="BQ71">
        <v>135678.56</v>
      </c>
      <c r="BR71">
        <v>2020</v>
      </c>
      <c r="BS71" t="s">
        <v>360</v>
      </c>
      <c r="BT71">
        <v>135678.56</v>
      </c>
    </row>
    <row r="72" spans="1:72" x14ac:dyDescent="0.2">
      <c r="A72" t="s">
        <v>639</v>
      </c>
      <c r="B72" t="s">
        <v>1417</v>
      </c>
      <c r="C72" t="s">
        <v>1407</v>
      </c>
      <c r="D72">
        <f>IF(TYPE="R",40,IF(ISNA(INDEX(Categories!D:E,MATCH(GROUPTYPE,Categories!D:D,0),2)),0,INDEX(Categories!D:E,MATCH(GROUPTYPE,Categories!D:D,0),2)))</f>
        <v>24</v>
      </c>
      <c r="E72" t="str">
        <f>IF(TYPE="R","Retained Earnings",IF(ISNA(INDEX(Categories!D:F,MATCH(GLCATCODE,Categories!E:E,0),3)),0,INDEX(Categories!D:F,MATCH(GLCATCODE,Categories!E:E,0),3)))</f>
        <v>Fixed Assets</v>
      </c>
      <c r="F72" t="s">
        <v>239</v>
      </c>
      <c r="G72" t="s">
        <v>1075</v>
      </c>
      <c r="H72" t="s">
        <v>1408</v>
      </c>
      <c r="I72" t="s">
        <v>1324</v>
      </c>
      <c r="J72" t="s">
        <v>1305</v>
      </c>
      <c r="K72" t="s">
        <v>1305</v>
      </c>
      <c r="L72" t="s">
        <v>1305</v>
      </c>
      <c r="M72" t="s">
        <v>1305</v>
      </c>
      <c r="N72" t="s">
        <v>1305</v>
      </c>
      <c r="O72" t="s">
        <v>1305</v>
      </c>
      <c r="P72" t="s">
        <v>1305</v>
      </c>
      <c r="Q72" t="s">
        <v>1306</v>
      </c>
      <c r="R72" t="s">
        <v>1343</v>
      </c>
      <c r="S72">
        <f>VLOOKUP(ACCOUNTEXSEG,Sheet6!$A$2:$C$4000,3,TRUE)</f>
        <v>296633.73</v>
      </c>
      <c r="T72">
        <f>IF(ACCTTYPE="I",0,OPENBALN)</f>
        <v>296633.73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37079.216249999998</v>
      </c>
      <c r="BI72">
        <v>37079.216249999998</v>
      </c>
      <c r="BJ72">
        <v>37079.216249999998</v>
      </c>
      <c r="BK72">
        <v>37079.216249999998</v>
      </c>
      <c r="BL72">
        <v>0</v>
      </c>
      <c r="BM72" t="s">
        <v>1308</v>
      </c>
      <c r="BN72">
        <v>20190701</v>
      </c>
      <c r="BO72">
        <v>296633.73</v>
      </c>
      <c r="BP72" t="s">
        <v>239</v>
      </c>
      <c r="BQ72">
        <v>296633.73</v>
      </c>
      <c r="BR72">
        <v>2020</v>
      </c>
      <c r="BS72" t="s">
        <v>360</v>
      </c>
      <c r="BT72">
        <v>296633.73</v>
      </c>
    </row>
    <row r="73" spans="1:72" x14ac:dyDescent="0.2">
      <c r="A73" t="s">
        <v>640</v>
      </c>
      <c r="B73" t="s">
        <v>1418</v>
      </c>
      <c r="C73" t="s">
        <v>1407</v>
      </c>
      <c r="D73">
        <f>IF(TYPE="R",40,IF(ISNA(INDEX(Categories!D:E,MATCH(GROUPTYPE,Categories!D:D,0),2)),0,INDEX(Categories!D:E,MATCH(GROUPTYPE,Categories!D:D,0),2)))</f>
        <v>24</v>
      </c>
      <c r="E73" t="str">
        <f>IF(TYPE="R","Retained Earnings",IF(ISNA(INDEX(Categories!D:F,MATCH(GLCATCODE,Categories!E:E,0),3)),0,INDEX(Categories!D:F,MATCH(GLCATCODE,Categories!E:E,0),3)))</f>
        <v>Fixed Assets</v>
      </c>
      <c r="F73" t="s">
        <v>239</v>
      </c>
      <c r="G73" t="s">
        <v>1076</v>
      </c>
      <c r="H73" t="s">
        <v>1408</v>
      </c>
      <c r="I73" t="s">
        <v>1326</v>
      </c>
      <c r="J73" t="s">
        <v>1305</v>
      </c>
      <c r="K73" t="s">
        <v>1305</v>
      </c>
      <c r="L73" t="s">
        <v>1305</v>
      </c>
      <c r="M73" t="s">
        <v>1305</v>
      </c>
      <c r="N73" t="s">
        <v>1305</v>
      </c>
      <c r="O73" t="s">
        <v>1305</v>
      </c>
      <c r="P73" t="s">
        <v>1305</v>
      </c>
      <c r="Q73" t="s">
        <v>1306</v>
      </c>
      <c r="R73" t="s">
        <v>1343</v>
      </c>
      <c r="S73">
        <f>VLOOKUP(ACCOUNTEXSEG,Sheet6!$A$2:$C$4000,3,TRUE)</f>
        <v>445677.95</v>
      </c>
      <c r="T73">
        <f>IF(ACCTTYPE="I",0,OPENBALN)</f>
        <v>445677.95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55709.743750000001</v>
      </c>
      <c r="BI73">
        <v>55709.743750000001</v>
      </c>
      <c r="BJ73">
        <v>55709.743750000001</v>
      </c>
      <c r="BK73">
        <v>55709.743750000001</v>
      </c>
      <c r="BL73">
        <v>0</v>
      </c>
      <c r="BM73" t="s">
        <v>1308</v>
      </c>
      <c r="BN73">
        <v>20190701</v>
      </c>
      <c r="BO73">
        <v>445677.95</v>
      </c>
      <c r="BP73" t="s">
        <v>239</v>
      </c>
      <c r="BQ73">
        <v>445677.95</v>
      </c>
      <c r="BR73">
        <v>2020</v>
      </c>
      <c r="BS73" t="s">
        <v>360</v>
      </c>
      <c r="BT73">
        <v>445677.95</v>
      </c>
    </row>
    <row r="74" spans="1:72" x14ac:dyDescent="0.2">
      <c r="A74" t="s">
        <v>885</v>
      </c>
      <c r="B74" t="s">
        <v>1419</v>
      </c>
      <c r="C74" t="s">
        <v>1407</v>
      </c>
      <c r="D74">
        <f>IF(TYPE="R",40,IF(ISNA(INDEX(Categories!D:E,MATCH(GROUPTYPE,Categories!D:D,0),2)),0,INDEX(Categories!D:E,MATCH(GROUPTYPE,Categories!D:D,0),2)))</f>
        <v>24</v>
      </c>
      <c r="E74" t="str">
        <f>IF(TYPE="R","Retained Earnings",IF(ISNA(INDEX(Categories!D:F,MATCH(GLCATCODE,Categories!E:E,0),3)),0,INDEX(Categories!D:F,MATCH(GLCATCODE,Categories!E:E,0),3)))</f>
        <v>Fixed Assets</v>
      </c>
      <c r="F74" t="s">
        <v>239</v>
      </c>
      <c r="G74" t="s">
        <v>1077</v>
      </c>
      <c r="H74" t="s">
        <v>1420</v>
      </c>
      <c r="I74" t="s">
        <v>1304</v>
      </c>
      <c r="J74" t="s">
        <v>1305</v>
      </c>
      <c r="K74" t="s">
        <v>1305</v>
      </c>
      <c r="L74" t="s">
        <v>1305</v>
      </c>
      <c r="M74" t="s">
        <v>1305</v>
      </c>
      <c r="N74" t="s">
        <v>1305</v>
      </c>
      <c r="O74" t="s">
        <v>1305</v>
      </c>
      <c r="P74" t="s">
        <v>1305</v>
      </c>
      <c r="Q74" t="s">
        <v>1306</v>
      </c>
      <c r="R74" t="s">
        <v>1343</v>
      </c>
      <c r="S74">
        <f>VLOOKUP(ACCOUNTEXSEG,Sheet6!$A$2:$C$4000,3,TRUE)</f>
        <v>0</v>
      </c>
      <c r="T74">
        <f>IF(ACCTTYPE="I",0,OPENBALN)</f>
        <v>1944796.19</v>
      </c>
      <c r="U74">
        <v>0</v>
      </c>
      <c r="V74">
        <v>0</v>
      </c>
      <c r="W74">
        <v>0</v>
      </c>
      <c r="X74">
        <v>0</v>
      </c>
      <c r="Y74" s="179">
        <v>5769.5</v>
      </c>
      <c r="Z74">
        <v>0</v>
      </c>
      <c r="AA74">
        <v>13954.54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0</v>
      </c>
      <c r="AV74">
        <v>0</v>
      </c>
      <c r="AW74">
        <v>0</v>
      </c>
      <c r="AX74">
        <v>1938678.92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6117.27</v>
      </c>
      <c r="BG74">
        <v>6117.27</v>
      </c>
      <c r="BH74">
        <v>242334.86499999999</v>
      </c>
      <c r="BI74">
        <v>0</v>
      </c>
      <c r="BJ74">
        <v>0</v>
      </c>
      <c r="BK74">
        <v>0</v>
      </c>
      <c r="BL74">
        <v>0</v>
      </c>
      <c r="BM74" t="s">
        <v>1308</v>
      </c>
      <c r="BN74">
        <v>20190701</v>
      </c>
      <c r="BO74">
        <v>1964520.23</v>
      </c>
      <c r="BP74" t="s">
        <v>239</v>
      </c>
      <c r="BQ74">
        <v>1944796.19</v>
      </c>
      <c r="BR74">
        <v>2020</v>
      </c>
      <c r="BS74" t="s">
        <v>360</v>
      </c>
      <c r="BT74">
        <v>1964520.23</v>
      </c>
    </row>
    <row r="75" spans="1:72" x14ac:dyDescent="0.2">
      <c r="A75" t="s">
        <v>641</v>
      </c>
      <c r="B75" t="s">
        <v>1421</v>
      </c>
      <c r="C75" t="s">
        <v>1407</v>
      </c>
      <c r="D75">
        <f>IF(TYPE="R",40,IF(ISNA(INDEX(Categories!D:E,MATCH(GROUPTYPE,Categories!D:D,0),2)),0,INDEX(Categories!D:E,MATCH(GROUPTYPE,Categories!D:D,0),2)))</f>
        <v>24</v>
      </c>
      <c r="E75" t="str">
        <f>IF(TYPE="R","Retained Earnings",IF(ISNA(INDEX(Categories!D:F,MATCH(GLCATCODE,Categories!E:E,0),3)),0,INDEX(Categories!D:F,MATCH(GLCATCODE,Categories!E:E,0),3)))</f>
        <v>Fixed Assets</v>
      </c>
      <c r="F75" t="s">
        <v>239</v>
      </c>
      <c r="G75" t="s">
        <v>1078</v>
      </c>
      <c r="H75" t="s">
        <v>1420</v>
      </c>
      <c r="I75" t="s">
        <v>1310</v>
      </c>
      <c r="J75" t="s">
        <v>1305</v>
      </c>
      <c r="K75" t="s">
        <v>1305</v>
      </c>
      <c r="L75" t="s">
        <v>1305</v>
      </c>
      <c r="M75" t="s">
        <v>1305</v>
      </c>
      <c r="N75" t="s">
        <v>1305</v>
      </c>
      <c r="O75" t="s">
        <v>1305</v>
      </c>
      <c r="P75" t="s">
        <v>1305</v>
      </c>
      <c r="Q75" t="s">
        <v>1306</v>
      </c>
      <c r="R75" t="s">
        <v>1343</v>
      </c>
      <c r="S75">
        <f>VLOOKUP(ACCOUNTEXSEG,Sheet6!$A$2:$C$4000,3,TRUE)</f>
        <v>65477.93</v>
      </c>
      <c r="T75">
        <f>IF(ACCTTYPE="I",0,OPENBALN)</f>
        <v>65477.93</v>
      </c>
      <c r="U75">
        <v>0</v>
      </c>
      <c r="V75">
        <v>0</v>
      </c>
      <c r="W75">
        <v>5100</v>
      </c>
      <c r="X75">
        <v>0</v>
      </c>
      <c r="Y75" s="179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79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8184.74125</v>
      </c>
      <c r="BI75">
        <v>8184.74125</v>
      </c>
      <c r="BJ75">
        <v>8089.1237499999997</v>
      </c>
      <c r="BK75">
        <v>8089.1237499999997</v>
      </c>
      <c r="BL75">
        <v>0</v>
      </c>
      <c r="BM75" t="s">
        <v>1308</v>
      </c>
      <c r="BN75">
        <v>20190701</v>
      </c>
      <c r="BO75">
        <v>70577.929999999993</v>
      </c>
      <c r="BP75" t="s">
        <v>239</v>
      </c>
      <c r="BQ75">
        <v>65477.93</v>
      </c>
      <c r="BR75">
        <v>2020</v>
      </c>
      <c r="BS75" t="s">
        <v>360</v>
      </c>
      <c r="BT75">
        <v>70577.929999999993</v>
      </c>
    </row>
    <row r="76" spans="1:72" x14ac:dyDescent="0.2">
      <c r="A76" t="s">
        <v>642</v>
      </c>
      <c r="B76" t="s">
        <v>1422</v>
      </c>
      <c r="C76" t="s">
        <v>1407</v>
      </c>
      <c r="D76">
        <f>IF(TYPE="R",40,IF(ISNA(INDEX(Categories!D:E,MATCH(GROUPTYPE,Categories!D:D,0),2)),0,INDEX(Categories!D:E,MATCH(GROUPTYPE,Categories!D:D,0),2)))</f>
        <v>24</v>
      </c>
      <c r="E76" t="str">
        <f>IF(TYPE="R","Retained Earnings",IF(ISNA(INDEX(Categories!D:F,MATCH(GLCATCODE,Categories!E:E,0),3)),0,INDEX(Categories!D:F,MATCH(GLCATCODE,Categories!E:E,0),3)))</f>
        <v>Fixed Assets</v>
      </c>
      <c r="F76" t="s">
        <v>239</v>
      </c>
      <c r="G76" t="s">
        <v>1079</v>
      </c>
      <c r="H76" t="s">
        <v>1420</v>
      </c>
      <c r="I76" t="s">
        <v>1312</v>
      </c>
      <c r="J76" t="s">
        <v>1305</v>
      </c>
      <c r="K76" t="s">
        <v>1305</v>
      </c>
      <c r="L76" t="s">
        <v>1305</v>
      </c>
      <c r="M76" t="s">
        <v>1305</v>
      </c>
      <c r="N76" t="s">
        <v>1305</v>
      </c>
      <c r="O76" t="s">
        <v>1305</v>
      </c>
      <c r="P76" t="s">
        <v>1305</v>
      </c>
      <c r="Q76" t="s">
        <v>1306</v>
      </c>
      <c r="R76" t="s">
        <v>1343</v>
      </c>
      <c r="S76">
        <f>VLOOKUP(ACCOUNTEXSEG,Sheet6!$A$2:$C$4000,3,TRUE)</f>
        <v>845316.6</v>
      </c>
      <c r="T76">
        <f>IF(ACCTTYPE="I",0,OPENBALN)</f>
        <v>859747.51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14430.91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107468.43875</v>
      </c>
      <c r="BI76">
        <v>105664.575</v>
      </c>
      <c r="BJ76">
        <v>104151.8475</v>
      </c>
      <c r="BK76">
        <v>92459.925000000003</v>
      </c>
      <c r="BL76">
        <v>0</v>
      </c>
      <c r="BM76" t="s">
        <v>1308</v>
      </c>
      <c r="BN76">
        <v>20190701</v>
      </c>
      <c r="BO76">
        <v>859747.51</v>
      </c>
      <c r="BP76" t="s">
        <v>239</v>
      </c>
      <c r="BQ76">
        <v>859747.51</v>
      </c>
      <c r="BR76">
        <v>2020</v>
      </c>
      <c r="BS76" t="s">
        <v>360</v>
      </c>
      <c r="BT76">
        <v>859747.51</v>
      </c>
    </row>
    <row r="77" spans="1:72" x14ac:dyDescent="0.2">
      <c r="A77" t="s">
        <v>643</v>
      </c>
      <c r="B77" t="s">
        <v>1423</v>
      </c>
      <c r="C77" t="s">
        <v>1407</v>
      </c>
      <c r="D77">
        <f>IF(TYPE="R",40,IF(ISNA(INDEX(Categories!D:E,MATCH(GROUPTYPE,Categories!D:D,0),2)),0,INDEX(Categories!D:E,MATCH(GROUPTYPE,Categories!D:D,0),2)))</f>
        <v>24</v>
      </c>
      <c r="E77" t="str">
        <f>IF(TYPE="R","Retained Earnings",IF(ISNA(INDEX(Categories!D:F,MATCH(GLCATCODE,Categories!E:E,0),3)),0,INDEX(Categories!D:F,MATCH(GLCATCODE,Categories!E:E,0),3)))</f>
        <v>Fixed Assets</v>
      </c>
      <c r="F77" t="s">
        <v>239</v>
      </c>
      <c r="G77" t="s">
        <v>1080</v>
      </c>
      <c r="H77" t="s">
        <v>1420</v>
      </c>
      <c r="I77" t="s">
        <v>1314</v>
      </c>
      <c r="J77" t="s">
        <v>1305</v>
      </c>
      <c r="K77" t="s">
        <v>1305</v>
      </c>
      <c r="L77" t="s">
        <v>1305</v>
      </c>
      <c r="M77" t="s">
        <v>1305</v>
      </c>
      <c r="N77" t="s">
        <v>1305</v>
      </c>
      <c r="O77" t="s">
        <v>1305</v>
      </c>
      <c r="P77" t="s">
        <v>1305</v>
      </c>
      <c r="Q77" t="s">
        <v>1306</v>
      </c>
      <c r="R77" t="s">
        <v>1343</v>
      </c>
      <c r="S77">
        <f>VLOOKUP(ACCOUNTEXSEG,Sheet6!$A$2:$C$4000,3,TRUE)</f>
        <v>5107118.32</v>
      </c>
      <c r="T77">
        <f>IF(ACCTTYPE="I",0,OPENBALN)</f>
        <v>5151491.08</v>
      </c>
      <c r="U77">
        <v>0</v>
      </c>
      <c r="V77">
        <v>0</v>
      </c>
      <c r="W77">
        <v>12264.18</v>
      </c>
      <c r="X77">
        <v>0</v>
      </c>
      <c r="Y77" s="179">
        <v>7156.36</v>
      </c>
      <c r="Z77">
        <v>0</v>
      </c>
      <c r="AA77">
        <v>0</v>
      </c>
      <c r="AB77">
        <v>39844.54</v>
      </c>
      <c r="AC77">
        <v>0</v>
      </c>
      <c r="AD77">
        <v>0</v>
      </c>
      <c r="AE77">
        <v>0</v>
      </c>
      <c r="AF77">
        <v>6971.7</v>
      </c>
      <c r="AG77">
        <v>6971.7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179">
        <v>0</v>
      </c>
      <c r="AV77">
        <v>0</v>
      </c>
      <c r="AW77">
        <v>0</v>
      </c>
      <c r="AX77">
        <v>0</v>
      </c>
      <c r="AY77">
        <v>8182.22</v>
      </c>
      <c r="AZ77">
        <v>31438.27</v>
      </c>
      <c r="BA77">
        <v>2365</v>
      </c>
      <c r="BB77">
        <v>2387.27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643342.35124999995</v>
      </c>
      <c r="BI77">
        <v>638232.84125000006</v>
      </c>
      <c r="BJ77">
        <v>614369.87124999997</v>
      </c>
      <c r="BK77">
        <v>603533.84</v>
      </c>
      <c r="BL77">
        <v>0</v>
      </c>
      <c r="BM77" t="s">
        <v>1308</v>
      </c>
      <c r="BN77">
        <v>20190701</v>
      </c>
      <c r="BO77">
        <v>5217727.8600000003</v>
      </c>
      <c r="BP77" t="s">
        <v>239</v>
      </c>
      <c r="BQ77">
        <v>5151491.08</v>
      </c>
      <c r="BR77">
        <v>2020</v>
      </c>
      <c r="BS77" t="s">
        <v>360</v>
      </c>
      <c r="BT77">
        <v>5217727.8600000003</v>
      </c>
    </row>
    <row r="78" spans="1:72" x14ac:dyDescent="0.2">
      <c r="A78" t="s">
        <v>644</v>
      </c>
      <c r="B78" t="s">
        <v>1424</v>
      </c>
      <c r="C78" t="s">
        <v>1407</v>
      </c>
      <c r="D78">
        <f>IF(TYPE="R",40,IF(ISNA(INDEX(Categories!D:E,MATCH(GROUPTYPE,Categories!D:D,0),2)),0,INDEX(Categories!D:E,MATCH(GROUPTYPE,Categories!D:D,0),2)))</f>
        <v>24</v>
      </c>
      <c r="E78" t="str">
        <f>IF(TYPE="R","Retained Earnings",IF(ISNA(INDEX(Categories!D:F,MATCH(GLCATCODE,Categories!E:E,0),3)),0,INDEX(Categories!D:F,MATCH(GLCATCODE,Categories!E:E,0),3)))</f>
        <v>Fixed Assets</v>
      </c>
      <c r="F78" t="s">
        <v>239</v>
      </c>
      <c r="G78" t="s">
        <v>1081</v>
      </c>
      <c r="H78" t="s">
        <v>1420</v>
      </c>
      <c r="I78" t="s">
        <v>1316</v>
      </c>
      <c r="J78" t="s">
        <v>1305</v>
      </c>
      <c r="K78" t="s">
        <v>1305</v>
      </c>
      <c r="L78" t="s">
        <v>1305</v>
      </c>
      <c r="M78" t="s">
        <v>1305</v>
      </c>
      <c r="N78" t="s">
        <v>1305</v>
      </c>
      <c r="O78" t="s">
        <v>1305</v>
      </c>
      <c r="P78" t="s">
        <v>1305</v>
      </c>
      <c r="Q78" t="s">
        <v>1306</v>
      </c>
      <c r="R78" t="s">
        <v>1343</v>
      </c>
      <c r="S78">
        <f>VLOOKUP(ACCOUNTEXSEG,Sheet6!$A$2:$C$4000,3,TRUE)</f>
        <v>1185372.53</v>
      </c>
      <c r="T78">
        <f>IF(ACCTTYPE="I",0,OPENBALN)</f>
        <v>1188309.3999999999</v>
      </c>
      <c r="U78">
        <v>168171.2</v>
      </c>
      <c r="V78">
        <v>43622.1</v>
      </c>
      <c r="W78">
        <v>5863</v>
      </c>
      <c r="X78">
        <v>17035.7</v>
      </c>
      <c r="Y78" s="179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 s="179">
        <v>0</v>
      </c>
      <c r="AV78">
        <v>0</v>
      </c>
      <c r="AW78">
        <v>0</v>
      </c>
      <c r="AX78">
        <v>2936.87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148538.67499999999</v>
      </c>
      <c r="BI78">
        <v>146938.1575</v>
      </c>
      <c r="BJ78">
        <v>120916.9075</v>
      </c>
      <c r="BK78">
        <v>120916.9075</v>
      </c>
      <c r="BL78">
        <v>0</v>
      </c>
      <c r="BM78" t="s">
        <v>1308</v>
      </c>
      <c r="BN78">
        <v>20190701</v>
      </c>
      <c r="BO78">
        <v>1423001.4</v>
      </c>
      <c r="BP78" t="s">
        <v>239</v>
      </c>
      <c r="BQ78">
        <v>1188309.3999999999</v>
      </c>
      <c r="BR78">
        <v>2020</v>
      </c>
      <c r="BS78" t="s">
        <v>360</v>
      </c>
      <c r="BT78">
        <v>1423001.4</v>
      </c>
    </row>
    <row r="79" spans="1:72" x14ac:dyDescent="0.2">
      <c r="A79" t="s">
        <v>743</v>
      </c>
      <c r="B79" t="s">
        <v>1425</v>
      </c>
      <c r="C79" t="s">
        <v>1407</v>
      </c>
      <c r="D79">
        <f>IF(TYPE="R",40,IF(ISNA(INDEX(Categories!D:E,MATCH(GROUPTYPE,Categories!D:D,0),2)),0,INDEX(Categories!D:E,MATCH(GROUPTYPE,Categories!D:D,0),2)))</f>
        <v>24</v>
      </c>
      <c r="E79" t="str">
        <f>IF(TYPE="R","Retained Earnings",IF(ISNA(INDEX(Categories!D:F,MATCH(GLCATCODE,Categories!E:E,0),3)),0,INDEX(Categories!D:F,MATCH(GLCATCODE,Categories!E:E,0),3)))</f>
        <v>Fixed Assets</v>
      </c>
      <c r="F79" t="s">
        <v>239</v>
      </c>
      <c r="G79" t="s">
        <v>1084</v>
      </c>
      <c r="H79" t="s">
        <v>1420</v>
      </c>
      <c r="I79" t="s">
        <v>1322</v>
      </c>
      <c r="J79" t="s">
        <v>1305</v>
      </c>
      <c r="K79" t="s">
        <v>1305</v>
      </c>
      <c r="L79" t="s">
        <v>1305</v>
      </c>
      <c r="M79" t="s">
        <v>1305</v>
      </c>
      <c r="N79" t="s">
        <v>1305</v>
      </c>
      <c r="O79" t="s">
        <v>1305</v>
      </c>
      <c r="P79" t="s">
        <v>1305</v>
      </c>
      <c r="Q79" t="s">
        <v>1306</v>
      </c>
      <c r="R79" t="s">
        <v>1343</v>
      </c>
      <c r="S79">
        <f>VLOOKUP(ACCOUNTEXSEG,Sheet6!$A$2:$C$4000,3,TRUE)</f>
        <v>2209.29</v>
      </c>
      <c r="T79">
        <f>IF(ACCTTYPE="I",0,OPENBALN)</f>
        <v>2209.29</v>
      </c>
      <c r="U79">
        <v>0</v>
      </c>
      <c r="V79">
        <v>0</v>
      </c>
      <c r="W79">
        <v>0</v>
      </c>
      <c r="X79">
        <v>0</v>
      </c>
      <c r="Y79" s="1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 s="1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276.16125</v>
      </c>
      <c r="BI79">
        <v>276.16125</v>
      </c>
      <c r="BJ79">
        <v>276.16125</v>
      </c>
      <c r="BK79">
        <v>0</v>
      </c>
      <c r="BL79">
        <v>0</v>
      </c>
      <c r="BM79" t="s">
        <v>1308</v>
      </c>
      <c r="BN79">
        <v>20190701</v>
      </c>
      <c r="BO79">
        <v>2209.29</v>
      </c>
      <c r="BP79" t="s">
        <v>239</v>
      </c>
      <c r="BQ79">
        <v>2209.29</v>
      </c>
      <c r="BR79">
        <v>2020</v>
      </c>
      <c r="BS79" t="s">
        <v>360</v>
      </c>
      <c r="BT79">
        <v>2209.29</v>
      </c>
    </row>
    <row r="80" spans="1:72" x14ac:dyDescent="0.2">
      <c r="A80" t="s">
        <v>647</v>
      </c>
      <c r="B80" t="s">
        <v>1426</v>
      </c>
      <c r="C80" t="s">
        <v>1407</v>
      </c>
      <c r="D80">
        <f>IF(TYPE="R",40,IF(ISNA(INDEX(Categories!D:E,MATCH(GROUPTYPE,Categories!D:D,0),2)),0,INDEX(Categories!D:E,MATCH(GROUPTYPE,Categories!D:D,0),2)))</f>
        <v>24</v>
      </c>
      <c r="E80" t="str">
        <f>IF(TYPE="R","Retained Earnings",IF(ISNA(INDEX(Categories!D:F,MATCH(GLCATCODE,Categories!E:E,0),3)),0,INDEX(Categories!D:F,MATCH(GLCATCODE,Categories!E:E,0),3)))</f>
        <v>Fixed Assets</v>
      </c>
      <c r="F80" t="s">
        <v>239</v>
      </c>
      <c r="G80" t="s">
        <v>1093</v>
      </c>
      <c r="H80" t="s">
        <v>1427</v>
      </c>
      <c r="I80" t="s">
        <v>1320</v>
      </c>
      <c r="J80" t="s">
        <v>1305</v>
      </c>
      <c r="K80" t="s">
        <v>1305</v>
      </c>
      <c r="L80" t="s">
        <v>1305</v>
      </c>
      <c r="M80" t="s">
        <v>1305</v>
      </c>
      <c r="N80" t="s">
        <v>1305</v>
      </c>
      <c r="O80" t="s">
        <v>1305</v>
      </c>
      <c r="P80" t="s">
        <v>1305</v>
      </c>
      <c r="Q80" t="s">
        <v>1306</v>
      </c>
      <c r="R80" t="s">
        <v>1343</v>
      </c>
      <c r="S80">
        <f>VLOOKUP(ACCOUNTEXSEG,Sheet6!$A$2:$C$4000,3,TRUE)</f>
        <v>0</v>
      </c>
      <c r="T80">
        <f>IF(ACCTTYPE="I",0,OPENBALN)</f>
        <v>0</v>
      </c>
      <c r="U80">
        <v>0</v>
      </c>
      <c r="V80">
        <v>0</v>
      </c>
      <c r="W80">
        <v>0</v>
      </c>
      <c r="X80">
        <v>0</v>
      </c>
      <c r="Y80" s="179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 s="179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 t="s">
        <v>1308</v>
      </c>
      <c r="BN80">
        <v>20190701</v>
      </c>
      <c r="BO80">
        <v>0</v>
      </c>
      <c r="BP80" t="s">
        <v>239</v>
      </c>
      <c r="BQ80">
        <v>0</v>
      </c>
      <c r="BR80">
        <v>2020</v>
      </c>
      <c r="BS80" t="s">
        <v>360</v>
      </c>
      <c r="BT80">
        <v>0</v>
      </c>
    </row>
    <row r="81" spans="1:72" x14ac:dyDescent="0.2">
      <c r="A81" t="s">
        <v>648</v>
      </c>
      <c r="B81" t="s">
        <v>1428</v>
      </c>
      <c r="C81" t="s">
        <v>1407</v>
      </c>
      <c r="D81">
        <f>IF(TYPE="R",40,IF(ISNA(INDEX(Categories!D:E,MATCH(GROUPTYPE,Categories!D:D,0),2)),0,INDEX(Categories!D:E,MATCH(GROUPTYPE,Categories!D:D,0),2)))</f>
        <v>24</v>
      </c>
      <c r="E81" t="str">
        <f>IF(TYPE="R","Retained Earnings",IF(ISNA(INDEX(Categories!D:F,MATCH(GLCATCODE,Categories!E:E,0),3)),0,INDEX(Categories!D:F,MATCH(GLCATCODE,Categories!E:E,0),3)))</f>
        <v>Fixed Assets</v>
      </c>
      <c r="F81" t="s">
        <v>239</v>
      </c>
      <c r="G81" t="s">
        <v>1109</v>
      </c>
      <c r="H81" t="s">
        <v>1429</v>
      </c>
      <c r="I81" t="s">
        <v>1312</v>
      </c>
      <c r="J81" t="s">
        <v>1305</v>
      </c>
      <c r="K81" t="s">
        <v>1305</v>
      </c>
      <c r="L81" t="s">
        <v>1305</v>
      </c>
      <c r="M81" t="s">
        <v>1305</v>
      </c>
      <c r="N81" t="s">
        <v>1305</v>
      </c>
      <c r="O81" t="s">
        <v>1305</v>
      </c>
      <c r="P81" t="s">
        <v>1305</v>
      </c>
      <c r="Q81" t="s">
        <v>1306</v>
      </c>
      <c r="R81" t="s">
        <v>1343</v>
      </c>
      <c r="S81">
        <f>VLOOKUP(ACCOUNTEXSEG,Sheet6!$A$2:$C$4000,3,TRUE)</f>
        <v>54272.27</v>
      </c>
      <c r="T81">
        <f>IF(ACCTTYPE="I",0,OPENBALN)</f>
        <v>54272.27</v>
      </c>
      <c r="U81">
        <v>0</v>
      </c>
      <c r="V81">
        <v>0</v>
      </c>
      <c r="W81">
        <v>0</v>
      </c>
      <c r="X81">
        <v>0</v>
      </c>
      <c r="Y81" s="179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 s="179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6784.0337499999996</v>
      </c>
      <c r="BI81">
        <v>6784.0337499999996</v>
      </c>
      <c r="BJ81">
        <v>6784.0337499999996</v>
      </c>
      <c r="BK81">
        <v>6784.0337499999996</v>
      </c>
      <c r="BL81">
        <v>0</v>
      </c>
      <c r="BM81" t="s">
        <v>1308</v>
      </c>
      <c r="BN81">
        <v>20190701</v>
      </c>
      <c r="BO81">
        <v>54272.27</v>
      </c>
      <c r="BP81" t="s">
        <v>239</v>
      </c>
      <c r="BQ81">
        <v>54272.27</v>
      </c>
      <c r="BR81">
        <v>2020</v>
      </c>
      <c r="BS81" t="s">
        <v>360</v>
      </c>
      <c r="BT81">
        <v>54272.27</v>
      </c>
    </row>
    <row r="82" spans="1:72" x14ac:dyDescent="0.2">
      <c r="A82" t="s">
        <v>649</v>
      </c>
      <c r="B82" t="s">
        <v>1430</v>
      </c>
      <c r="C82" t="s">
        <v>1407</v>
      </c>
      <c r="D82">
        <f>IF(TYPE="R",40,IF(ISNA(INDEX(Categories!D:E,MATCH(GROUPTYPE,Categories!D:D,0),2)),0,INDEX(Categories!D:E,MATCH(GROUPTYPE,Categories!D:D,0),2)))</f>
        <v>24</v>
      </c>
      <c r="E82" t="str">
        <f>IF(TYPE="R","Retained Earnings",IF(ISNA(INDEX(Categories!D:F,MATCH(GLCATCODE,Categories!E:E,0),3)),0,INDEX(Categories!D:F,MATCH(GLCATCODE,Categories!E:E,0),3)))</f>
        <v>Fixed Assets</v>
      </c>
      <c r="F82" t="s">
        <v>239</v>
      </c>
      <c r="G82" t="s">
        <v>1110</v>
      </c>
      <c r="H82" t="s">
        <v>1429</v>
      </c>
      <c r="I82" t="s">
        <v>1314</v>
      </c>
      <c r="J82" t="s">
        <v>1305</v>
      </c>
      <c r="K82" t="s">
        <v>1305</v>
      </c>
      <c r="L82" t="s">
        <v>1305</v>
      </c>
      <c r="M82" t="s">
        <v>1305</v>
      </c>
      <c r="N82" t="s">
        <v>1305</v>
      </c>
      <c r="O82" t="s">
        <v>1305</v>
      </c>
      <c r="P82" t="s">
        <v>1305</v>
      </c>
      <c r="Q82" t="s">
        <v>1306</v>
      </c>
      <c r="R82" t="s">
        <v>1343</v>
      </c>
      <c r="S82">
        <f>VLOOKUP(ACCOUNTEXSEG,Sheet6!$A$2:$C$4000,3,TRUE)</f>
        <v>69430.94</v>
      </c>
      <c r="T82">
        <f>IF(ACCTTYPE="I",0,OPENBALN)</f>
        <v>69430.94</v>
      </c>
      <c r="U82">
        <v>0</v>
      </c>
      <c r="V82">
        <v>0</v>
      </c>
      <c r="W82">
        <v>0</v>
      </c>
      <c r="X82">
        <v>0</v>
      </c>
      <c r="Y82" s="179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 s="179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8678.8675000000003</v>
      </c>
      <c r="BI82">
        <v>8678.8675000000003</v>
      </c>
      <c r="BJ82">
        <v>8678.8675000000003</v>
      </c>
      <c r="BK82">
        <v>8678.8675000000003</v>
      </c>
      <c r="BL82">
        <v>0</v>
      </c>
      <c r="BM82" t="s">
        <v>1308</v>
      </c>
      <c r="BN82">
        <v>20190701</v>
      </c>
      <c r="BO82">
        <v>69430.94</v>
      </c>
      <c r="BP82" t="s">
        <v>239</v>
      </c>
      <c r="BQ82">
        <v>69430.94</v>
      </c>
      <c r="BR82">
        <v>2020</v>
      </c>
      <c r="BS82" t="s">
        <v>360</v>
      </c>
      <c r="BT82">
        <v>69430.94</v>
      </c>
    </row>
    <row r="83" spans="1:72" x14ac:dyDescent="0.2">
      <c r="A83" t="s">
        <v>650</v>
      </c>
      <c r="B83" t="s">
        <v>1431</v>
      </c>
      <c r="C83" t="s">
        <v>1407</v>
      </c>
      <c r="D83">
        <f>IF(TYPE="R",40,IF(ISNA(INDEX(Categories!D:E,MATCH(GROUPTYPE,Categories!D:D,0),2)),0,INDEX(Categories!D:E,MATCH(GROUPTYPE,Categories!D:D,0),2)))</f>
        <v>24</v>
      </c>
      <c r="E83" t="str">
        <f>IF(TYPE="R","Retained Earnings",IF(ISNA(INDEX(Categories!D:F,MATCH(GLCATCODE,Categories!E:E,0),3)),0,INDEX(Categories!D:F,MATCH(GLCATCODE,Categories!E:E,0),3)))</f>
        <v>Fixed Assets</v>
      </c>
      <c r="F83" t="s">
        <v>239</v>
      </c>
      <c r="G83" t="s">
        <v>1136</v>
      </c>
      <c r="H83" t="s">
        <v>1432</v>
      </c>
      <c r="I83" t="s">
        <v>1433</v>
      </c>
      <c r="J83" t="s">
        <v>1305</v>
      </c>
      <c r="K83" t="s">
        <v>1305</v>
      </c>
      <c r="L83" t="s">
        <v>1305</v>
      </c>
      <c r="M83" t="s">
        <v>1305</v>
      </c>
      <c r="N83" t="s">
        <v>1305</v>
      </c>
      <c r="O83" t="s">
        <v>1305</v>
      </c>
      <c r="P83" t="s">
        <v>1305</v>
      </c>
      <c r="Q83" t="s">
        <v>1306</v>
      </c>
      <c r="R83" t="s">
        <v>1343</v>
      </c>
      <c r="S83">
        <f>VLOOKUP(ACCOUNTEXSEG,Sheet6!$A$2:$C$4000,3,TRUE)</f>
        <v>768.17</v>
      </c>
      <c r="T83">
        <f>IF(ACCTTYPE="I",0,OPENBALN)</f>
        <v>768.17</v>
      </c>
      <c r="U83">
        <v>0</v>
      </c>
      <c r="V83">
        <v>0</v>
      </c>
      <c r="W83">
        <v>0</v>
      </c>
      <c r="X83">
        <v>0</v>
      </c>
      <c r="Y83" s="179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 s="179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96.021249999999995</v>
      </c>
      <c r="BI83">
        <v>96.021249999999995</v>
      </c>
      <c r="BJ83">
        <v>96.021249999999995</v>
      </c>
      <c r="BK83">
        <v>96.021249999999995</v>
      </c>
      <c r="BL83">
        <v>0</v>
      </c>
      <c r="BM83" t="s">
        <v>1308</v>
      </c>
      <c r="BN83">
        <v>20190701</v>
      </c>
      <c r="BO83">
        <v>768.17</v>
      </c>
      <c r="BP83" t="s">
        <v>239</v>
      </c>
      <c r="BQ83">
        <v>768.17</v>
      </c>
      <c r="BR83">
        <v>2020</v>
      </c>
      <c r="BS83" t="s">
        <v>360</v>
      </c>
      <c r="BT83">
        <v>768.17</v>
      </c>
    </row>
    <row r="84" spans="1:72" x14ac:dyDescent="0.2">
      <c r="A84" t="s">
        <v>886</v>
      </c>
      <c r="B84" t="s">
        <v>1434</v>
      </c>
      <c r="C84" t="s">
        <v>1407</v>
      </c>
      <c r="D84">
        <f>IF(TYPE="R",40,IF(ISNA(INDEX(Categories!D:E,MATCH(GROUPTYPE,Categories!D:D,0),2)),0,INDEX(Categories!D:E,MATCH(GROUPTYPE,Categories!D:D,0),2)))</f>
        <v>24</v>
      </c>
      <c r="E84" t="str">
        <f>IF(TYPE="R","Retained Earnings",IF(ISNA(INDEX(Categories!D:F,MATCH(GLCATCODE,Categories!E:E,0),3)),0,INDEX(Categories!D:F,MATCH(GLCATCODE,Categories!E:E,0),3)))</f>
        <v>Fixed Assets</v>
      </c>
      <c r="F84" t="s">
        <v>239</v>
      </c>
      <c r="G84" t="s">
        <v>1148</v>
      </c>
      <c r="H84" t="s">
        <v>1435</v>
      </c>
      <c r="I84" t="s">
        <v>1304</v>
      </c>
      <c r="J84" t="s">
        <v>1305</v>
      </c>
      <c r="K84" t="s">
        <v>1305</v>
      </c>
      <c r="L84" t="s">
        <v>1305</v>
      </c>
      <c r="M84" t="s">
        <v>1305</v>
      </c>
      <c r="N84" t="s">
        <v>1305</v>
      </c>
      <c r="O84" t="s">
        <v>1305</v>
      </c>
      <c r="P84" t="s">
        <v>1305</v>
      </c>
      <c r="Q84" t="s">
        <v>1306</v>
      </c>
      <c r="R84" t="s">
        <v>1343</v>
      </c>
      <c r="S84">
        <f>VLOOKUP(ACCOUNTEXSEG,Sheet6!$A$2:$C$4000,3,TRUE)</f>
        <v>0</v>
      </c>
      <c r="T84">
        <f>IF(ACCTTYPE="I",0,OPENBALN)</f>
        <v>-36350.19</v>
      </c>
      <c r="U84">
        <v>-4038.91</v>
      </c>
      <c r="V84">
        <v>-4038.91</v>
      </c>
      <c r="W84">
        <v>-4038.91</v>
      </c>
      <c r="X84">
        <v>-4038.91</v>
      </c>
      <c r="Y84" s="179">
        <v>-4038.91</v>
      </c>
      <c r="Z84">
        <v>-4038.91</v>
      </c>
      <c r="AA84">
        <v>-4063.68</v>
      </c>
      <c r="AB84">
        <v>-4063.68</v>
      </c>
      <c r="AC84">
        <v>-4063.68</v>
      </c>
      <c r="AD84">
        <v>-4063.68</v>
      </c>
      <c r="AE84">
        <v>-4063.68</v>
      </c>
      <c r="AF84">
        <v>-4063.68</v>
      </c>
      <c r="AG84">
        <v>-4063.68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 s="179">
        <v>0</v>
      </c>
      <c r="AV84">
        <v>0</v>
      </c>
      <c r="AW84">
        <v>0</v>
      </c>
      <c r="AX84">
        <v>-4038.91</v>
      </c>
      <c r="AY84">
        <v>-4038.91</v>
      </c>
      <c r="AZ84">
        <v>-4038.91</v>
      </c>
      <c r="BA84">
        <v>-4038.91</v>
      </c>
      <c r="BB84">
        <v>-4038.91</v>
      </c>
      <c r="BC84">
        <v>-4038.91</v>
      </c>
      <c r="BD84">
        <v>-4038.91</v>
      </c>
      <c r="BE84">
        <v>-4038.91</v>
      </c>
      <c r="BF84">
        <v>-4038.91</v>
      </c>
      <c r="BG84">
        <v>-4038.91</v>
      </c>
      <c r="BH84">
        <v>-1514.5912499999999</v>
      </c>
      <c r="BI84">
        <v>0</v>
      </c>
      <c r="BJ84">
        <v>0</v>
      </c>
      <c r="BK84">
        <v>0</v>
      </c>
      <c r="BL84">
        <v>0</v>
      </c>
      <c r="BM84" t="s">
        <v>1308</v>
      </c>
      <c r="BN84">
        <v>20190701</v>
      </c>
      <c r="BO84">
        <v>-84965.73</v>
      </c>
      <c r="BP84" t="s">
        <v>239</v>
      </c>
      <c r="BQ84">
        <v>-36350.19</v>
      </c>
      <c r="BR84">
        <v>2020</v>
      </c>
      <c r="BS84" t="s">
        <v>360</v>
      </c>
      <c r="BT84">
        <v>-84965.73</v>
      </c>
    </row>
    <row r="85" spans="1:72" x14ac:dyDescent="0.2">
      <c r="A85" t="s">
        <v>651</v>
      </c>
      <c r="B85" t="s">
        <v>1436</v>
      </c>
      <c r="C85" t="s">
        <v>1407</v>
      </c>
      <c r="D85">
        <f>IF(TYPE="R",40,IF(ISNA(INDEX(Categories!D:E,MATCH(GROUPTYPE,Categories!D:D,0),2)),0,INDEX(Categories!D:E,MATCH(GROUPTYPE,Categories!D:D,0),2)))</f>
        <v>24</v>
      </c>
      <c r="E85" t="str">
        <f>IF(TYPE="R","Retained Earnings",IF(ISNA(INDEX(Categories!D:F,MATCH(GLCATCODE,Categories!E:E,0),3)),0,INDEX(Categories!D:F,MATCH(GLCATCODE,Categories!E:E,0),3)))</f>
        <v>Fixed Assets</v>
      </c>
      <c r="F85" t="s">
        <v>239</v>
      </c>
      <c r="G85" t="s">
        <v>1153</v>
      </c>
      <c r="H85" t="s">
        <v>1435</v>
      </c>
      <c r="I85" t="s">
        <v>1318</v>
      </c>
      <c r="J85" t="s">
        <v>1305</v>
      </c>
      <c r="K85" t="s">
        <v>1305</v>
      </c>
      <c r="L85" t="s">
        <v>1305</v>
      </c>
      <c r="M85" t="s">
        <v>1305</v>
      </c>
      <c r="N85" t="s">
        <v>1305</v>
      </c>
      <c r="O85" t="s">
        <v>1305</v>
      </c>
      <c r="P85" t="s">
        <v>1305</v>
      </c>
      <c r="Q85" t="s">
        <v>1306</v>
      </c>
      <c r="R85" t="s">
        <v>1343</v>
      </c>
      <c r="S85">
        <f>VLOOKUP(ACCOUNTEXSEG,Sheet6!$A$2:$C$4000,3,TRUE)</f>
        <v>0</v>
      </c>
      <c r="T85">
        <f>IF(ACCTTYPE="I",0,OPENBALN)</f>
        <v>0</v>
      </c>
      <c r="U85">
        <v>0</v>
      </c>
      <c r="V85">
        <v>0</v>
      </c>
      <c r="W85">
        <v>0</v>
      </c>
      <c r="X85">
        <v>0</v>
      </c>
      <c r="Y85" s="179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 s="179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 t="s">
        <v>1308</v>
      </c>
      <c r="BN85">
        <v>20190701</v>
      </c>
      <c r="BO85">
        <v>0</v>
      </c>
      <c r="BP85" t="s">
        <v>239</v>
      </c>
      <c r="BQ85">
        <v>0</v>
      </c>
      <c r="BR85">
        <v>2020</v>
      </c>
      <c r="BS85" t="s">
        <v>360</v>
      </c>
      <c r="BT85">
        <v>0</v>
      </c>
    </row>
    <row r="86" spans="1:72" x14ac:dyDescent="0.2">
      <c r="A86" t="s">
        <v>652</v>
      </c>
      <c r="B86" t="s">
        <v>1437</v>
      </c>
      <c r="C86" t="s">
        <v>1407</v>
      </c>
      <c r="D86">
        <f>IF(TYPE="R",40,IF(ISNA(INDEX(Categories!D:E,MATCH(GROUPTYPE,Categories!D:D,0),2)),0,INDEX(Categories!D:E,MATCH(GROUPTYPE,Categories!D:D,0),2)))</f>
        <v>24</v>
      </c>
      <c r="E86" t="str">
        <f>IF(TYPE="R","Retained Earnings",IF(ISNA(INDEX(Categories!D:F,MATCH(GLCATCODE,Categories!E:E,0),3)),0,INDEX(Categories!D:F,MATCH(GLCATCODE,Categories!E:E,0),3)))</f>
        <v>Fixed Assets</v>
      </c>
      <c r="F86" t="s">
        <v>239</v>
      </c>
      <c r="G86" t="s">
        <v>1154</v>
      </c>
      <c r="H86" t="s">
        <v>1435</v>
      </c>
      <c r="I86" t="s">
        <v>1320</v>
      </c>
      <c r="J86" t="s">
        <v>1305</v>
      </c>
      <c r="K86" t="s">
        <v>1305</v>
      </c>
      <c r="L86" t="s">
        <v>1305</v>
      </c>
      <c r="M86" t="s">
        <v>1305</v>
      </c>
      <c r="N86" t="s">
        <v>1305</v>
      </c>
      <c r="O86" t="s">
        <v>1305</v>
      </c>
      <c r="P86" t="s">
        <v>1305</v>
      </c>
      <c r="Q86" t="s">
        <v>1306</v>
      </c>
      <c r="R86" t="s">
        <v>1343</v>
      </c>
      <c r="S86">
        <f>VLOOKUP(ACCOUNTEXSEG,Sheet6!$A$2:$C$4000,3,TRUE)</f>
        <v>0</v>
      </c>
      <c r="T86">
        <f>IF(ACCTTYPE="I",0,OPENBALN)</f>
        <v>0</v>
      </c>
      <c r="U86">
        <v>0</v>
      </c>
      <c r="V86">
        <v>0</v>
      </c>
      <c r="W86">
        <v>0</v>
      </c>
      <c r="X86">
        <v>0</v>
      </c>
      <c r="Y86" s="179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 s="179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 t="s">
        <v>1308</v>
      </c>
      <c r="BN86">
        <v>20190701</v>
      </c>
      <c r="BO86">
        <v>0</v>
      </c>
      <c r="BP86" t="s">
        <v>239</v>
      </c>
      <c r="BQ86">
        <v>0</v>
      </c>
      <c r="BR86">
        <v>2020</v>
      </c>
      <c r="BS86" t="s">
        <v>360</v>
      </c>
      <c r="BT86">
        <v>0</v>
      </c>
    </row>
    <row r="87" spans="1:72" x14ac:dyDescent="0.2">
      <c r="A87" t="s">
        <v>653</v>
      </c>
      <c r="B87" t="s">
        <v>1438</v>
      </c>
      <c r="C87" t="s">
        <v>1407</v>
      </c>
      <c r="D87">
        <f>IF(TYPE="R",40,IF(ISNA(INDEX(Categories!D:E,MATCH(GROUPTYPE,Categories!D:D,0),2)),0,INDEX(Categories!D:E,MATCH(GROUPTYPE,Categories!D:D,0),2)))</f>
        <v>24</v>
      </c>
      <c r="E87" t="str">
        <f>IF(TYPE="R","Retained Earnings",IF(ISNA(INDEX(Categories!D:F,MATCH(GLCATCODE,Categories!E:E,0),3)),0,INDEX(Categories!D:F,MATCH(GLCATCODE,Categories!E:E,0),3)))</f>
        <v>Fixed Assets</v>
      </c>
      <c r="F87" t="s">
        <v>239</v>
      </c>
      <c r="G87" t="s">
        <v>1158</v>
      </c>
      <c r="H87" t="s">
        <v>1435</v>
      </c>
      <c r="I87" t="s">
        <v>1433</v>
      </c>
      <c r="J87" t="s">
        <v>1305</v>
      </c>
      <c r="K87" t="s">
        <v>1305</v>
      </c>
      <c r="L87" t="s">
        <v>1305</v>
      </c>
      <c r="M87" t="s">
        <v>1305</v>
      </c>
      <c r="N87" t="s">
        <v>1305</v>
      </c>
      <c r="O87" t="s">
        <v>1305</v>
      </c>
      <c r="P87" t="s">
        <v>1305</v>
      </c>
      <c r="Q87" t="s">
        <v>1306</v>
      </c>
      <c r="R87" t="s">
        <v>1343</v>
      </c>
      <c r="S87">
        <f>VLOOKUP(ACCOUNTEXSEG,Sheet6!$A$2:$C$4000,3,TRUE)</f>
        <v>-107828.68</v>
      </c>
      <c r="T87">
        <f>IF(ACCTTYPE="I",0,OPENBALN)</f>
        <v>-107828.68</v>
      </c>
      <c r="U87">
        <v>0</v>
      </c>
      <c r="V87">
        <v>0</v>
      </c>
      <c r="W87">
        <v>0</v>
      </c>
      <c r="X87">
        <v>0</v>
      </c>
      <c r="Y87" s="179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 s="179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-13478.584999999999</v>
      </c>
      <c r="BI87">
        <v>-13478.584999999999</v>
      </c>
      <c r="BJ87">
        <v>-13478.584999999999</v>
      </c>
      <c r="BK87">
        <v>-13478.584999999999</v>
      </c>
      <c r="BL87">
        <v>0</v>
      </c>
      <c r="BM87" t="s">
        <v>1308</v>
      </c>
      <c r="BN87">
        <v>20190701</v>
      </c>
      <c r="BO87">
        <v>-107828.68</v>
      </c>
      <c r="BP87" t="s">
        <v>239</v>
      </c>
      <c r="BQ87">
        <v>-107828.68</v>
      </c>
      <c r="BR87">
        <v>2020</v>
      </c>
      <c r="BS87" t="s">
        <v>360</v>
      </c>
      <c r="BT87">
        <v>-107828.68</v>
      </c>
    </row>
    <row r="88" spans="1:72" x14ac:dyDescent="0.2">
      <c r="A88" t="s">
        <v>654</v>
      </c>
      <c r="B88" t="s">
        <v>1439</v>
      </c>
      <c r="C88" t="s">
        <v>1407</v>
      </c>
      <c r="D88">
        <f>IF(TYPE="R",40,IF(ISNA(INDEX(Categories!D:E,MATCH(GROUPTYPE,Categories!D:D,0),2)),0,INDEX(Categories!D:E,MATCH(GROUPTYPE,Categories!D:D,0),2)))</f>
        <v>24</v>
      </c>
      <c r="E88" t="str">
        <f>IF(TYPE="R","Retained Earnings",IF(ISNA(INDEX(Categories!D:F,MATCH(GLCATCODE,Categories!E:E,0),3)),0,INDEX(Categories!D:F,MATCH(GLCATCODE,Categories!E:E,0),3)))</f>
        <v>Fixed Assets</v>
      </c>
      <c r="F88" t="s">
        <v>239</v>
      </c>
      <c r="G88" t="s">
        <v>1160</v>
      </c>
      <c r="H88" t="s">
        <v>1440</v>
      </c>
      <c r="I88" t="s">
        <v>1310</v>
      </c>
      <c r="J88" t="s">
        <v>1305</v>
      </c>
      <c r="K88" t="s">
        <v>1305</v>
      </c>
      <c r="L88" t="s">
        <v>1305</v>
      </c>
      <c r="M88" t="s">
        <v>1305</v>
      </c>
      <c r="N88" t="s">
        <v>1305</v>
      </c>
      <c r="O88" t="s">
        <v>1305</v>
      </c>
      <c r="P88" t="s">
        <v>1305</v>
      </c>
      <c r="Q88" t="s">
        <v>1306</v>
      </c>
      <c r="R88" t="s">
        <v>1343</v>
      </c>
      <c r="S88">
        <f>VLOOKUP(ACCOUNTEXSEG,Sheet6!$A$2:$C$4000,3,TRUE)</f>
        <v>-15592.33</v>
      </c>
      <c r="T88">
        <f>IF(ACCTTYPE="I",0,OPENBALN)</f>
        <v>-18117.25</v>
      </c>
      <c r="U88">
        <v>-210.41</v>
      </c>
      <c r="V88">
        <v>-210.41</v>
      </c>
      <c r="W88">
        <v>-210.41</v>
      </c>
      <c r="X88">
        <v>-210.41</v>
      </c>
      <c r="Y88" s="179">
        <v>-210.41</v>
      </c>
      <c r="Z88">
        <v>-210.41</v>
      </c>
      <c r="AA88">
        <v>-231.66</v>
      </c>
      <c r="AB88">
        <v>-231.66</v>
      </c>
      <c r="AC88">
        <v>-231.66</v>
      </c>
      <c r="AD88">
        <v>-231.66</v>
      </c>
      <c r="AE88">
        <v>-231.66</v>
      </c>
      <c r="AF88">
        <v>-231.66</v>
      </c>
      <c r="AG88">
        <v>-231.66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 s="179">
        <v>-210.41</v>
      </c>
      <c r="AV88">
        <v>-210.41</v>
      </c>
      <c r="AW88">
        <v>-210.41</v>
      </c>
      <c r="AX88">
        <v>-210.41</v>
      </c>
      <c r="AY88">
        <v>-210.41</v>
      </c>
      <c r="AZ88">
        <v>-210.41</v>
      </c>
      <c r="BA88">
        <v>-210.41</v>
      </c>
      <c r="BB88">
        <v>-210.41</v>
      </c>
      <c r="BC88">
        <v>-210.41</v>
      </c>
      <c r="BD88">
        <v>-210.41</v>
      </c>
      <c r="BE88">
        <v>-210.41</v>
      </c>
      <c r="BF88">
        <v>-210.41</v>
      </c>
      <c r="BG88">
        <v>-210.41</v>
      </c>
      <c r="BH88">
        <v>-2106.8487500000001</v>
      </c>
      <c r="BI88">
        <v>-1791.2337500000001</v>
      </c>
      <c r="BJ88">
        <v>-1480.4037499999999</v>
      </c>
      <c r="BK88">
        <v>-1171.54125</v>
      </c>
      <c r="BL88">
        <v>0</v>
      </c>
      <c r="BM88" t="s">
        <v>1308</v>
      </c>
      <c r="BN88">
        <v>20190701</v>
      </c>
      <c r="BO88">
        <v>-20769.669999999998</v>
      </c>
      <c r="BP88" t="s">
        <v>239</v>
      </c>
      <c r="BQ88">
        <v>-18117.25</v>
      </c>
      <c r="BR88">
        <v>2020</v>
      </c>
      <c r="BS88" t="s">
        <v>360</v>
      </c>
      <c r="BT88">
        <v>-20769.669999999998</v>
      </c>
    </row>
    <row r="89" spans="1:72" x14ac:dyDescent="0.2">
      <c r="A89" t="s">
        <v>655</v>
      </c>
      <c r="B89" t="s">
        <v>1441</v>
      </c>
      <c r="C89" t="s">
        <v>1407</v>
      </c>
      <c r="D89">
        <f>IF(TYPE="R",40,IF(ISNA(INDEX(Categories!D:E,MATCH(GROUPTYPE,Categories!D:D,0),2)),0,INDEX(Categories!D:E,MATCH(GROUPTYPE,Categories!D:D,0),2)))</f>
        <v>24</v>
      </c>
      <c r="E89" t="str">
        <f>IF(TYPE="R","Retained Earnings",IF(ISNA(INDEX(Categories!D:F,MATCH(GLCATCODE,Categories!E:E,0),3)),0,INDEX(Categories!D:F,MATCH(GLCATCODE,Categories!E:E,0),3)))</f>
        <v>Fixed Assets</v>
      </c>
      <c r="F89" t="s">
        <v>239</v>
      </c>
      <c r="G89" t="s">
        <v>1161</v>
      </c>
      <c r="H89" t="s">
        <v>1440</v>
      </c>
      <c r="I89" t="s">
        <v>1312</v>
      </c>
      <c r="J89" t="s">
        <v>1305</v>
      </c>
      <c r="K89" t="s">
        <v>1305</v>
      </c>
      <c r="L89" t="s">
        <v>1305</v>
      </c>
      <c r="M89" t="s">
        <v>1305</v>
      </c>
      <c r="N89" t="s">
        <v>1305</v>
      </c>
      <c r="O89" t="s">
        <v>1305</v>
      </c>
      <c r="P89" t="s">
        <v>1305</v>
      </c>
      <c r="Q89" t="s">
        <v>1306</v>
      </c>
      <c r="R89" t="s">
        <v>1343</v>
      </c>
      <c r="S89">
        <f>VLOOKUP(ACCOUNTEXSEG,Sheet6!$A$2:$C$4000,3,TRUE)</f>
        <v>-224681.93</v>
      </c>
      <c r="T89">
        <f>IF(ACCTTYPE="I",0,OPENBALN)</f>
        <v>-254012.26</v>
      </c>
      <c r="U89">
        <v>-2483.11</v>
      </c>
      <c r="V89">
        <v>-2483.11</v>
      </c>
      <c r="W89">
        <v>-2483.11</v>
      </c>
      <c r="X89">
        <v>-2483.11</v>
      </c>
      <c r="Y89" s="179">
        <v>-2483.11</v>
      </c>
      <c r="Z89">
        <v>-2483.11</v>
      </c>
      <c r="AA89">
        <v>-2432.02</v>
      </c>
      <c r="AB89">
        <v>-2432.02</v>
      </c>
      <c r="AC89">
        <v>-2432.02</v>
      </c>
      <c r="AD89">
        <v>-2432.02</v>
      </c>
      <c r="AE89">
        <v>-2432.02</v>
      </c>
      <c r="AF89">
        <v>-2432.02</v>
      </c>
      <c r="AG89">
        <v>-2432.02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 s="179">
        <v>-2462.14</v>
      </c>
      <c r="AV89">
        <v>-2462.14</v>
      </c>
      <c r="AW89">
        <v>-2462.14</v>
      </c>
      <c r="AX89">
        <v>-2462.14</v>
      </c>
      <c r="AY89">
        <v>-2462.14</v>
      </c>
      <c r="AZ89">
        <v>-2422.98</v>
      </c>
      <c r="BA89">
        <v>-2185.44</v>
      </c>
      <c r="BB89">
        <v>-2185.44</v>
      </c>
      <c r="BC89">
        <v>-2616.44</v>
      </c>
      <c r="BD89">
        <v>-2563.11</v>
      </c>
      <c r="BE89">
        <v>-2563.11</v>
      </c>
      <c r="BF89">
        <v>-2483.11</v>
      </c>
      <c r="BG89">
        <v>-2483.11</v>
      </c>
      <c r="BH89">
        <v>-29926.951249999998</v>
      </c>
      <c r="BI89">
        <v>-26151.966250000001</v>
      </c>
      <c r="BJ89">
        <v>-22344.181250000001</v>
      </c>
      <c r="BK89">
        <v>-18682.68</v>
      </c>
      <c r="BL89">
        <v>0</v>
      </c>
      <c r="BM89" t="s">
        <v>1308</v>
      </c>
      <c r="BN89">
        <v>20190701</v>
      </c>
      <c r="BO89">
        <v>-283503.03999999998</v>
      </c>
      <c r="BP89" t="s">
        <v>239</v>
      </c>
      <c r="BQ89">
        <v>-254012.26</v>
      </c>
      <c r="BR89">
        <v>2020</v>
      </c>
      <c r="BS89" t="s">
        <v>360</v>
      </c>
      <c r="BT89">
        <v>-283503.03999999998</v>
      </c>
    </row>
    <row r="90" spans="1:72" x14ac:dyDescent="0.2">
      <c r="A90" t="s">
        <v>656</v>
      </c>
      <c r="B90" t="s">
        <v>1442</v>
      </c>
      <c r="C90" t="s">
        <v>1407</v>
      </c>
      <c r="D90">
        <f>IF(TYPE="R",40,IF(ISNA(INDEX(Categories!D:E,MATCH(GROUPTYPE,Categories!D:D,0),2)),0,INDEX(Categories!D:E,MATCH(GROUPTYPE,Categories!D:D,0),2)))</f>
        <v>24</v>
      </c>
      <c r="E90" t="str">
        <f>IF(TYPE="R","Retained Earnings",IF(ISNA(INDEX(Categories!D:F,MATCH(GLCATCODE,Categories!E:E,0),3)),0,INDEX(Categories!D:F,MATCH(GLCATCODE,Categories!E:E,0),3)))</f>
        <v>Fixed Assets</v>
      </c>
      <c r="F90" t="s">
        <v>239</v>
      </c>
      <c r="G90" t="s">
        <v>1162</v>
      </c>
      <c r="H90" t="s">
        <v>1440</v>
      </c>
      <c r="I90" t="s">
        <v>1314</v>
      </c>
      <c r="J90" t="s">
        <v>1305</v>
      </c>
      <c r="K90" t="s">
        <v>1305</v>
      </c>
      <c r="L90" t="s">
        <v>1305</v>
      </c>
      <c r="M90" t="s">
        <v>1305</v>
      </c>
      <c r="N90" t="s">
        <v>1305</v>
      </c>
      <c r="O90" t="s">
        <v>1305</v>
      </c>
      <c r="P90" t="s">
        <v>1305</v>
      </c>
      <c r="Q90" t="s">
        <v>1306</v>
      </c>
      <c r="R90" t="s">
        <v>1343</v>
      </c>
      <c r="S90">
        <f>VLOOKUP(ACCOUNTEXSEG,Sheet6!$A$2:$C$4000,3,TRUE)</f>
        <v>-1555334.38</v>
      </c>
      <c r="T90">
        <f>IF(ACCTTYPE="I",0,OPENBALN)</f>
        <v>-1814421.94</v>
      </c>
      <c r="U90">
        <v>-21690.29</v>
      </c>
      <c r="V90">
        <v>-21690.29</v>
      </c>
      <c r="W90">
        <v>-21690.29</v>
      </c>
      <c r="X90">
        <v>-21690.29</v>
      </c>
      <c r="Y90" s="179">
        <v>-21690.29</v>
      </c>
      <c r="Z90">
        <v>-21690.29</v>
      </c>
      <c r="AA90">
        <v>-20882.14</v>
      </c>
      <c r="AB90">
        <v>-20969.14</v>
      </c>
      <c r="AC90">
        <v>-20969.14</v>
      </c>
      <c r="AD90">
        <v>-20969.14</v>
      </c>
      <c r="AE90">
        <v>-20969.14</v>
      </c>
      <c r="AF90">
        <v>-20969.14</v>
      </c>
      <c r="AG90">
        <v>-20969.14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 s="179">
        <v>-21519.97</v>
      </c>
      <c r="AV90">
        <v>-21519.97</v>
      </c>
      <c r="AW90">
        <v>-21519.97</v>
      </c>
      <c r="AX90">
        <v>-21519.97</v>
      </c>
      <c r="AY90">
        <v>-21519.97</v>
      </c>
      <c r="AZ90">
        <v>-21519.97</v>
      </c>
      <c r="BA90">
        <v>-21603.29</v>
      </c>
      <c r="BB90">
        <v>-21603.29</v>
      </c>
      <c r="BC90">
        <v>-21690.29</v>
      </c>
      <c r="BD90">
        <v>-21690.29</v>
      </c>
      <c r="BE90">
        <v>-21690.29</v>
      </c>
      <c r="BF90">
        <v>-21690.29</v>
      </c>
      <c r="BG90">
        <v>-21690.29</v>
      </c>
      <c r="BH90">
        <v>-210556.77499999999</v>
      </c>
      <c r="BI90">
        <v>-178287.69500000001</v>
      </c>
      <c r="BJ90">
        <v>-147194.54</v>
      </c>
      <c r="BK90">
        <v>-116623.5575</v>
      </c>
      <c r="BL90">
        <v>0</v>
      </c>
      <c r="BM90" t="s">
        <v>1308</v>
      </c>
      <c r="BN90">
        <v>20190701</v>
      </c>
      <c r="BO90">
        <v>-2070291.52</v>
      </c>
      <c r="BP90" t="s">
        <v>239</v>
      </c>
      <c r="BQ90">
        <v>-1814421.94</v>
      </c>
      <c r="BR90">
        <v>2020</v>
      </c>
      <c r="BS90" t="s">
        <v>360</v>
      </c>
      <c r="BT90">
        <v>-2070291.52</v>
      </c>
    </row>
    <row r="91" spans="1:72" x14ac:dyDescent="0.2">
      <c r="A91" t="s">
        <v>657</v>
      </c>
      <c r="B91" t="s">
        <v>1443</v>
      </c>
      <c r="C91" t="s">
        <v>1407</v>
      </c>
      <c r="D91">
        <f>IF(TYPE="R",40,IF(ISNA(INDEX(Categories!D:E,MATCH(GROUPTYPE,Categories!D:D,0),2)),0,INDEX(Categories!D:E,MATCH(GROUPTYPE,Categories!D:D,0),2)))</f>
        <v>24</v>
      </c>
      <c r="E91" t="str">
        <f>IF(TYPE="R","Retained Earnings",IF(ISNA(INDEX(Categories!D:F,MATCH(GLCATCODE,Categories!E:E,0),3)),0,INDEX(Categories!D:F,MATCH(GLCATCODE,Categories!E:E,0),3)))</f>
        <v>Fixed Assets</v>
      </c>
      <c r="F91" t="s">
        <v>239</v>
      </c>
      <c r="G91" t="s">
        <v>1163</v>
      </c>
      <c r="H91" t="s">
        <v>1440</v>
      </c>
      <c r="I91" t="s">
        <v>1316</v>
      </c>
      <c r="J91" t="s">
        <v>1305</v>
      </c>
      <c r="K91" t="s">
        <v>1305</v>
      </c>
      <c r="L91" t="s">
        <v>1305</v>
      </c>
      <c r="M91" t="s">
        <v>1305</v>
      </c>
      <c r="N91" t="s">
        <v>1305</v>
      </c>
      <c r="O91" t="s">
        <v>1305</v>
      </c>
      <c r="P91" t="s">
        <v>1305</v>
      </c>
      <c r="Q91" t="s">
        <v>1306</v>
      </c>
      <c r="R91" t="s">
        <v>1343</v>
      </c>
      <c r="S91">
        <f>VLOOKUP(ACCOUNTEXSEG,Sheet6!$A$2:$C$4000,3,TRUE)</f>
        <v>-245166.86</v>
      </c>
      <c r="T91">
        <f>IF(ACCTTYPE="I",0,OPENBALN)</f>
        <v>-285333.12</v>
      </c>
      <c r="U91">
        <v>-3396.12</v>
      </c>
      <c r="V91">
        <v>-3396.12</v>
      </c>
      <c r="W91">
        <v>-3396.12</v>
      </c>
      <c r="X91">
        <v>-3396.12</v>
      </c>
      <c r="Y91" s="179">
        <v>-3396.12</v>
      </c>
      <c r="Z91">
        <v>-3396.12</v>
      </c>
      <c r="AA91">
        <v>-3241.33</v>
      </c>
      <c r="AB91">
        <v>-3386.33</v>
      </c>
      <c r="AC91">
        <v>-3386.33</v>
      </c>
      <c r="AD91">
        <v>-3386.33</v>
      </c>
      <c r="AE91">
        <v>-3386.33</v>
      </c>
      <c r="AF91">
        <v>-3386.33</v>
      </c>
      <c r="AG91">
        <v>-3386.33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 s="179">
        <v>-3346.59</v>
      </c>
      <c r="AV91">
        <v>-3346.59</v>
      </c>
      <c r="AW91">
        <v>-3346.59</v>
      </c>
      <c r="AX91">
        <v>-3346.59</v>
      </c>
      <c r="AY91">
        <v>-3346.59</v>
      </c>
      <c r="AZ91">
        <v>-3346.59</v>
      </c>
      <c r="BA91">
        <v>-3251.12</v>
      </c>
      <c r="BB91">
        <v>-3251.12</v>
      </c>
      <c r="BC91">
        <v>-3396.12</v>
      </c>
      <c r="BD91">
        <v>-3396.12</v>
      </c>
      <c r="BE91">
        <v>-3396.12</v>
      </c>
      <c r="BF91">
        <v>-3396.12</v>
      </c>
      <c r="BG91">
        <v>-3396.12</v>
      </c>
      <c r="BH91">
        <v>-33155.800000000003</v>
      </c>
      <c r="BI91">
        <v>-28154.04</v>
      </c>
      <c r="BJ91">
        <v>-24435.224999999999</v>
      </c>
      <c r="BK91">
        <v>-20752.66</v>
      </c>
      <c r="BL91">
        <v>0</v>
      </c>
      <c r="BM91" t="s">
        <v>1308</v>
      </c>
      <c r="BN91">
        <v>20190701</v>
      </c>
      <c r="BO91">
        <v>-325882.82</v>
      </c>
      <c r="BP91" t="s">
        <v>239</v>
      </c>
      <c r="BQ91">
        <v>-285333.12</v>
      </c>
      <c r="BR91">
        <v>2020</v>
      </c>
      <c r="BS91" t="s">
        <v>360</v>
      </c>
      <c r="BT91">
        <v>-325882.82</v>
      </c>
    </row>
    <row r="92" spans="1:72" x14ac:dyDescent="0.2">
      <c r="A92" t="s">
        <v>658</v>
      </c>
      <c r="B92" t="s">
        <v>1444</v>
      </c>
      <c r="C92" t="s">
        <v>1407</v>
      </c>
      <c r="D92">
        <f>IF(TYPE="R",40,IF(ISNA(INDEX(Categories!D:E,MATCH(GROUPTYPE,Categories!D:D,0),2)),0,INDEX(Categories!D:E,MATCH(GROUPTYPE,Categories!D:D,0),2)))</f>
        <v>24</v>
      </c>
      <c r="E92" t="str">
        <f>IF(TYPE="R","Retained Earnings",IF(ISNA(INDEX(Categories!D:F,MATCH(GLCATCODE,Categories!E:E,0),3)),0,INDEX(Categories!D:F,MATCH(GLCATCODE,Categories!E:E,0),3)))</f>
        <v>Fixed Assets</v>
      </c>
      <c r="F92" t="s">
        <v>239</v>
      </c>
      <c r="G92" t="s">
        <v>1169</v>
      </c>
      <c r="H92" t="s">
        <v>1440</v>
      </c>
      <c r="I92" t="s">
        <v>1433</v>
      </c>
      <c r="J92" t="s">
        <v>1305</v>
      </c>
      <c r="K92" t="s">
        <v>1305</v>
      </c>
      <c r="L92" t="s">
        <v>1305</v>
      </c>
      <c r="M92" t="s">
        <v>1305</v>
      </c>
      <c r="N92" t="s">
        <v>1305</v>
      </c>
      <c r="O92" t="s">
        <v>1305</v>
      </c>
      <c r="P92" t="s">
        <v>1305</v>
      </c>
      <c r="Q92" t="s">
        <v>1306</v>
      </c>
      <c r="R92" t="s">
        <v>1343</v>
      </c>
      <c r="S92">
        <f>VLOOKUP(ACCOUNTEXSEG,Sheet6!$A$2:$C$4000,3,TRUE)</f>
        <v>-78097.81</v>
      </c>
      <c r="T92">
        <f>IF(ACCTTYPE="I",0,OPENBALN)</f>
        <v>-78097.81</v>
      </c>
      <c r="U92">
        <v>0</v>
      </c>
      <c r="V92">
        <v>0</v>
      </c>
      <c r="W92">
        <v>0</v>
      </c>
      <c r="X92">
        <v>0</v>
      </c>
      <c r="Y92" s="179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 s="179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-9762.2262499999997</v>
      </c>
      <c r="BI92">
        <v>-9762.2262499999997</v>
      </c>
      <c r="BJ92">
        <v>-9762.2262499999997</v>
      </c>
      <c r="BK92">
        <v>-9762.2262499999997</v>
      </c>
      <c r="BL92">
        <v>0</v>
      </c>
      <c r="BM92" t="s">
        <v>1308</v>
      </c>
      <c r="BN92">
        <v>20190701</v>
      </c>
      <c r="BO92">
        <v>-78097.81</v>
      </c>
      <c r="BP92" t="s">
        <v>239</v>
      </c>
      <c r="BQ92">
        <v>-78097.81</v>
      </c>
      <c r="BR92">
        <v>2020</v>
      </c>
      <c r="BS92" t="s">
        <v>360</v>
      </c>
      <c r="BT92">
        <v>-78097.81</v>
      </c>
    </row>
    <row r="93" spans="1:72" x14ac:dyDescent="0.2">
      <c r="A93" t="s">
        <v>659</v>
      </c>
      <c r="B93" t="s">
        <v>1445</v>
      </c>
      <c r="C93" t="s">
        <v>1407</v>
      </c>
      <c r="D93">
        <f>IF(TYPE="R",40,IF(ISNA(INDEX(Categories!D:E,MATCH(GROUPTYPE,Categories!D:D,0),2)),0,INDEX(Categories!D:E,MATCH(GROUPTYPE,Categories!D:D,0),2)))</f>
        <v>24</v>
      </c>
      <c r="E93" t="str">
        <f>IF(TYPE="R","Retained Earnings",IF(ISNA(INDEX(Categories!D:F,MATCH(GLCATCODE,Categories!E:E,0),3)),0,INDEX(Categories!D:F,MATCH(GLCATCODE,Categories!E:E,0),3)))</f>
        <v>Fixed Assets</v>
      </c>
      <c r="F93" t="s">
        <v>239</v>
      </c>
      <c r="G93" t="s">
        <v>1175</v>
      </c>
      <c r="H93" t="s">
        <v>1446</v>
      </c>
      <c r="I93" t="s">
        <v>1318</v>
      </c>
      <c r="J93" t="s">
        <v>1305</v>
      </c>
      <c r="K93" t="s">
        <v>1305</v>
      </c>
      <c r="L93" t="s">
        <v>1305</v>
      </c>
      <c r="M93" t="s">
        <v>1305</v>
      </c>
      <c r="N93" t="s">
        <v>1305</v>
      </c>
      <c r="O93" t="s">
        <v>1305</v>
      </c>
      <c r="P93" t="s">
        <v>1305</v>
      </c>
      <c r="Q93" t="s">
        <v>1306</v>
      </c>
      <c r="R93" t="s">
        <v>1343</v>
      </c>
      <c r="S93">
        <f>VLOOKUP(ACCOUNTEXSEG,Sheet6!$A$2:$C$4000,3,TRUE)</f>
        <v>0</v>
      </c>
      <c r="T93">
        <f>IF(ACCTTYPE="I",0,OPENBALN)</f>
        <v>0</v>
      </c>
      <c r="U93">
        <v>0</v>
      </c>
      <c r="V93">
        <v>0</v>
      </c>
      <c r="W93">
        <v>0</v>
      </c>
      <c r="X93">
        <v>0</v>
      </c>
      <c r="Y93" s="179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 s="179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 t="s">
        <v>1308</v>
      </c>
      <c r="BN93">
        <v>20190701</v>
      </c>
      <c r="BO93">
        <v>0</v>
      </c>
      <c r="BP93" t="s">
        <v>239</v>
      </c>
      <c r="BQ93">
        <v>0</v>
      </c>
      <c r="BR93">
        <v>2020</v>
      </c>
      <c r="BS93" t="s">
        <v>360</v>
      </c>
      <c r="BT93">
        <v>0</v>
      </c>
    </row>
    <row r="94" spans="1:72" x14ac:dyDescent="0.2">
      <c r="A94" t="s">
        <v>660</v>
      </c>
      <c r="B94" t="s">
        <v>1447</v>
      </c>
      <c r="C94" t="s">
        <v>1407</v>
      </c>
      <c r="D94">
        <f>IF(TYPE="R",40,IF(ISNA(INDEX(Categories!D:E,MATCH(GROUPTYPE,Categories!D:D,0),2)),0,INDEX(Categories!D:E,MATCH(GROUPTYPE,Categories!D:D,0),2)))</f>
        <v>24</v>
      </c>
      <c r="E94" t="str">
        <f>IF(TYPE="R","Retained Earnings",IF(ISNA(INDEX(Categories!D:F,MATCH(GLCATCODE,Categories!E:E,0),3)),0,INDEX(Categories!D:F,MATCH(GLCATCODE,Categories!E:E,0),3)))</f>
        <v>Fixed Assets</v>
      </c>
      <c r="F94" t="s">
        <v>239</v>
      </c>
      <c r="G94" t="s">
        <v>1176</v>
      </c>
      <c r="H94" t="s">
        <v>1446</v>
      </c>
      <c r="I94" t="s">
        <v>1320</v>
      </c>
      <c r="J94" t="s">
        <v>1305</v>
      </c>
      <c r="K94" t="s">
        <v>1305</v>
      </c>
      <c r="L94" t="s">
        <v>1305</v>
      </c>
      <c r="M94" t="s">
        <v>1305</v>
      </c>
      <c r="N94" t="s">
        <v>1305</v>
      </c>
      <c r="O94" t="s">
        <v>1305</v>
      </c>
      <c r="P94" t="s">
        <v>1305</v>
      </c>
      <c r="Q94" t="s">
        <v>1306</v>
      </c>
      <c r="R94" t="s">
        <v>1343</v>
      </c>
      <c r="S94">
        <f>VLOOKUP(ACCOUNTEXSEG,Sheet6!$A$2:$C$4000,3,TRUE)</f>
        <v>0</v>
      </c>
      <c r="T94">
        <f>IF(ACCTTYPE="I",0,OPENBALN)</f>
        <v>0</v>
      </c>
      <c r="U94">
        <v>0</v>
      </c>
      <c r="V94">
        <v>0</v>
      </c>
      <c r="W94">
        <v>0</v>
      </c>
      <c r="X94">
        <v>0</v>
      </c>
      <c r="Y94" s="179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 s="179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 t="s">
        <v>1308</v>
      </c>
      <c r="BN94">
        <v>20190701</v>
      </c>
      <c r="BO94">
        <v>0</v>
      </c>
      <c r="BP94" t="s">
        <v>239</v>
      </c>
      <c r="BQ94">
        <v>0</v>
      </c>
      <c r="BR94">
        <v>2020</v>
      </c>
      <c r="BS94" t="s">
        <v>360</v>
      </c>
      <c r="BT94">
        <v>0</v>
      </c>
    </row>
    <row r="95" spans="1:72" x14ac:dyDescent="0.2">
      <c r="A95" t="s">
        <v>661</v>
      </c>
      <c r="B95" t="s">
        <v>1448</v>
      </c>
      <c r="C95" t="s">
        <v>1407</v>
      </c>
      <c r="D95">
        <f>IF(TYPE="R",40,IF(ISNA(INDEX(Categories!D:E,MATCH(GROUPTYPE,Categories!D:D,0),2)),0,INDEX(Categories!D:E,MATCH(GROUPTYPE,Categories!D:D,0),2)))</f>
        <v>24</v>
      </c>
      <c r="E95" t="str">
        <f>IF(TYPE="R","Retained Earnings",IF(ISNA(INDEX(Categories!D:F,MATCH(GLCATCODE,Categories!E:E,0),3)),0,INDEX(Categories!D:F,MATCH(GLCATCODE,Categories!E:E,0),3)))</f>
        <v>Fixed Assets</v>
      </c>
      <c r="F95" t="s">
        <v>239</v>
      </c>
      <c r="G95" t="s">
        <v>1180</v>
      </c>
      <c r="H95" t="s">
        <v>1446</v>
      </c>
      <c r="I95" t="s">
        <v>1433</v>
      </c>
      <c r="J95" t="s">
        <v>1305</v>
      </c>
      <c r="K95" t="s">
        <v>1305</v>
      </c>
      <c r="L95" t="s">
        <v>1305</v>
      </c>
      <c r="M95" t="s">
        <v>1305</v>
      </c>
      <c r="N95" t="s">
        <v>1305</v>
      </c>
      <c r="O95" t="s">
        <v>1305</v>
      </c>
      <c r="P95" t="s">
        <v>1305</v>
      </c>
      <c r="Q95" t="s">
        <v>1306</v>
      </c>
      <c r="R95" t="s">
        <v>1343</v>
      </c>
      <c r="S95">
        <f>VLOOKUP(ACCOUNTEXSEG,Sheet6!$A$2:$C$4000,3,TRUE)</f>
        <v>-30093.75</v>
      </c>
      <c r="T95">
        <f>IF(ACCTTYPE="I",0,OPENBALN)</f>
        <v>-30093.75</v>
      </c>
      <c r="U95">
        <v>0</v>
      </c>
      <c r="V95">
        <v>0</v>
      </c>
      <c r="W95">
        <v>0</v>
      </c>
      <c r="X95">
        <v>0</v>
      </c>
      <c r="Y95" s="179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 s="179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-3761.71875</v>
      </c>
      <c r="BI95">
        <v>-3761.71875</v>
      </c>
      <c r="BJ95">
        <v>-3761.71875</v>
      </c>
      <c r="BK95">
        <v>-3761.71875</v>
      </c>
      <c r="BL95">
        <v>0</v>
      </c>
      <c r="BM95" t="s">
        <v>1308</v>
      </c>
      <c r="BN95">
        <v>20190701</v>
      </c>
      <c r="BO95">
        <v>-30093.75</v>
      </c>
      <c r="BP95" t="s">
        <v>239</v>
      </c>
      <c r="BQ95">
        <v>-30093.75</v>
      </c>
      <c r="BR95">
        <v>2020</v>
      </c>
      <c r="BS95" t="s">
        <v>360</v>
      </c>
      <c r="BT95">
        <v>-30093.75</v>
      </c>
    </row>
    <row r="96" spans="1:72" x14ac:dyDescent="0.2">
      <c r="A96" t="s">
        <v>823</v>
      </c>
      <c r="B96" t="s">
        <v>1449</v>
      </c>
      <c r="C96" t="s">
        <v>1407</v>
      </c>
      <c r="D96">
        <f>IF(TYPE="R",40,IF(ISNA(INDEX(Categories!D:E,MATCH(GROUPTYPE,Categories!D:D,0),2)),0,INDEX(Categories!D:E,MATCH(GROUPTYPE,Categories!D:D,0),2)))</f>
        <v>24</v>
      </c>
      <c r="E96" t="str">
        <f>IF(TYPE="R","Retained Earnings",IF(ISNA(INDEX(Categories!D:F,MATCH(GLCATCODE,Categories!E:E,0),3)),0,INDEX(Categories!D:F,MATCH(GLCATCODE,Categories!E:E,0),3)))</f>
        <v>Fixed Assets</v>
      </c>
      <c r="F96" t="s">
        <v>239</v>
      </c>
      <c r="G96" t="s">
        <v>1188</v>
      </c>
      <c r="H96" t="s">
        <v>1450</v>
      </c>
      <c r="I96" t="s">
        <v>1322</v>
      </c>
      <c r="J96" t="s">
        <v>1305</v>
      </c>
      <c r="K96" t="s">
        <v>1305</v>
      </c>
      <c r="L96" t="s">
        <v>1305</v>
      </c>
      <c r="M96" t="s">
        <v>1305</v>
      </c>
      <c r="N96" t="s">
        <v>1305</v>
      </c>
      <c r="O96" t="s">
        <v>1305</v>
      </c>
      <c r="P96" t="s">
        <v>1305</v>
      </c>
      <c r="Q96" t="s">
        <v>1306</v>
      </c>
      <c r="R96" t="s">
        <v>1343</v>
      </c>
      <c r="S96">
        <f>VLOOKUP(ACCOUNTEXSEG,Sheet6!$A$2:$C$4000,3,TRUE)</f>
        <v>-50.6</v>
      </c>
      <c r="T96">
        <f>IF(ACCTTYPE="I",0,OPENBALN)</f>
        <v>-105.8</v>
      </c>
      <c r="U96">
        <v>-4.5999999999999996</v>
      </c>
      <c r="V96">
        <v>-4.5999999999999996</v>
      </c>
      <c r="W96">
        <v>-4.5999999999999996</v>
      </c>
      <c r="X96">
        <v>-4.5999999999999996</v>
      </c>
      <c r="Y96" s="179">
        <v>-4.5999999999999996</v>
      </c>
      <c r="Z96">
        <v>-4.5999999999999996</v>
      </c>
      <c r="AA96">
        <v>-4.5999999999999996</v>
      </c>
      <c r="AB96">
        <v>-4.5999999999999996</v>
      </c>
      <c r="AC96">
        <v>-4.5999999999999996</v>
      </c>
      <c r="AD96">
        <v>-4.5999999999999996</v>
      </c>
      <c r="AE96">
        <v>-4.5999999999999996</v>
      </c>
      <c r="AF96">
        <v>-4.5999999999999996</v>
      </c>
      <c r="AG96">
        <v>-4.5999999999999996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 s="179">
        <v>-4.5999999999999996</v>
      </c>
      <c r="AV96">
        <v>-4.5999999999999996</v>
      </c>
      <c r="AW96">
        <v>-4.5999999999999996</v>
      </c>
      <c r="AX96">
        <v>-4.5999999999999996</v>
      </c>
      <c r="AY96">
        <v>-4.5999999999999996</v>
      </c>
      <c r="AZ96">
        <v>-4.5999999999999996</v>
      </c>
      <c r="BA96">
        <v>-4.5999999999999996</v>
      </c>
      <c r="BB96">
        <v>-4.5999999999999996</v>
      </c>
      <c r="BC96">
        <v>-4.5999999999999996</v>
      </c>
      <c r="BD96">
        <v>-4.5999999999999996</v>
      </c>
      <c r="BE96">
        <v>-4.5999999999999996</v>
      </c>
      <c r="BF96">
        <v>-4.5999999999999996</v>
      </c>
      <c r="BG96">
        <v>-4.5999999999999996</v>
      </c>
      <c r="BH96">
        <v>-9.7750000000000004</v>
      </c>
      <c r="BI96">
        <v>-2.875</v>
      </c>
      <c r="BJ96">
        <v>-1.1499999999999999</v>
      </c>
      <c r="BK96">
        <v>0</v>
      </c>
      <c r="BL96">
        <v>0</v>
      </c>
      <c r="BM96" t="s">
        <v>1308</v>
      </c>
      <c r="BN96">
        <v>20190701</v>
      </c>
      <c r="BO96">
        <v>-161</v>
      </c>
      <c r="BP96" t="s">
        <v>239</v>
      </c>
      <c r="BQ96">
        <v>-105.8</v>
      </c>
      <c r="BR96">
        <v>2020</v>
      </c>
      <c r="BS96" t="s">
        <v>360</v>
      </c>
      <c r="BT96">
        <v>-161</v>
      </c>
    </row>
    <row r="97" spans="1:72" x14ac:dyDescent="0.2">
      <c r="A97" t="s">
        <v>887</v>
      </c>
      <c r="B97" t="s">
        <v>1451</v>
      </c>
      <c r="C97" t="s">
        <v>1407</v>
      </c>
      <c r="D97">
        <f>IF(TYPE="R",40,IF(ISNA(INDEX(Categories!D:E,MATCH(GROUPTYPE,Categories!D:D,0),2)),0,INDEX(Categories!D:E,MATCH(GROUPTYPE,Categories!D:D,0),2)))</f>
        <v>24</v>
      </c>
      <c r="E97" t="str">
        <f>IF(TYPE="R","Retained Earnings",IF(ISNA(INDEX(Categories!D:F,MATCH(GLCATCODE,Categories!E:E,0),3)),0,INDEX(Categories!D:F,MATCH(GLCATCODE,Categories!E:E,0),3)))</f>
        <v>Fixed Assets</v>
      </c>
      <c r="F97" t="s">
        <v>239</v>
      </c>
      <c r="G97" t="s">
        <v>1192</v>
      </c>
      <c r="H97" t="s">
        <v>1452</v>
      </c>
      <c r="I97" t="s">
        <v>1304</v>
      </c>
      <c r="J97" t="s">
        <v>1305</v>
      </c>
      <c r="K97" t="s">
        <v>1305</v>
      </c>
      <c r="L97" t="s">
        <v>1305</v>
      </c>
      <c r="M97" t="s">
        <v>1305</v>
      </c>
      <c r="N97" t="s">
        <v>1305</v>
      </c>
      <c r="O97" t="s">
        <v>1305</v>
      </c>
      <c r="P97" t="s">
        <v>1305</v>
      </c>
      <c r="Q97" t="s">
        <v>1306</v>
      </c>
      <c r="R97" t="s">
        <v>1343</v>
      </c>
      <c r="S97">
        <f>VLOOKUP(ACCOUNTEXSEG,Sheet6!$A$2:$C$4000,3,TRUE)</f>
        <v>0</v>
      </c>
      <c r="T97">
        <f>IF(ACCTTYPE="I",0,OPENBALN)</f>
        <v>-142.62</v>
      </c>
      <c r="U97">
        <v>-24.16</v>
      </c>
      <c r="V97">
        <v>-22.6</v>
      </c>
      <c r="W97">
        <v>-24.16</v>
      </c>
      <c r="X97">
        <v>-23.38</v>
      </c>
      <c r="Y97" s="179">
        <v>-24.16</v>
      </c>
      <c r="Z97">
        <v>-23.38</v>
      </c>
      <c r="AA97">
        <v>-24.16</v>
      </c>
      <c r="AB97">
        <v>-24.16</v>
      </c>
      <c r="AC97">
        <v>-23.38</v>
      </c>
      <c r="AD97">
        <v>-24.16</v>
      </c>
      <c r="AE97">
        <v>-23.38</v>
      </c>
      <c r="AF97">
        <v>-24.16</v>
      </c>
      <c r="AG97">
        <v>-24.16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 s="179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-24.16</v>
      </c>
      <c r="BB97">
        <v>-24.16</v>
      </c>
      <c r="BC97">
        <v>-23.38</v>
      </c>
      <c r="BD97">
        <v>-23.38</v>
      </c>
      <c r="BE97">
        <v>-23.38</v>
      </c>
      <c r="BF97">
        <v>-24.16</v>
      </c>
      <c r="BG97">
        <v>-24.16</v>
      </c>
      <c r="BH97">
        <v>0</v>
      </c>
      <c r="BI97">
        <v>0</v>
      </c>
      <c r="BJ97">
        <v>0</v>
      </c>
      <c r="BK97">
        <v>0</v>
      </c>
      <c r="BL97">
        <v>0</v>
      </c>
      <c r="BM97" t="s">
        <v>1308</v>
      </c>
      <c r="BN97">
        <v>20190701</v>
      </c>
      <c r="BO97">
        <v>-427.86</v>
      </c>
      <c r="BP97" t="s">
        <v>239</v>
      </c>
      <c r="BQ97">
        <v>-142.62</v>
      </c>
      <c r="BR97">
        <v>2020</v>
      </c>
      <c r="BS97" t="s">
        <v>360</v>
      </c>
      <c r="BT97">
        <v>-427.86</v>
      </c>
    </row>
    <row r="98" spans="1:72" x14ac:dyDescent="0.2">
      <c r="A98" t="s">
        <v>662</v>
      </c>
      <c r="B98" t="s">
        <v>1453</v>
      </c>
      <c r="C98" t="s">
        <v>1407</v>
      </c>
      <c r="D98">
        <f>IF(TYPE="R",40,IF(ISNA(INDEX(Categories!D:E,MATCH(GROUPTYPE,Categories!D:D,0),2)),0,INDEX(Categories!D:E,MATCH(GROUPTYPE,Categories!D:D,0),2)))</f>
        <v>24</v>
      </c>
      <c r="E98" t="str">
        <f>IF(TYPE="R","Retained Earnings",IF(ISNA(INDEX(Categories!D:F,MATCH(GLCATCODE,Categories!E:E,0),3)),0,INDEX(Categories!D:F,MATCH(GLCATCODE,Categories!E:E,0),3)))</f>
        <v>Fixed Assets</v>
      </c>
      <c r="F98" t="s">
        <v>239</v>
      </c>
      <c r="G98" t="s">
        <v>1194</v>
      </c>
      <c r="H98" t="s">
        <v>1452</v>
      </c>
      <c r="I98" t="s">
        <v>1312</v>
      </c>
      <c r="J98" t="s">
        <v>1305</v>
      </c>
      <c r="K98" t="s">
        <v>1305</v>
      </c>
      <c r="L98" t="s">
        <v>1305</v>
      </c>
      <c r="M98" t="s">
        <v>1305</v>
      </c>
      <c r="N98" t="s">
        <v>1305</v>
      </c>
      <c r="O98" t="s">
        <v>1305</v>
      </c>
      <c r="P98" t="s">
        <v>1305</v>
      </c>
      <c r="Q98" t="s">
        <v>1306</v>
      </c>
      <c r="R98" t="s">
        <v>1343</v>
      </c>
      <c r="S98">
        <f>VLOOKUP(ACCOUNTEXSEG,Sheet6!$A$2:$C$4000,3,TRUE)</f>
        <v>-4607.2299999999996</v>
      </c>
      <c r="T98">
        <f>IF(ACCTTYPE="I",0,OPENBALN)</f>
        <v>-5113.95</v>
      </c>
      <c r="U98">
        <v>-24.16</v>
      </c>
      <c r="V98">
        <v>-21.82</v>
      </c>
      <c r="W98">
        <v>-24.16</v>
      </c>
      <c r="X98">
        <v>-23.38</v>
      </c>
      <c r="Y98" s="179">
        <v>-24.16</v>
      </c>
      <c r="Z98">
        <v>-23.38</v>
      </c>
      <c r="AA98">
        <v>-24.16</v>
      </c>
      <c r="AB98">
        <v>-24.16</v>
      </c>
      <c r="AC98">
        <v>-23.38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 s="179">
        <v>-69.95</v>
      </c>
      <c r="AV98">
        <v>-63.18</v>
      </c>
      <c r="AW98">
        <v>-69.95</v>
      </c>
      <c r="AX98">
        <v>-67.69</v>
      </c>
      <c r="AY98">
        <v>-69.95</v>
      </c>
      <c r="AZ98">
        <v>-23.38</v>
      </c>
      <c r="BA98">
        <v>-24.16</v>
      </c>
      <c r="BB98">
        <v>-24.16</v>
      </c>
      <c r="BC98">
        <v>-23.38</v>
      </c>
      <c r="BD98">
        <v>-23.38</v>
      </c>
      <c r="BE98">
        <v>-23.38</v>
      </c>
      <c r="BF98">
        <v>-24.16</v>
      </c>
      <c r="BG98">
        <v>-24.16</v>
      </c>
      <c r="BH98">
        <v>-621.41624999999999</v>
      </c>
      <c r="BI98">
        <v>-524.28875000000005</v>
      </c>
      <c r="BJ98">
        <v>-421.6225</v>
      </c>
      <c r="BK98">
        <v>-318.39125000000001</v>
      </c>
      <c r="BL98">
        <v>0</v>
      </c>
      <c r="BM98" t="s">
        <v>1308</v>
      </c>
      <c r="BN98">
        <v>20190701</v>
      </c>
      <c r="BO98">
        <v>-5326.71</v>
      </c>
      <c r="BP98" t="s">
        <v>239</v>
      </c>
      <c r="BQ98">
        <v>-5113.95</v>
      </c>
      <c r="BR98">
        <v>2020</v>
      </c>
      <c r="BS98" t="s">
        <v>360</v>
      </c>
      <c r="BT98">
        <v>-5326.71</v>
      </c>
    </row>
    <row r="99" spans="1:72" x14ac:dyDescent="0.2">
      <c r="A99" t="s">
        <v>663</v>
      </c>
      <c r="B99" t="s">
        <v>1454</v>
      </c>
      <c r="C99" t="s">
        <v>1407</v>
      </c>
      <c r="D99">
        <f>IF(TYPE="R",40,IF(ISNA(INDEX(Categories!D:E,MATCH(GROUPTYPE,Categories!D:D,0),2)),0,INDEX(Categories!D:E,MATCH(GROUPTYPE,Categories!D:D,0),2)))</f>
        <v>24</v>
      </c>
      <c r="E99" t="str">
        <f>IF(TYPE="R","Retained Earnings",IF(ISNA(INDEX(Categories!D:F,MATCH(GLCATCODE,Categories!E:E,0),3)),0,INDEX(Categories!D:F,MATCH(GLCATCODE,Categories!E:E,0),3)))</f>
        <v>Fixed Assets</v>
      </c>
      <c r="F99" t="s">
        <v>239</v>
      </c>
      <c r="G99" t="s">
        <v>1195</v>
      </c>
      <c r="H99" t="s">
        <v>1452</v>
      </c>
      <c r="I99" t="s">
        <v>1314</v>
      </c>
      <c r="J99" t="s">
        <v>1305</v>
      </c>
      <c r="K99" t="s">
        <v>1305</v>
      </c>
      <c r="L99" t="s">
        <v>1305</v>
      </c>
      <c r="M99" t="s">
        <v>1305</v>
      </c>
      <c r="N99" t="s">
        <v>1305</v>
      </c>
      <c r="O99" t="s">
        <v>1305</v>
      </c>
      <c r="P99" t="s">
        <v>1305</v>
      </c>
      <c r="Q99" t="s">
        <v>1306</v>
      </c>
      <c r="R99" t="s">
        <v>1343</v>
      </c>
      <c r="S99">
        <f>VLOOKUP(ACCOUNTEXSEG,Sheet6!$A$2:$C$4000,3,TRUE)</f>
        <v>-30008.87</v>
      </c>
      <c r="T99">
        <f>IF(ACCTTYPE="I",0,OPENBALN)</f>
        <v>-37276.99</v>
      </c>
      <c r="U99">
        <v>-618.99</v>
      </c>
      <c r="V99">
        <v>-559.08000000000004</v>
      </c>
      <c r="W99">
        <v>-618.99</v>
      </c>
      <c r="X99">
        <v>-599.02</v>
      </c>
      <c r="Y99" s="179">
        <v>-618.99</v>
      </c>
      <c r="Z99">
        <v>-599.02</v>
      </c>
      <c r="AA99">
        <v>-618.99</v>
      </c>
      <c r="AB99">
        <v>-618.99</v>
      </c>
      <c r="AC99">
        <v>-599.02</v>
      </c>
      <c r="AD99">
        <v>-618.99</v>
      </c>
      <c r="AE99">
        <v>-599.02</v>
      </c>
      <c r="AF99">
        <v>-618.99</v>
      </c>
      <c r="AG99">
        <v>-618.99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 s="179">
        <v>-618.99</v>
      </c>
      <c r="AV99">
        <v>-559.08000000000004</v>
      </c>
      <c r="AW99">
        <v>-618.99</v>
      </c>
      <c r="AX99">
        <v>-599.02</v>
      </c>
      <c r="AY99">
        <v>-618.99</v>
      </c>
      <c r="AZ99">
        <v>-599.02</v>
      </c>
      <c r="BA99">
        <v>-618.99</v>
      </c>
      <c r="BB99">
        <v>-618.99</v>
      </c>
      <c r="BC99">
        <v>-599.02</v>
      </c>
      <c r="BD99">
        <v>-599.02</v>
      </c>
      <c r="BE99">
        <v>-599.02</v>
      </c>
      <c r="BF99">
        <v>-618.99</v>
      </c>
      <c r="BG99">
        <v>-618.99</v>
      </c>
      <c r="BH99">
        <v>-4202.87</v>
      </c>
      <c r="BI99">
        <v>-3294.355</v>
      </c>
      <c r="BJ99">
        <v>-2385.84</v>
      </c>
      <c r="BK99">
        <v>-1472.3325</v>
      </c>
      <c r="BL99">
        <v>0</v>
      </c>
      <c r="BM99" t="s">
        <v>1308</v>
      </c>
      <c r="BN99">
        <v>20190701</v>
      </c>
      <c r="BO99">
        <v>-44565.08</v>
      </c>
      <c r="BP99" t="s">
        <v>239</v>
      </c>
      <c r="BQ99">
        <v>-37276.99</v>
      </c>
      <c r="BR99">
        <v>2020</v>
      </c>
      <c r="BS99" t="s">
        <v>360</v>
      </c>
      <c r="BT99">
        <v>-44565.08</v>
      </c>
    </row>
    <row r="100" spans="1:72" x14ac:dyDescent="0.2">
      <c r="A100" t="s">
        <v>664</v>
      </c>
      <c r="B100" t="s">
        <v>1455</v>
      </c>
      <c r="C100" t="s">
        <v>1407</v>
      </c>
      <c r="D100">
        <f>IF(TYPE="R",40,IF(ISNA(INDEX(Categories!D:E,MATCH(GROUPTYPE,Categories!D:D,0),2)),0,INDEX(Categories!D:E,MATCH(GROUPTYPE,Categories!D:D,0),2)))</f>
        <v>24</v>
      </c>
      <c r="E100" t="str">
        <f>IF(TYPE="R","Retained Earnings",IF(ISNA(INDEX(Categories!D:F,MATCH(GLCATCODE,Categories!E:E,0),3)),0,INDEX(Categories!D:F,MATCH(GLCATCODE,Categories!E:E,0),3)))</f>
        <v>Fixed Assets</v>
      </c>
      <c r="F100" t="s">
        <v>239</v>
      </c>
      <c r="G100" t="s">
        <v>1203</v>
      </c>
      <c r="H100" t="s">
        <v>1456</v>
      </c>
      <c r="I100" t="s">
        <v>1310</v>
      </c>
      <c r="J100" t="s">
        <v>1305</v>
      </c>
      <c r="K100" t="s">
        <v>1305</v>
      </c>
      <c r="L100" t="s">
        <v>1305</v>
      </c>
      <c r="M100" t="s">
        <v>1305</v>
      </c>
      <c r="N100" t="s">
        <v>1305</v>
      </c>
      <c r="O100" t="s">
        <v>1305</v>
      </c>
      <c r="P100" t="s">
        <v>1305</v>
      </c>
      <c r="Q100" t="s">
        <v>1306</v>
      </c>
      <c r="R100" t="s">
        <v>1343</v>
      </c>
      <c r="S100">
        <f>VLOOKUP(ACCOUNTEXSEG,Sheet6!$A$2:$C$4000,3,TRUE)</f>
        <v>-70.260000000000005</v>
      </c>
      <c r="T100">
        <f>IF(ACCTTYPE="I",0,OPENBALN)</f>
        <v>-70.260000000000005</v>
      </c>
      <c r="U100">
        <v>0</v>
      </c>
      <c r="V100">
        <v>0</v>
      </c>
      <c r="W100">
        <v>0</v>
      </c>
      <c r="X100">
        <v>0</v>
      </c>
      <c r="Y100" s="179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 s="179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-8.7825000000000006</v>
      </c>
      <c r="BI100">
        <v>-8.7825000000000006</v>
      </c>
      <c r="BJ100">
        <v>-8.7825000000000006</v>
      </c>
      <c r="BK100">
        <v>-8.7825000000000006</v>
      </c>
      <c r="BL100">
        <v>0</v>
      </c>
      <c r="BM100" t="s">
        <v>1308</v>
      </c>
      <c r="BN100">
        <v>20190701</v>
      </c>
      <c r="BO100">
        <v>-70.260000000000005</v>
      </c>
      <c r="BP100" t="s">
        <v>239</v>
      </c>
      <c r="BQ100">
        <v>-70.260000000000005</v>
      </c>
      <c r="BR100">
        <v>2020</v>
      </c>
      <c r="BS100" t="s">
        <v>360</v>
      </c>
      <c r="BT100">
        <v>-70.260000000000005</v>
      </c>
    </row>
    <row r="101" spans="1:72" x14ac:dyDescent="0.2">
      <c r="A101" t="s">
        <v>665</v>
      </c>
      <c r="B101" t="s">
        <v>1457</v>
      </c>
      <c r="C101" t="s">
        <v>1407</v>
      </c>
      <c r="D101">
        <f>IF(TYPE="R",40,IF(ISNA(INDEX(Categories!D:E,MATCH(GROUPTYPE,Categories!D:D,0),2)),0,INDEX(Categories!D:E,MATCH(GROUPTYPE,Categories!D:D,0),2)))</f>
        <v>24</v>
      </c>
      <c r="E101" t="str">
        <f>IF(TYPE="R","Retained Earnings",IF(ISNA(INDEX(Categories!D:F,MATCH(GLCATCODE,Categories!E:E,0),3)),0,INDEX(Categories!D:F,MATCH(GLCATCODE,Categories!E:E,0),3)))</f>
        <v>Fixed Assets</v>
      </c>
      <c r="F101" t="s">
        <v>239</v>
      </c>
      <c r="G101" t="s">
        <v>1204</v>
      </c>
      <c r="H101" t="s">
        <v>1456</v>
      </c>
      <c r="I101" t="s">
        <v>1312</v>
      </c>
      <c r="J101" t="s">
        <v>1305</v>
      </c>
      <c r="K101" t="s">
        <v>1305</v>
      </c>
      <c r="L101" t="s">
        <v>1305</v>
      </c>
      <c r="M101" t="s">
        <v>1305</v>
      </c>
      <c r="N101" t="s">
        <v>1305</v>
      </c>
      <c r="O101" t="s">
        <v>1305</v>
      </c>
      <c r="P101" t="s">
        <v>1305</v>
      </c>
      <c r="Q101" t="s">
        <v>1306</v>
      </c>
      <c r="R101" t="s">
        <v>1343</v>
      </c>
      <c r="S101">
        <f>VLOOKUP(ACCOUNTEXSEG,Sheet6!$A$2:$C$4000,3,TRUE)</f>
        <v>-30.57</v>
      </c>
      <c r="T101">
        <f>IF(ACCTTYPE="I",0,OPENBALN)</f>
        <v>-30.57</v>
      </c>
      <c r="U101">
        <v>0</v>
      </c>
      <c r="V101">
        <v>0</v>
      </c>
      <c r="W101">
        <v>0</v>
      </c>
      <c r="X101">
        <v>0</v>
      </c>
      <c r="Y101" s="179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 s="179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-3.82125</v>
      </c>
      <c r="BI101">
        <v>-3.82125</v>
      </c>
      <c r="BJ101">
        <v>-3.82125</v>
      </c>
      <c r="BK101">
        <v>-3.82125</v>
      </c>
      <c r="BL101">
        <v>0</v>
      </c>
      <c r="BM101" t="s">
        <v>1308</v>
      </c>
      <c r="BN101">
        <v>20190701</v>
      </c>
      <c r="BO101">
        <v>-30.57</v>
      </c>
      <c r="BP101" t="s">
        <v>239</v>
      </c>
      <c r="BQ101">
        <v>-30.57</v>
      </c>
      <c r="BR101">
        <v>2020</v>
      </c>
      <c r="BS101" t="s">
        <v>360</v>
      </c>
      <c r="BT101">
        <v>-30.57</v>
      </c>
    </row>
    <row r="102" spans="1:72" x14ac:dyDescent="0.2">
      <c r="A102" t="s">
        <v>667</v>
      </c>
      <c r="B102" t="s">
        <v>1458</v>
      </c>
      <c r="C102" t="s">
        <v>1407</v>
      </c>
      <c r="D102">
        <f>IF(TYPE="R",40,IF(ISNA(INDEX(Categories!D:E,MATCH(GROUPTYPE,Categories!D:D,0),2)),0,INDEX(Categories!D:E,MATCH(GROUPTYPE,Categories!D:D,0),2)))</f>
        <v>24</v>
      </c>
      <c r="E102" t="str">
        <f>IF(TYPE="R","Retained Earnings",IF(ISNA(INDEX(Categories!D:F,MATCH(GLCATCODE,Categories!E:E,0),3)),0,INDEX(Categories!D:F,MATCH(GLCATCODE,Categories!E:E,0),3)))</f>
        <v>Fixed Assets</v>
      </c>
      <c r="F102" t="s">
        <v>239</v>
      </c>
      <c r="G102" t="s">
        <v>1208</v>
      </c>
      <c r="H102" t="s">
        <v>1456</v>
      </c>
      <c r="I102" t="s">
        <v>1320</v>
      </c>
      <c r="J102" t="s">
        <v>1305</v>
      </c>
      <c r="K102" t="s">
        <v>1305</v>
      </c>
      <c r="L102" t="s">
        <v>1305</v>
      </c>
      <c r="M102" t="s">
        <v>1305</v>
      </c>
      <c r="N102" t="s">
        <v>1305</v>
      </c>
      <c r="O102" t="s">
        <v>1305</v>
      </c>
      <c r="P102" t="s">
        <v>1305</v>
      </c>
      <c r="Q102" t="s">
        <v>1306</v>
      </c>
      <c r="R102" t="s">
        <v>1343</v>
      </c>
      <c r="S102">
        <f>VLOOKUP(ACCOUNTEXSEG,Sheet6!$A$2:$C$4000,3,TRUE)</f>
        <v>0</v>
      </c>
      <c r="T102">
        <f>IF(ACCTTYPE="I",0,OPENBALN)</f>
        <v>0</v>
      </c>
      <c r="U102">
        <v>0</v>
      </c>
      <c r="V102">
        <v>0</v>
      </c>
      <c r="W102">
        <v>0</v>
      </c>
      <c r="X102">
        <v>0</v>
      </c>
      <c r="Y102" s="179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 s="179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 t="s">
        <v>1308</v>
      </c>
      <c r="BN102">
        <v>20190701</v>
      </c>
      <c r="BO102">
        <v>0</v>
      </c>
      <c r="BP102" t="s">
        <v>239</v>
      </c>
      <c r="BQ102">
        <v>0</v>
      </c>
      <c r="BR102">
        <v>2020</v>
      </c>
      <c r="BS102" t="s">
        <v>360</v>
      </c>
      <c r="BT102">
        <v>0</v>
      </c>
    </row>
    <row r="103" spans="1:72" x14ac:dyDescent="0.2">
      <c r="A103" t="s">
        <v>528</v>
      </c>
      <c r="B103" t="s">
        <v>1459</v>
      </c>
      <c r="C103" t="s">
        <v>1460</v>
      </c>
      <c r="D103">
        <f>IF(TYPE="R",40,IF(ISNA(INDEX(Categories!D:E,MATCH(GROUPTYPE,Categories!D:D,0),2)),0,INDEX(Categories!D:E,MATCH(GROUPTYPE,Categories!D:D,0),2)))</f>
        <v>26</v>
      </c>
      <c r="E103" t="str">
        <f>IF(TYPE="R","Retained Earnings",IF(ISNA(INDEX(Categories!D:F,MATCH(GLCATCODE,Categories!E:E,0),3)),0,INDEX(Categories!D:F,MATCH(GLCATCODE,Categories!E:E,0),3)))</f>
        <v>Other Assets</v>
      </c>
      <c r="F103" t="s">
        <v>239</v>
      </c>
      <c r="G103" t="s">
        <v>1213</v>
      </c>
      <c r="H103" t="s">
        <v>1461</v>
      </c>
      <c r="I103" t="s">
        <v>1462</v>
      </c>
      <c r="J103" t="s">
        <v>1305</v>
      </c>
      <c r="K103" t="s">
        <v>1305</v>
      </c>
      <c r="L103" t="s">
        <v>1305</v>
      </c>
      <c r="M103" t="s">
        <v>1305</v>
      </c>
      <c r="N103" t="s">
        <v>1305</v>
      </c>
      <c r="O103" t="s">
        <v>1305</v>
      </c>
      <c r="P103" t="s">
        <v>1305</v>
      </c>
      <c r="Q103" t="s">
        <v>1306</v>
      </c>
      <c r="R103" t="s">
        <v>1343</v>
      </c>
      <c r="S103">
        <f>VLOOKUP(ACCOUNTEXSEG,Sheet6!$A$2:$C$4000,3,TRUE)</f>
        <v>0</v>
      </c>
      <c r="T103">
        <f>IF(ACCTTYPE="I",0,OPENBALN)</f>
        <v>0</v>
      </c>
      <c r="U103">
        <v>0</v>
      </c>
      <c r="V103">
        <v>0</v>
      </c>
      <c r="W103">
        <v>0</v>
      </c>
      <c r="X103">
        <v>0</v>
      </c>
      <c r="Y103" s="179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79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1250</v>
      </c>
      <c r="BK103">
        <v>1250</v>
      </c>
      <c r="BL103">
        <v>0</v>
      </c>
      <c r="BM103" t="s">
        <v>1308</v>
      </c>
      <c r="BN103">
        <v>20190701</v>
      </c>
      <c r="BO103">
        <v>0</v>
      </c>
      <c r="BP103" t="s">
        <v>239</v>
      </c>
      <c r="BQ103">
        <v>0</v>
      </c>
      <c r="BR103">
        <v>2020</v>
      </c>
      <c r="BS103" t="s">
        <v>361</v>
      </c>
      <c r="BT103">
        <v>0</v>
      </c>
    </row>
    <row r="104" spans="1:72" x14ac:dyDescent="0.2">
      <c r="A104" t="s">
        <v>448</v>
      </c>
      <c r="B104" t="s">
        <v>1463</v>
      </c>
      <c r="C104" t="s">
        <v>1460</v>
      </c>
      <c r="D104">
        <f>IF(TYPE="R",40,IF(ISNA(INDEX(Categories!D:E,MATCH(GROUPTYPE,Categories!D:D,0),2)),0,INDEX(Categories!D:E,MATCH(GROUPTYPE,Categories!D:D,0),2)))</f>
        <v>26</v>
      </c>
      <c r="E104" t="str">
        <f>IF(TYPE="R","Retained Earnings",IF(ISNA(INDEX(Categories!D:F,MATCH(GLCATCODE,Categories!E:E,0),3)),0,INDEX(Categories!D:F,MATCH(GLCATCODE,Categories!E:E,0),3)))</f>
        <v>Other Assets</v>
      </c>
      <c r="F104" t="s">
        <v>239</v>
      </c>
      <c r="G104" t="s">
        <v>1217</v>
      </c>
      <c r="H104" t="s">
        <v>1461</v>
      </c>
      <c r="I104" t="s">
        <v>1464</v>
      </c>
      <c r="J104" t="s">
        <v>1305</v>
      </c>
      <c r="K104" t="s">
        <v>1305</v>
      </c>
      <c r="L104" t="s">
        <v>1305</v>
      </c>
      <c r="M104" t="s">
        <v>1305</v>
      </c>
      <c r="N104" t="s">
        <v>1305</v>
      </c>
      <c r="O104" t="s">
        <v>1305</v>
      </c>
      <c r="P104" t="s">
        <v>1305</v>
      </c>
      <c r="Q104" t="s">
        <v>1306</v>
      </c>
      <c r="R104" t="s">
        <v>1343</v>
      </c>
      <c r="S104">
        <f>VLOOKUP(ACCOUNTEXSEG,Sheet6!$A$2:$C$4000,3,TRUE)</f>
        <v>0</v>
      </c>
      <c r="T104">
        <f>IF(ACCTTYPE="I",0,OPENBALN)</f>
        <v>0</v>
      </c>
      <c r="U104">
        <v>0</v>
      </c>
      <c r="V104">
        <v>0</v>
      </c>
      <c r="W104">
        <v>0</v>
      </c>
      <c r="X104">
        <v>0</v>
      </c>
      <c r="Y104" s="179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 s="179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 t="s">
        <v>1308</v>
      </c>
      <c r="BN104">
        <v>20190701</v>
      </c>
      <c r="BO104">
        <v>0</v>
      </c>
      <c r="BP104" t="s">
        <v>239</v>
      </c>
      <c r="BQ104">
        <v>0</v>
      </c>
      <c r="BR104">
        <v>2020</v>
      </c>
      <c r="BS104" t="s">
        <v>361</v>
      </c>
      <c r="BT104">
        <v>0</v>
      </c>
    </row>
    <row r="105" spans="1:72" x14ac:dyDescent="0.2">
      <c r="A105" t="s">
        <v>434</v>
      </c>
      <c r="B105" t="s">
        <v>1465</v>
      </c>
      <c r="C105" t="s">
        <v>1460</v>
      </c>
      <c r="D105">
        <f>IF(TYPE="R",40,IF(ISNA(INDEX(Categories!D:E,MATCH(GROUPTYPE,Categories!D:D,0),2)),0,INDEX(Categories!D:E,MATCH(GROUPTYPE,Categories!D:D,0),2)))</f>
        <v>26</v>
      </c>
      <c r="E105" t="str">
        <f>IF(TYPE="R","Retained Earnings",IF(ISNA(INDEX(Categories!D:F,MATCH(GLCATCODE,Categories!E:E,0),3)),0,INDEX(Categories!D:F,MATCH(GLCATCODE,Categories!E:E,0),3)))</f>
        <v>Other Assets</v>
      </c>
      <c r="F105" t="s">
        <v>239</v>
      </c>
      <c r="G105" t="s">
        <v>1218</v>
      </c>
      <c r="H105" t="s">
        <v>1461</v>
      </c>
      <c r="I105" t="s">
        <v>1466</v>
      </c>
      <c r="J105" t="s">
        <v>1305</v>
      </c>
      <c r="K105" t="s">
        <v>1305</v>
      </c>
      <c r="L105" t="s">
        <v>1305</v>
      </c>
      <c r="M105" t="s">
        <v>1305</v>
      </c>
      <c r="N105" t="s">
        <v>1305</v>
      </c>
      <c r="O105" t="s">
        <v>1305</v>
      </c>
      <c r="P105" t="s">
        <v>1305</v>
      </c>
      <c r="Q105" t="s">
        <v>1306</v>
      </c>
      <c r="R105" t="s">
        <v>1343</v>
      </c>
      <c r="S105">
        <f>VLOOKUP(ACCOUNTEXSEG,Sheet6!$A$2:$C$4000,3,TRUE)</f>
        <v>0</v>
      </c>
      <c r="T105">
        <f>IF(ACCTTYPE="I",0,OPENBALN)</f>
        <v>0</v>
      </c>
      <c r="U105">
        <v>0</v>
      </c>
      <c r="V105">
        <v>0</v>
      </c>
      <c r="W105">
        <v>0</v>
      </c>
      <c r="X105">
        <v>0</v>
      </c>
      <c r="Y105" s="179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 s="179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10412.5</v>
      </c>
      <c r="BK105">
        <v>10412.5</v>
      </c>
      <c r="BL105">
        <v>0</v>
      </c>
      <c r="BM105" t="s">
        <v>1308</v>
      </c>
      <c r="BN105">
        <v>20190701</v>
      </c>
      <c r="BO105">
        <v>0</v>
      </c>
      <c r="BP105" t="s">
        <v>239</v>
      </c>
      <c r="BQ105">
        <v>0</v>
      </c>
      <c r="BR105">
        <v>2020</v>
      </c>
      <c r="BS105" t="s">
        <v>361</v>
      </c>
      <c r="BT105">
        <v>0</v>
      </c>
    </row>
    <row r="106" spans="1:72" x14ac:dyDescent="0.2">
      <c r="A106" t="s">
        <v>531</v>
      </c>
      <c r="B106" t="s">
        <v>1467</v>
      </c>
      <c r="C106" t="s">
        <v>1460</v>
      </c>
      <c r="D106">
        <f>IF(TYPE="R",40,IF(ISNA(INDEX(Categories!D:E,MATCH(GROUPTYPE,Categories!D:D,0),2)),0,INDEX(Categories!D:E,MATCH(GROUPTYPE,Categories!D:D,0),2)))</f>
        <v>26</v>
      </c>
      <c r="E106" t="str">
        <f>IF(TYPE="R","Retained Earnings",IF(ISNA(INDEX(Categories!D:F,MATCH(GLCATCODE,Categories!E:E,0),3)),0,INDEX(Categories!D:F,MATCH(GLCATCODE,Categories!E:E,0),3)))</f>
        <v>Other Assets</v>
      </c>
      <c r="F106" t="s">
        <v>239</v>
      </c>
      <c r="G106" t="s">
        <v>1219</v>
      </c>
      <c r="H106" t="s">
        <v>1461</v>
      </c>
      <c r="I106" t="s">
        <v>1468</v>
      </c>
      <c r="J106" t="s">
        <v>1305</v>
      </c>
      <c r="K106" t="s">
        <v>1305</v>
      </c>
      <c r="L106" t="s">
        <v>1305</v>
      </c>
      <c r="M106" t="s">
        <v>1305</v>
      </c>
      <c r="N106" t="s">
        <v>1305</v>
      </c>
      <c r="O106" t="s">
        <v>1305</v>
      </c>
      <c r="P106" t="s">
        <v>1305</v>
      </c>
      <c r="Q106" t="s">
        <v>1306</v>
      </c>
      <c r="R106" t="s">
        <v>1343</v>
      </c>
      <c r="S106">
        <f>VLOOKUP(ACCOUNTEXSEG,Sheet6!$A$2:$C$4000,3,TRUE)</f>
        <v>1920517.79</v>
      </c>
      <c r="T106">
        <f>IF(ACCTTYPE="I",0,OPENBALN)</f>
        <v>1717032.11</v>
      </c>
      <c r="U106">
        <v>0</v>
      </c>
      <c r="V106">
        <v>0</v>
      </c>
      <c r="W106">
        <v>0</v>
      </c>
      <c r="X106">
        <v>0</v>
      </c>
      <c r="Y106" s="179">
        <v>0</v>
      </c>
      <c r="Z106">
        <v>-1717032.11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 s="179">
        <v>0</v>
      </c>
      <c r="AV106">
        <v>0</v>
      </c>
      <c r="AW106">
        <v>0</v>
      </c>
      <c r="AX106">
        <v>-1920517.79</v>
      </c>
      <c r="AY106">
        <v>0</v>
      </c>
      <c r="AZ106">
        <v>1717032.11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214629.01375000001</v>
      </c>
      <c r="BI106">
        <v>240064.72375</v>
      </c>
      <c r="BJ106">
        <v>964893.92249999999</v>
      </c>
      <c r="BK106">
        <v>760893.6</v>
      </c>
      <c r="BL106">
        <v>0</v>
      </c>
      <c r="BM106" t="s">
        <v>1308</v>
      </c>
      <c r="BN106">
        <v>20190701</v>
      </c>
      <c r="BO106">
        <v>0</v>
      </c>
      <c r="BP106" t="s">
        <v>239</v>
      </c>
      <c r="BQ106">
        <v>1717032.11</v>
      </c>
      <c r="BR106">
        <v>2020</v>
      </c>
      <c r="BS106" t="s">
        <v>361</v>
      </c>
      <c r="BT106">
        <v>0</v>
      </c>
    </row>
    <row r="107" spans="1:72" x14ac:dyDescent="0.2">
      <c r="A107" t="s">
        <v>534</v>
      </c>
      <c r="B107" t="s">
        <v>1469</v>
      </c>
      <c r="C107" t="s">
        <v>1460</v>
      </c>
      <c r="D107">
        <f>IF(TYPE="R",40,IF(ISNA(INDEX(Categories!D:E,MATCH(GROUPTYPE,Categories!D:D,0),2)),0,INDEX(Categories!D:E,MATCH(GROUPTYPE,Categories!D:D,0),2)))</f>
        <v>26</v>
      </c>
      <c r="E107" t="str">
        <f>IF(TYPE="R","Retained Earnings",IF(ISNA(INDEX(Categories!D:F,MATCH(GLCATCODE,Categories!E:E,0),3)),0,INDEX(Categories!D:F,MATCH(GLCATCODE,Categories!E:E,0),3)))</f>
        <v>Other Assets</v>
      </c>
      <c r="F107" t="s">
        <v>239</v>
      </c>
      <c r="G107" t="s">
        <v>1224</v>
      </c>
      <c r="H107" t="s">
        <v>1461</v>
      </c>
      <c r="I107" t="s">
        <v>1470</v>
      </c>
      <c r="J107" t="s">
        <v>1305</v>
      </c>
      <c r="K107" t="s">
        <v>1305</v>
      </c>
      <c r="L107" t="s">
        <v>1305</v>
      </c>
      <c r="M107" t="s">
        <v>1305</v>
      </c>
      <c r="N107" t="s">
        <v>1305</v>
      </c>
      <c r="O107" t="s">
        <v>1305</v>
      </c>
      <c r="P107" t="s">
        <v>1305</v>
      </c>
      <c r="Q107" t="s">
        <v>1306</v>
      </c>
      <c r="R107" t="s">
        <v>1343</v>
      </c>
      <c r="S107">
        <f>VLOOKUP(ACCOUNTEXSEG,Sheet6!$A$2:$C$4000,3,TRUE)</f>
        <v>0</v>
      </c>
      <c r="T107">
        <f>IF(ACCTTYPE="I",0,OPENBALN)</f>
        <v>0</v>
      </c>
      <c r="U107">
        <v>0</v>
      </c>
      <c r="V107">
        <v>0</v>
      </c>
      <c r="W107">
        <v>0</v>
      </c>
      <c r="X107">
        <v>0</v>
      </c>
      <c r="Y107" s="179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 s="179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26250</v>
      </c>
      <c r="BK107">
        <v>26250</v>
      </c>
      <c r="BL107">
        <v>0</v>
      </c>
      <c r="BM107" t="s">
        <v>1308</v>
      </c>
      <c r="BN107">
        <v>20190701</v>
      </c>
      <c r="BO107">
        <v>0</v>
      </c>
      <c r="BP107" t="s">
        <v>239</v>
      </c>
      <c r="BQ107">
        <v>0</v>
      </c>
      <c r="BR107">
        <v>2020</v>
      </c>
      <c r="BS107" t="s">
        <v>361</v>
      </c>
      <c r="BT107">
        <v>0</v>
      </c>
    </row>
    <row r="108" spans="1:72" x14ac:dyDescent="0.2">
      <c r="A108" t="s">
        <v>535</v>
      </c>
      <c r="B108" t="s">
        <v>1471</v>
      </c>
      <c r="C108" t="s">
        <v>1460</v>
      </c>
      <c r="D108">
        <f>IF(TYPE="R",40,IF(ISNA(INDEX(Categories!D:E,MATCH(GROUPTYPE,Categories!D:D,0),2)),0,INDEX(Categories!D:E,MATCH(GROUPTYPE,Categories!D:D,0),2)))</f>
        <v>26</v>
      </c>
      <c r="E108" t="str">
        <f>IF(TYPE="R","Retained Earnings",IF(ISNA(INDEX(Categories!D:F,MATCH(GLCATCODE,Categories!E:E,0),3)),0,INDEX(Categories!D:F,MATCH(GLCATCODE,Categories!E:E,0),3)))</f>
        <v>Other Assets</v>
      </c>
      <c r="F108" t="s">
        <v>239</v>
      </c>
      <c r="G108" t="s">
        <v>1225</v>
      </c>
      <c r="H108" t="s">
        <v>1461</v>
      </c>
      <c r="I108" t="s">
        <v>1472</v>
      </c>
      <c r="J108" t="s">
        <v>1305</v>
      </c>
      <c r="K108" t="s">
        <v>1305</v>
      </c>
      <c r="L108" t="s">
        <v>1305</v>
      </c>
      <c r="M108" t="s">
        <v>1305</v>
      </c>
      <c r="N108" t="s">
        <v>1305</v>
      </c>
      <c r="O108" t="s">
        <v>1305</v>
      </c>
      <c r="P108" t="s">
        <v>1305</v>
      </c>
      <c r="Q108" t="s">
        <v>1306</v>
      </c>
      <c r="R108" t="s">
        <v>1343</v>
      </c>
      <c r="S108">
        <f>VLOOKUP(ACCOUNTEXSEG,Sheet6!$A$2:$C$4000,3,TRUE)</f>
        <v>0</v>
      </c>
      <c r="T108">
        <f>IF(ACCTTYPE="I",0,OPENBALN)</f>
        <v>0</v>
      </c>
      <c r="U108">
        <v>0</v>
      </c>
      <c r="V108">
        <v>0</v>
      </c>
      <c r="W108">
        <v>0</v>
      </c>
      <c r="X108">
        <v>0</v>
      </c>
      <c r="Y108" s="179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 s="179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 t="s">
        <v>1308</v>
      </c>
      <c r="BN108">
        <v>20190701</v>
      </c>
      <c r="BO108">
        <v>0</v>
      </c>
      <c r="BP108" t="s">
        <v>239</v>
      </c>
      <c r="BQ108">
        <v>0</v>
      </c>
      <c r="BR108">
        <v>2020</v>
      </c>
      <c r="BS108" t="s">
        <v>361</v>
      </c>
      <c r="BT108">
        <v>0</v>
      </c>
    </row>
    <row r="109" spans="1:72" x14ac:dyDescent="0.2">
      <c r="A109" t="s">
        <v>538</v>
      </c>
      <c r="B109" t="s">
        <v>1473</v>
      </c>
      <c r="C109" t="s">
        <v>1474</v>
      </c>
      <c r="D109">
        <f>IF(TYPE="R",40,IF(ISNA(INDEX(Categories!D:E,MATCH(GROUPTYPE,Categories!D:D,0),2)),0,INDEX(Categories!D:E,MATCH(GROUPTYPE,Categories!D:D,0),2)))</f>
        <v>26</v>
      </c>
      <c r="E109" t="str">
        <f>IF(TYPE="R","Retained Earnings",IF(ISNA(INDEX(Categories!D:F,MATCH(GLCATCODE,Categories!E:E,0),3)),0,INDEX(Categories!D:F,MATCH(GLCATCODE,Categories!E:E,0),3)))</f>
        <v>Other Assets</v>
      </c>
      <c r="F109" t="s">
        <v>239</v>
      </c>
      <c r="G109" t="s">
        <v>1253</v>
      </c>
      <c r="H109" t="s">
        <v>1475</v>
      </c>
      <c r="I109" t="s">
        <v>1476</v>
      </c>
      <c r="J109" t="s">
        <v>1305</v>
      </c>
      <c r="K109" t="s">
        <v>1305</v>
      </c>
      <c r="L109" t="s">
        <v>1305</v>
      </c>
      <c r="M109" t="s">
        <v>1305</v>
      </c>
      <c r="N109" t="s">
        <v>1305</v>
      </c>
      <c r="O109" t="s">
        <v>1305</v>
      </c>
      <c r="P109" t="s">
        <v>1305</v>
      </c>
      <c r="Q109" t="s">
        <v>1306</v>
      </c>
      <c r="R109" t="s">
        <v>1343</v>
      </c>
      <c r="S109">
        <f>VLOOKUP(ACCOUNTEXSEG,Sheet6!$A$2:$C$4000,3,TRUE)</f>
        <v>0</v>
      </c>
      <c r="T109">
        <f>IF(ACCTTYPE="I",0,OPENBALN)</f>
        <v>0</v>
      </c>
      <c r="U109">
        <v>0</v>
      </c>
      <c r="V109">
        <v>0</v>
      </c>
      <c r="W109">
        <v>0</v>
      </c>
      <c r="X109">
        <v>0</v>
      </c>
      <c r="Y109" s="179">
        <v>0</v>
      </c>
      <c r="Z109">
        <v>0</v>
      </c>
      <c r="AA109">
        <v>0</v>
      </c>
      <c r="AB109">
        <v>178000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 s="17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 t="s">
        <v>1308</v>
      </c>
      <c r="BN109">
        <v>20190701</v>
      </c>
      <c r="BO109">
        <v>178000</v>
      </c>
      <c r="BP109" t="s">
        <v>239</v>
      </c>
      <c r="BQ109">
        <v>0</v>
      </c>
      <c r="BR109">
        <v>2020</v>
      </c>
      <c r="BS109" t="s">
        <v>362</v>
      </c>
      <c r="BT109">
        <v>178000</v>
      </c>
    </row>
    <row r="110" spans="1:72" x14ac:dyDescent="0.2">
      <c r="A110" t="s">
        <v>668</v>
      </c>
      <c r="B110" t="s">
        <v>1477</v>
      </c>
      <c r="C110" t="s">
        <v>1478</v>
      </c>
      <c r="D110">
        <f>IF(TYPE="R",40,IF(ISNA(INDEX(Categories!D:E,MATCH(GROUPTYPE,Categories!D:D,0),2)),0,INDEX(Categories!D:E,MATCH(GROUPTYPE,Categories!D:D,0),2)))</f>
        <v>28</v>
      </c>
      <c r="E110" t="str">
        <f>IF(TYPE="R","Retained Earnings",IF(ISNA(INDEX(Categories!D:F,MATCH(GLCATCODE,Categories!E:E,0),3)),0,INDEX(Categories!D:F,MATCH(GLCATCODE,Categories!E:E,0),3)))</f>
        <v>Current Liabilities</v>
      </c>
      <c r="F110" t="s">
        <v>239</v>
      </c>
      <c r="G110" t="s">
        <v>1254</v>
      </c>
      <c r="H110" t="s">
        <v>1479</v>
      </c>
      <c r="I110" t="s">
        <v>1396</v>
      </c>
      <c r="J110" t="s">
        <v>1305</v>
      </c>
      <c r="K110" t="s">
        <v>1305</v>
      </c>
      <c r="L110" t="s">
        <v>1305</v>
      </c>
      <c r="M110" t="s">
        <v>1305</v>
      </c>
      <c r="N110" t="s">
        <v>1305</v>
      </c>
      <c r="O110" t="s">
        <v>1305</v>
      </c>
      <c r="P110" t="s">
        <v>1305</v>
      </c>
      <c r="Q110" t="s">
        <v>1306</v>
      </c>
      <c r="R110" t="s">
        <v>1307</v>
      </c>
      <c r="S110">
        <f>VLOOKUP(ACCOUNTEXSEG,Sheet6!$A$2:$C$4000,3,TRUE)</f>
        <v>-159356</v>
      </c>
      <c r="T110">
        <f>IF(ACCTTYPE="I",0,OPENBALN)</f>
        <v>-229242</v>
      </c>
      <c r="U110">
        <v>-108575.32</v>
      </c>
      <c r="V110">
        <v>137004.01</v>
      </c>
      <c r="W110">
        <v>39412.01</v>
      </c>
      <c r="X110">
        <v>1394.8</v>
      </c>
      <c r="Y110" s="179">
        <v>-5142.5</v>
      </c>
      <c r="Z110">
        <v>0</v>
      </c>
      <c r="AA110">
        <v>0</v>
      </c>
      <c r="AB110">
        <v>109000</v>
      </c>
      <c r="AC110">
        <v>43829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 s="179">
        <v>0</v>
      </c>
      <c r="AV110">
        <v>53118</v>
      </c>
      <c r="AW110">
        <v>0</v>
      </c>
      <c r="AX110">
        <v>0</v>
      </c>
      <c r="AY110">
        <v>53118</v>
      </c>
      <c r="AZ110">
        <v>0</v>
      </c>
      <c r="BA110">
        <v>0</v>
      </c>
      <c r="BB110">
        <v>53120</v>
      </c>
      <c r="BC110">
        <v>0</v>
      </c>
      <c r="BD110">
        <v>-305655</v>
      </c>
      <c r="BE110">
        <v>76413</v>
      </c>
      <c r="BF110">
        <v>0</v>
      </c>
      <c r="BG110">
        <v>0</v>
      </c>
      <c r="BH110">
        <v>-6640</v>
      </c>
      <c r="BI110">
        <v>-6241.9662500000004</v>
      </c>
      <c r="BJ110">
        <v>-7186.0962499999996</v>
      </c>
      <c r="BK110">
        <v>-10596.38875</v>
      </c>
      <c r="BL110">
        <v>0</v>
      </c>
      <c r="BM110" t="s">
        <v>1308</v>
      </c>
      <c r="BN110">
        <v>20190701</v>
      </c>
      <c r="BO110">
        <v>-12320</v>
      </c>
      <c r="BP110" t="s">
        <v>239</v>
      </c>
      <c r="BQ110">
        <v>-229242</v>
      </c>
      <c r="BR110">
        <v>2020</v>
      </c>
      <c r="BS110" t="s">
        <v>363</v>
      </c>
      <c r="BT110">
        <v>-12320</v>
      </c>
    </row>
    <row r="111" spans="1:72" x14ac:dyDescent="0.2">
      <c r="A111" t="s">
        <v>669</v>
      </c>
      <c r="B111" t="s">
        <v>1480</v>
      </c>
      <c r="C111" t="s">
        <v>1481</v>
      </c>
      <c r="D111">
        <f>IF(TYPE="R",40,IF(ISNA(INDEX(Categories!D:E,MATCH(GROUPTYPE,Categories!D:D,0),2)),0,INDEX(Categories!D:E,MATCH(GROUPTYPE,Categories!D:D,0),2)))</f>
        <v>28</v>
      </c>
      <c r="E111" t="str">
        <f>IF(TYPE="R","Retained Earnings",IF(ISNA(INDEX(Categories!D:F,MATCH(GLCATCODE,Categories!E:E,0),3)),0,INDEX(Categories!D:F,MATCH(GLCATCODE,Categories!E:E,0),3)))</f>
        <v>Current Liabilities</v>
      </c>
      <c r="F111" t="s">
        <v>239</v>
      </c>
      <c r="G111" t="s">
        <v>1255</v>
      </c>
      <c r="H111" t="s">
        <v>1482</v>
      </c>
      <c r="I111" t="s">
        <v>1396</v>
      </c>
      <c r="J111" t="s">
        <v>1305</v>
      </c>
      <c r="K111" t="s">
        <v>1305</v>
      </c>
      <c r="L111" t="s">
        <v>1305</v>
      </c>
      <c r="M111" t="s">
        <v>1305</v>
      </c>
      <c r="N111" t="s">
        <v>1305</v>
      </c>
      <c r="O111" t="s">
        <v>1305</v>
      </c>
      <c r="P111" t="s">
        <v>1305</v>
      </c>
      <c r="Q111" t="s">
        <v>1306</v>
      </c>
      <c r="R111" t="s">
        <v>1307</v>
      </c>
      <c r="S111">
        <f>VLOOKUP(ACCOUNTEXSEG,Sheet6!$A$2:$C$4000,3,TRUE)</f>
        <v>0</v>
      </c>
      <c r="T111">
        <f>IF(ACCTTYPE="I",0,OPENBALN)</f>
        <v>-11200</v>
      </c>
      <c r="U111">
        <v>11200</v>
      </c>
      <c r="V111">
        <v>0</v>
      </c>
      <c r="W111">
        <v>0</v>
      </c>
      <c r="X111">
        <v>0</v>
      </c>
      <c r="Y111" s="179">
        <v>0</v>
      </c>
      <c r="Z111">
        <v>0</v>
      </c>
      <c r="AA111">
        <v>-27257.72</v>
      </c>
      <c r="AB111">
        <v>-27257.72</v>
      </c>
      <c r="AC111">
        <v>-27257.72</v>
      </c>
      <c r="AD111">
        <v>-27257.72</v>
      </c>
      <c r="AE111">
        <v>-27257.72</v>
      </c>
      <c r="AF111">
        <v>-27257.72</v>
      </c>
      <c r="AG111">
        <v>-27257.72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 s="179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-21115.18</v>
      </c>
      <c r="BB111">
        <v>-21115.18</v>
      </c>
      <c r="BC111">
        <v>-20434.05</v>
      </c>
      <c r="BD111">
        <v>62664.41</v>
      </c>
      <c r="BE111">
        <v>0</v>
      </c>
      <c r="BF111">
        <v>-11200</v>
      </c>
      <c r="BG111">
        <v>-11200</v>
      </c>
      <c r="BH111">
        <v>0</v>
      </c>
      <c r="BI111">
        <v>0</v>
      </c>
      <c r="BJ111">
        <v>0</v>
      </c>
      <c r="BK111">
        <v>0</v>
      </c>
      <c r="BL111">
        <v>0</v>
      </c>
      <c r="BM111" t="s">
        <v>1308</v>
      </c>
      <c r="BN111">
        <v>20190701</v>
      </c>
      <c r="BO111">
        <v>-163546.32</v>
      </c>
      <c r="BP111" t="s">
        <v>239</v>
      </c>
      <c r="BQ111">
        <v>-11200</v>
      </c>
      <c r="BR111">
        <v>2020</v>
      </c>
      <c r="BS111" t="s">
        <v>364</v>
      </c>
      <c r="BT111">
        <v>-163546.32</v>
      </c>
    </row>
    <row r="112" spans="1:72" x14ac:dyDescent="0.2">
      <c r="A112" t="s">
        <v>670</v>
      </c>
      <c r="B112" t="s">
        <v>1483</v>
      </c>
      <c r="C112" t="s">
        <v>1481</v>
      </c>
      <c r="D112">
        <f>IF(TYPE="R",40,IF(ISNA(INDEX(Categories!D:E,MATCH(GROUPTYPE,Categories!D:D,0),2)),0,INDEX(Categories!D:E,MATCH(GROUPTYPE,Categories!D:D,0),2)))</f>
        <v>28</v>
      </c>
      <c r="E112" t="str">
        <f>IF(TYPE="R","Retained Earnings",IF(ISNA(INDEX(Categories!D:F,MATCH(GLCATCODE,Categories!E:E,0),3)),0,INDEX(Categories!D:F,MATCH(GLCATCODE,Categories!E:E,0),3)))</f>
        <v>Current Liabilities</v>
      </c>
      <c r="F112" t="s">
        <v>239</v>
      </c>
      <c r="G112" t="s">
        <v>1256</v>
      </c>
      <c r="H112" t="s">
        <v>1484</v>
      </c>
      <c r="I112" t="s">
        <v>1396</v>
      </c>
      <c r="J112" t="s">
        <v>1305</v>
      </c>
      <c r="K112" t="s">
        <v>1305</v>
      </c>
      <c r="L112" t="s">
        <v>1305</v>
      </c>
      <c r="M112" t="s">
        <v>1305</v>
      </c>
      <c r="N112" t="s">
        <v>1305</v>
      </c>
      <c r="O112" t="s">
        <v>1305</v>
      </c>
      <c r="P112" t="s">
        <v>1305</v>
      </c>
      <c r="Q112" t="s">
        <v>1306</v>
      </c>
      <c r="R112" t="s">
        <v>1307</v>
      </c>
      <c r="S112">
        <f>VLOOKUP(ACCOUNTEXSEG,Sheet6!$A$2:$C$4000,3,TRUE)</f>
        <v>48638.65</v>
      </c>
      <c r="T112">
        <f>IF(ACCTTYPE="I",0,OPENBALN)</f>
        <v>56816.21</v>
      </c>
      <c r="U112">
        <v>19057.12</v>
      </c>
      <c r="V112">
        <v>5482.21</v>
      </c>
      <c r="W112">
        <v>3442.72</v>
      </c>
      <c r="X112">
        <v>1703.57</v>
      </c>
      <c r="Y112" s="179">
        <v>3532.59</v>
      </c>
      <c r="Z112">
        <v>1120</v>
      </c>
      <c r="AA112">
        <v>2570.0100000000002</v>
      </c>
      <c r="AB112">
        <v>5104.46</v>
      </c>
      <c r="AC112">
        <v>1120</v>
      </c>
      <c r="AD112">
        <v>1120</v>
      </c>
      <c r="AE112">
        <v>1120</v>
      </c>
      <c r="AF112">
        <v>1817.17</v>
      </c>
      <c r="AG112">
        <v>1817.17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 s="179">
        <v>1443.09</v>
      </c>
      <c r="AV112">
        <v>0</v>
      </c>
      <c r="AW112">
        <v>0</v>
      </c>
      <c r="AX112">
        <v>293.69</v>
      </c>
      <c r="AY112">
        <v>818.22</v>
      </c>
      <c r="AZ112">
        <v>3143.83</v>
      </c>
      <c r="BA112">
        <v>0</v>
      </c>
      <c r="BB112">
        <v>238.73</v>
      </c>
      <c r="BC112">
        <v>0</v>
      </c>
      <c r="BD112">
        <v>0</v>
      </c>
      <c r="BE112">
        <v>2240</v>
      </c>
      <c r="BF112">
        <v>0</v>
      </c>
      <c r="BG112">
        <v>0</v>
      </c>
      <c r="BH112">
        <v>6792.1850000000004</v>
      </c>
      <c r="BI112">
        <v>5940.7950000000001</v>
      </c>
      <c r="BJ112">
        <v>791.53750000000002</v>
      </c>
      <c r="BK112">
        <v>11864.85125</v>
      </c>
      <c r="BL112">
        <v>0</v>
      </c>
      <c r="BM112" t="s">
        <v>1308</v>
      </c>
      <c r="BN112">
        <v>20190701</v>
      </c>
      <c r="BO112">
        <v>104006.06</v>
      </c>
      <c r="BP112" t="s">
        <v>239</v>
      </c>
      <c r="BQ112">
        <v>56816.21</v>
      </c>
      <c r="BR112">
        <v>2020</v>
      </c>
      <c r="BS112" t="s">
        <v>364</v>
      </c>
      <c r="BT112">
        <v>104006.06</v>
      </c>
    </row>
    <row r="113" spans="1:72" x14ac:dyDescent="0.2">
      <c r="A113" t="s">
        <v>671</v>
      </c>
      <c r="B113" t="s">
        <v>1485</v>
      </c>
      <c r="C113" t="s">
        <v>1481</v>
      </c>
      <c r="D113">
        <f>IF(TYPE="R",40,IF(ISNA(INDEX(Categories!D:E,MATCH(GROUPTYPE,Categories!D:D,0),2)),0,INDEX(Categories!D:E,MATCH(GROUPTYPE,Categories!D:D,0),2)))</f>
        <v>28</v>
      </c>
      <c r="E113" t="str">
        <f>IF(TYPE="R","Retained Earnings",IF(ISNA(INDEX(Categories!D:F,MATCH(GLCATCODE,Categories!E:E,0),3)),0,INDEX(Categories!D:F,MATCH(GLCATCODE,Categories!E:E,0),3)))</f>
        <v>Current Liabilities</v>
      </c>
      <c r="F113" t="s">
        <v>239</v>
      </c>
      <c r="G113" t="s">
        <v>1257</v>
      </c>
      <c r="H113" t="s">
        <v>1486</v>
      </c>
      <c r="I113" t="s">
        <v>1396</v>
      </c>
      <c r="J113" t="s">
        <v>1305</v>
      </c>
      <c r="K113" t="s">
        <v>1305</v>
      </c>
      <c r="L113" t="s">
        <v>1305</v>
      </c>
      <c r="M113" t="s">
        <v>1305</v>
      </c>
      <c r="N113" t="s">
        <v>1305</v>
      </c>
      <c r="O113" t="s">
        <v>1305</v>
      </c>
      <c r="P113" t="s">
        <v>1305</v>
      </c>
      <c r="Q113" t="s">
        <v>1306</v>
      </c>
      <c r="R113" t="s">
        <v>1307</v>
      </c>
      <c r="S113">
        <f>VLOOKUP(ACCOUNTEXSEG,Sheet6!$A$2:$C$4000,3,TRUE)</f>
        <v>0</v>
      </c>
      <c r="T113">
        <f>IF(ACCTTYPE="I",0,OPENBALN)</f>
        <v>-91.69</v>
      </c>
      <c r="U113">
        <v>0</v>
      </c>
      <c r="V113">
        <v>0</v>
      </c>
      <c r="W113">
        <v>0</v>
      </c>
      <c r="X113">
        <v>0</v>
      </c>
      <c r="Y113" s="179">
        <v>0</v>
      </c>
      <c r="Z113">
        <v>0</v>
      </c>
      <c r="AA113">
        <v>0</v>
      </c>
      <c r="AB113">
        <v>-54.55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 s="179">
        <v>0</v>
      </c>
      <c r="AV113">
        <v>0</v>
      </c>
      <c r="AW113">
        <v>0</v>
      </c>
      <c r="AX113">
        <v>0</v>
      </c>
      <c r="AY113">
        <v>-91.69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-11.46125</v>
      </c>
      <c r="BI113">
        <v>0</v>
      </c>
      <c r="BJ113">
        <v>0</v>
      </c>
      <c r="BK113">
        <v>0</v>
      </c>
      <c r="BL113">
        <v>0</v>
      </c>
      <c r="BM113" t="s">
        <v>1308</v>
      </c>
      <c r="BN113">
        <v>20190701</v>
      </c>
      <c r="BO113">
        <v>-146.24</v>
      </c>
      <c r="BP113" t="s">
        <v>239</v>
      </c>
      <c r="BQ113">
        <v>-91.69</v>
      </c>
      <c r="BR113">
        <v>2020</v>
      </c>
      <c r="BS113" t="s">
        <v>364</v>
      </c>
      <c r="BT113">
        <v>-146.24</v>
      </c>
    </row>
    <row r="114" spans="1:72" x14ac:dyDescent="0.2">
      <c r="A114" t="s">
        <v>673</v>
      </c>
      <c r="B114" t="s">
        <v>1487</v>
      </c>
      <c r="C114" t="s">
        <v>1488</v>
      </c>
      <c r="D114">
        <f>IF(TYPE="R",40,IF(ISNA(INDEX(Categories!D:E,MATCH(GROUPTYPE,Categories!D:D,0),2)),0,INDEX(Categories!D:E,MATCH(GROUPTYPE,Categories!D:D,0),2)))</f>
        <v>28</v>
      </c>
      <c r="E114" t="str">
        <f>IF(TYPE="R","Retained Earnings",IF(ISNA(INDEX(Categories!D:F,MATCH(GLCATCODE,Categories!E:E,0),3)),0,INDEX(Categories!D:F,MATCH(GLCATCODE,Categories!E:E,0),3)))</f>
        <v>Current Liabilities</v>
      </c>
      <c r="F114" t="s">
        <v>239</v>
      </c>
      <c r="G114" t="s">
        <v>1259</v>
      </c>
      <c r="H114" t="s">
        <v>1489</v>
      </c>
      <c r="I114" t="s">
        <v>1396</v>
      </c>
      <c r="J114" t="s">
        <v>1305</v>
      </c>
      <c r="K114" t="s">
        <v>1305</v>
      </c>
      <c r="L114" t="s">
        <v>1305</v>
      </c>
      <c r="M114" t="s">
        <v>1305</v>
      </c>
      <c r="N114" t="s">
        <v>1305</v>
      </c>
      <c r="O114" t="s">
        <v>1305</v>
      </c>
      <c r="P114" t="s">
        <v>1305</v>
      </c>
      <c r="Q114" t="s">
        <v>1306</v>
      </c>
      <c r="R114" t="s">
        <v>1307</v>
      </c>
      <c r="S114">
        <f>VLOOKUP(ACCOUNTEXSEG,Sheet6!$A$2:$C$4000,3,TRUE)</f>
        <v>0</v>
      </c>
      <c r="T114">
        <f>IF(ACCTTYPE="I",0,OPENBALN)</f>
        <v>29135.01</v>
      </c>
      <c r="U114">
        <v>9711.67</v>
      </c>
      <c r="V114">
        <v>9711.67</v>
      </c>
      <c r="W114">
        <v>9711.67</v>
      </c>
      <c r="X114">
        <v>0</v>
      </c>
      <c r="Y114" s="179">
        <v>19423.34</v>
      </c>
      <c r="Z114">
        <v>9711.67</v>
      </c>
      <c r="AA114">
        <v>9711.67</v>
      </c>
      <c r="AB114">
        <v>9711.67</v>
      </c>
      <c r="AC114">
        <v>9711.67</v>
      </c>
      <c r="AD114">
        <v>9711.67</v>
      </c>
      <c r="AE114">
        <v>9711.67</v>
      </c>
      <c r="AF114">
        <v>9711.67</v>
      </c>
      <c r="AG114">
        <v>9711.67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 s="179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19423.34</v>
      </c>
      <c r="BF114">
        <v>9711.67</v>
      </c>
      <c r="BG114">
        <v>9711.67</v>
      </c>
      <c r="BH114">
        <v>0</v>
      </c>
      <c r="BI114">
        <v>0</v>
      </c>
      <c r="BJ114">
        <v>0</v>
      </c>
      <c r="BK114">
        <v>0</v>
      </c>
      <c r="BL114">
        <v>0</v>
      </c>
      <c r="BM114" t="s">
        <v>1308</v>
      </c>
      <c r="BN114">
        <v>20190701</v>
      </c>
      <c r="BO114">
        <v>145675.04999999999</v>
      </c>
      <c r="BP114" t="s">
        <v>239</v>
      </c>
      <c r="BQ114">
        <v>29135.01</v>
      </c>
      <c r="BR114">
        <v>2020</v>
      </c>
      <c r="BS114" t="s">
        <v>368</v>
      </c>
      <c r="BT114">
        <v>145675.04999999999</v>
      </c>
    </row>
    <row r="115" spans="1:72" x14ac:dyDescent="0.2">
      <c r="A115" t="s">
        <v>436</v>
      </c>
      <c r="B115" t="s">
        <v>1490</v>
      </c>
      <c r="C115" t="s">
        <v>1491</v>
      </c>
      <c r="D115">
        <f>IF(TYPE="R",40,IF(ISNA(INDEX(Categories!D:E,MATCH(GROUPTYPE,Categories!D:D,0),2)),0,INDEX(Categories!D:E,MATCH(GROUPTYPE,Categories!D:D,0),2)))</f>
        <v>28</v>
      </c>
      <c r="E115" t="str">
        <f>IF(TYPE="R","Retained Earnings",IF(ISNA(INDEX(Categories!D:F,MATCH(GLCATCODE,Categories!E:E,0),3)),0,INDEX(Categories!D:F,MATCH(GLCATCODE,Categories!E:E,0),3)))</f>
        <v>Current Liabilities</v>
      </c>
      <c r="F115" t="s">
        <v>239</v>
      </c>
      <c r="G115" t="s">
        <v>1274</v>
      </c>
      <c r="H115" t="s">
        <v>1492</v>
      </c>
      <c r="I115" t="s">
        <v>1493</v>
      </c>
      <c r="J115" t="s">
        <v>1305</v>
      </c>
      <c r="K115" t="s">
        <v>1305</v>
      </c>
      <c r="L115" t="s">
        <v>1305</v>
      </c>
      <c r="M115" t="s">
        <v>1305</v>
      </c>
      <c r="N115" t="s">
        <v>1305</v>
      </c>
      <c r="O115" t="s">
        <v>1305</v>
      </c>
      <c r="P115" t="s">
        <v>1305</v>
      </c>
      <c r="Q115" t="s">
        <v>1306</v>
      </c>
      <c r="R115" t="s">
        <v>1307</v>
      </c>
      <c r="S115">
        <f>VLOOKUP(ACCOUNTEXSEG,Sheet6!$A$2:$C$4000,3,TRUE)</f>
        <v>0</v>
      </c>
      <c r="T115">
        <f>IF(ACCTTYPE="I",0,OPENBALN)</f>
        <v>0</v>
      </c>
      <c r="U115">
        <v>0</v>
      </c>
      <c r="V115">
        <v>0</v>
      </c>
      <c r="W115">
        <v>0</v>
      </c>
      <c r="X115">
        <v>0</v>
      </c>
      <c r="Y115" s="179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 s="179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-1307922.26875</v>
      </c>
      <c r="BK115">
        <v>-1307922.26875</v>
      </c>
      <c r="BL115">
        <v>0</v>
      </c>
      <c r="BM115" t="s">
        <v>1308</v>
      </c>
      <c r="BN115">
        <v>20190701</v>
      </c>
      <c r="BO115">
        <v>0</v>
      </c>
      <c r="BP115" t="s">
        <v>239</v>
      </c>
      <c r="BQ115">
        <v>0</v>
      </c>
      <c r="BR115">
        <v>2020</v>
      </c>
      <c r="BS115" t="s">
        <v>367</v>
      </c>
      <c r="BT115">
        <v>0</v>
      </c>
    </row>
    <row r="116" spans="1:72" x14ac:dyDescent="0.2">
      <c r="A116" t="s">
        <v>449</v>
      </c>
      <c r="B116" t="s">
        <v>1463</v>
      </c>
      <c r="C116" t="s">
        <v>1491</v>
      </c>
      <c r="D116">
        <f>IF(TYPE="R",40,IF(ISNA(INDEX(Categories!D:E,MATCH(GROUPTYPE,Categories!D:D,0),2)),0,INDEX(Categories!D:E,MATCH(GROUPTYPE,Categories!D:D,0),2)))</f>
        <v>28</v>
      </c>
      <c r="E116" t="str">
        <f>IF(TYPE="R","Retained Earnings",IF(ISNA(INDEX(Categories!D:F,MATCH(GLCATCODE,Categories!E:E,0),3)),0,INDEX(Categories!D:F,MATCH(GLCATCODE,Categories!E:E,0),3)))</f>
        <v>Current Liabilities</v>
      </c>
      <c r="F116" t="s">
        <v>239</v>
      </c>
      <c r="G116" t="s">
        <v>1277</v>
      </c>
      <c r="H116" t="s">
        <v>1492</v>
      </c>
      <c r="I116" t="s">
        <v>1464</v>
      </c>
      <c r="J116" t="s">
        <v>1305</v>
      </c>
      <c r="K116" t="s">
        <v>1305</v>
      </c>
      <c r="L116" t="s">
        <v>1305</v>
      </c>
      <c r="M116" t="s">
        <v>1305</v>
      </c>
      <c r="N116" t="s">
        <v>1305</v>
      </c>
      <c r="O116" t="s">
        <v>1305</v>
      </c>
      <c r="P116" t="s">
        <v>1305</v>
      </c>
      <c r="Q116" t="s">
        <v>1306</v>
      </c>
      <c r="R116" t="s">
        <v>1307</v>
      </c>
      <c r="S116">
        <f>VLOOKUP(ACCOUNTEXSEG,Sheet6!$A$2:$C$4000,3,TRUE)</f>
        <v>-14065780.18</v>
      </c>
      <c r="T116">
        <f>IF(ACCTTYPE="I",0,OPENBALN)</f>
        <v>-17266883.109999999</v>
      </c>
      <c r="U116">
        <v>0</v>
      </c>
      <c r="V116">
        <v>0</v>
      </c>
      <c r="W116">
        <v>0</v>
      </c>
      <c r="X116">
        <v>0</v>
      </c>
      <c r="Y116" s="179">
        <v>0</v>
      </c>
      <c r="Z116">
        <v>3116021.62</v>
      </c>
      <c r="AA116">
        <v>0</v>
      </c>
      <c r="AB116">
        <v>-178000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 s="179">
        <v>0</v>
      </c>
      <c r="AV116">
        <v>0</v>
      </c>
      <c r="AW116">
        <v>-35727.730000000003</v>
      </c>
      <c r="AX116">
        <v>1753100.79</v>
      </c>
      <c r="AY116">
        <v>-3704751.45</v>
      </c>
      <c r="AZ116">
        <v>-1213724.54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-2158360.3887499999</v>
      </c>
      <c r="BI116">
        <v>-1758222.5225</v>
      </c>
      <c r="BJ116">
        <v>-1278719.3587499999</v>
      </c>
      <c r="BK116">
        <v>-1278719.3587499999</v>
      </c>
      <c r="BL116">
        <v>0</v>
      </c>
      <c r="BM116" t="s">
        <v>1308</v>
      </c>
      <c r="BN116">
        <v>20190701</v>
      </c>
      <c r="BO116">
        <v>-14328861.49</v>
      </c>
      <c r="BP116" t="s">
        <v>239</v>
      </c>
      <c r="BQ116">
        <v>-17266883.109999999</v>
      </c>
      <c r="BR116">
        <v>2020</v>
      </c>
      <c r="BS116" t="s">
        <v>367</v>
      </c>
      <c r="BT116">
        <v>-14328861.49</v>
      </c>
    </row>
    <row r="117" spans="1:72" x14ac:dyDescent="0.2">
      <c r="A117" t="s">
        <v>542</v>
      </c>
      <c r="B117" t="s">
        <v>1465</v>
      </c>
      <c r="C117" t="s">
        <v>1491</v>
      </c>
      <c r="D117">
        <f>IF(TYPE="R",40,IF(ISNA(INDEX(Categories!D:E,MATCH(GROUPTYPE,Categories!D:D,0),2)),0,INDEX(Categories!D:E,MATCH(GROUPTYPE,Categories!D:D,0),2)))</f>
        <v>28</v>
      </c>
      <c r="E117" t="str">
        <f>IF(TYPE="R","Retained Earnings",IF(ISNA(INDEX(Categories!D:F,MATCH(GLCATCODE,Categories!E:E,0),3)),0,INDEX(Categories!D:F,MATCH(GLCATCODE,Categories!E:E,0),3)))</f>
        <v>Current Liabilities</v>
      </c>
      <c r="F117" t="s">
        <v>239</v>
      </c>
      <c r="G117" t="s">
        <v>1278</v>
      </c>
      <c r="H117" t="s">
        <v>1492</v>
      </c>
      <c r="I117" t="s">
        <v>1466</v>
      </c>
      <c r="J117" t="s">
        <v>1305</v>
      </c>
      <c r="K117" t="s">
        <v>1305</v>
      </c>
      <c r="L117" t="s">
        <v>1305</v>
      </c>
      <c r="M117" t="s">
        <v>1305</v>
      </c>
      <c r="N117" t="s">
        <v>1305</v>
      </c>
      <c r="O117" t="s">
        <v>1305</v>
      </c>
      <c r="P117" t="s">
        <v>1305</v>
      </c>
      <c r="Q117" t="s">
        <v>1306</v>
      </c>
      <c r="R117" t="s">
        <v>1307</v>
      </c>
      <c r="S117">
        <f>VLOOKUP(ACCOUNTEXSEG,Sheet6!$A$2:$C$4000,3,TRUE)</f>
        <v>0</v>
      </c>
      <c r="T117">
        <f>IF(ACCTTYPE="I",0,OPENBALN)</f>
        <v>-8482.27</v>
      </c>
      <c r="U117">
        <v>0</v>
      </c>
      <c r="V117">
        <v>0</v>
      </c>
      <c r="W117">
        <v>0</v>
      </c>
      <c r="X117">
        <v>0</v>
      </c>
      <c r="Y117" s="179">
        <v>0</v>
      </c>
      <c r="Z117">
        <v>8482.27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 s="179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-2365</v>
      </c>
      <c r="BB117">
        <v>0</v>
      </c>
      <c r="BC117">
        <v>0</v>
      </c>
      <c r="BD117">
        <v>0</v>
      </c>
      <c r="BE117">
        <v>0</v>
      </c>
      <c r="BF117">
        <v>-6117.27</v>
      </c>
      <c r="BG117">
        <v>-6117.27</v>
      </c>
      <c r="BH117">
        <v>0</v>
      </c>
      <c r="BI117">
        <v>0</v>
      </c>
      <c r="BJ117">
        <v>0</v>
      </c>
      <c r="BK117">
        <v>0</v>
      </c>
      <c r="BL117">
        <v>0</v>
      </c>
      <c r="BM117" t="s">
        <v>1308</v>
      </c>
      <c r="BN117">
        <v>20190701</v>
      </c>
      <c r="BO117">
        <v>0</v>
      </c>
      <c r="BP117" t="s">
        <v>239</v>
      </c>
      <c r="BQ117">
        <v>-8482.27</v>
      </c>
      <c r="BR117">
        <v>2020</v>
      </c>
      <c r="BS117" t="s">
        <v>367</v>
      </c>
      <c r="BT117">
        <v>0</v>
      </c>
    </row>
    <row r="118" spans="1:72" x14ac:dyDescent="0.2">
      <c r="A118" t="s">
        <v>521</v>
      </c>
      <c r="B118" t="s">
        <v>1467</v>
      </c>
      <c r="C118" t="s">
        <v>1491</v>
      </c>
      <c r="D118">
        <f>IF(TYPE="R",40,IF(ISNA(INDEX(Categories!D:E,MATCH(GROUPTYPE,Categories!D:D,0),2)),0,INDEX(Categories!D:E,MATCH(GROUPTYPE,Categories!D:D,0),2)))</f>
        <v>28</v>
      </c>
      <c r="E118" t="str">
        <f>IF(TYPE="R","Retained Earnings",IF(ISNA(INDEX(Categories!D:F,MATCH(GLCATCODE,Categories!E:E,0),3)),0,INDEX(Categories!D:F,MATCH(GLCATCODE,Categories!E:E,0),3)))</f>
        <v>Current Liabilities</v>
      </c>
      <c r="F118" t="s">
        <v>239</v>
      </c>
      <c r="G118" t="s">
        <v>1279</v>
      </c>
      <c r="H118" t="s">
        <v>1492</v>
      </c>
      <c r="I118" t="s">
        <v>1468</v>
      </c>
      <c r="J118" t="s">
        <v>1305</v>
      </c>
      <c r="K118" t="s">
        <v>1305</v>
      </c>
      <c r="L118" t="s">
        <v>1305</v>
      </c>
      <c r="M118" t="s">
        <v>1305</v>
      </c>
      <c r="N118" t="s">
        <v>1305</v>
      </c>
      <c r="O118" t="s">
        <v>1305</v>
      </c>
      <c r="P118" t="s">
        <v>1305</v>
      </c>
      <c r="Q118" t="s">
        <v>1306</v>
      </c>
      <c r="R118" t="s">
        <v>1307</v>
      </c>
      <c r="S118">
        <f>VLOOKUP(ACCOUNTEXSEG,Sheet6!$A$2:$C$4000,3,TRUE)</f>
        <v>-102417</v>
      </c>
      <c r="T118">
        <f>IF(ACCTTYPE="I",0,OPENBALN)</f>
        <v>-121120</v>
      </c>
      <c r="U118">
        <v>-230000</v>
      </c>
      <c r="V118">
        <v>-150000</v>
      </c>
      <c r="W118">
        <v>0</v>
      </c>
      <c r="X118">
        <v>0</v>
      </c>
      <c r="Y118" s="179">
        <v>-30000</v>
      </c>
      <c r="Z118">
        <v>531120</v>
      </c>
      <c r="AA118">
        <v>-25000</v>
      </c>
      <c r="AB118">
        <v>-173000</v>
      </c>
      <c r="AC118">
        <v>-40000</v>
      </c>
      <c r="AD118">
        <v>-30000</v>
      </c>
      <c r="AE118">
        <v>0</v>
      </c>
      <c r="AF118">
        <v>-10000</v>
      </c>
      <c r="AG118">
        <v>-10000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 s="179">
        <v>-15000</v>
      </c>
      <c r="AV118">
        <v>-50000</v>
      </c>
      <c r="AW118">
        <v>0</v>
      </c>
      <c r="AX118">
        <v>165417</v>
      </c>
      <c r="AY118">
        <v>-71000</v>
      </c>
      <c r="AZ118">
        <v>73000</v>
      </c>
      <c r="BA118">
        <v>0</v>
      </c>
      <c r="BB118">
        <v>-53120</v>
      </c>
      <c r="BC118">
        <v>0</v>
      </c>
      <c r="BD118">
        <v>0</v>
      </c>
      <c r="BE118">
        <v>-56000</v>
      </c>
      <c r="BF118">
        <v>-12000</v>
      </c>
      <c r="BG118">
        <v>-12000</v>
      </c>
      <c r="BH118">
        <v>0</v>
      </c>
      <c r="BI118">
        <v>0</v>
      </c>
      <c r="BJ118">
        <v>0</v>
      </c>
      <c r="BK118">
        <v>0</v>
      </c>
      <c r="BL118">
        <v>0</v>
      </c>
      <c r="BM118" t="s">
        <v>1308</v>
      </c>
      <c r="BN118">
        <v>20190701</v>
      </c>
      <c r="BO118">
        <v>-278000</v>
      </c>
      <c r="BP118" t="s">
        <v>239</v>
      </c>
      <c r="BQ118">
        <v>-121120</v>
      </c>
      <c r="BR118">
        <v>2020</v>
      </c>
      <c r="BS118" t="s">
        <v>367</v>
      </c>
      <c r="BT118">
        <v>-278000</v>
      </c>
    </row>
    <row r="119" spans="1:72" x14ac:dyDescent="0.2">
      <c r="A119" t="s">
        <v>674</v>
      </c>
      <c r="B119" t="s">
        <v>1494</v>
      </c>
      <c r="C119" t="s">
        <v>1491</v>
      </c>
      <c r="D119">
        <f>IF(TYPE="R",40,IF(ISNA(INDEX(Categories!D:E,MATCH(GROUPTYPE,Categories!D:D,0),2)),0,INDEX(Categories!D:E,MATCH(GROUPTYPE,Categories!D:D,0),2)))</f>
        <v>28</v>
      </c>
      <c r="E119" t="str">
        <f>IF(TYPE="R","Retained Earnings",IF(ISNA(INDEX(Categories!D:F,MATCH(GLCATCODE,Categories!E:E,0),3)),0,INDEX(Categories!D:F,MATCH(GLCATCODE,Categories!E:E,0),3)))</f>
        <v>Current Liabilities</v>
      </c>
      <c r="F119" t="s">
        <v>239</v>
      </c>
      <c r="G119" t="s">
        <v>1280</v>
      </c>
      <c r="H119" t="s">
        <v>1492</v>
      </c>
      <c r="I119" t="s">
        <v>1495</v>
      </c>
      <c r="J119" t="s">
        <v>1305</v>
      </c>
      <c r="K119" t="s">
        <v>1305</v>
      </c>
      <c r="L119" t="s">
        <v>1305</v>
      </c>
      <c r="M119" t="s">
        <v>1305</v>
      </c>
      <c r="N119" t="s">
        <v>1305</v>
      </c>
      <c r="O119" t="s">
        <v>1305</v>
      </c>
      <c r="P119" t="s">
        <v>1305</v>
      </c>
      <c r="Q119" t="s">
        <v>1306</v>
      </c>
      <c r="R119" t="s">
        <v>1307</v>
      </c>
      <c r="S119">
        <f>VLOOKUP(ACCOUNTEXSEG,Sheet6!$A$2:$C$4000,3,TRUE)</f>
        <v>0</v>
      </c>
      <c r="T119">
        <f>IF(ACCTTYPE="I",0,OPENBALN)</f>
        <v>0</v>
      </c>
      <c r="U119">
        <v>0</v>
      </c>
      <c r="V119">
        <v>0</v>
      </c>
      <c r="W119">
        <v>0</v>
      </c>
      <c r="X119">
        <v>0</v>
      </c>
      <c r="Y119" s="17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 s="17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-2500</v>
      </c>
      <c r="BK119">
        <v>-2500</v>
      </c>
      <c r="BL119">
        <v>0</v>
      </c>
      <c r="BM119" t="s">
        <v>1308</v>
      </c>
      <c r="BN119">
        <v>20190701</v>
      </c>
      <c r="BO119">
        <v>0</v>
      </c>
      <c r="BP119" t="s">
        <v>239</v>
      </c>
      <c r="BQ119">
        <v>0</v>
      </c>
      <c r="BR119">
        <v>2020</v>
      </c>
      <c r="BS119" t="s">
        <v>367</v>
      </c>
      <c r="BT119">
        <v>0</v>
      </c>
    </row>
    <row r="120" spans="1:72" x14ac:dyDescent="0.2">
      <c r="A120" t="s">
        <v>484</v>
      </c>
      <c r="B120" t="s">
        <v>1496</v>
      </c>
      <c r="C120" t="s">
        <v>1491</v>
      </c>
      <c r="D120">
        <f>IF(TYPE="R",40,IF(ISNA(INDEX(Categories!D:E,MATCH(GROUPTYPE,Categories!D:D,0),2)),0,INDEX(Categories!D:E,MATCH(GROUPTYPE,Categories!D:D,0),2)))</f>
        <v>28</v>
      </c>
      <c r="E120" t="str">
        <f>IF(TYPE="R","Retained Earnings",IF(ISNA(INDEX(Categories!D:F,MATCH(GLCATCODE,Categories!E:E,0),3)),0,INDEX(Categories!D:F,MATCH(GLCATCODE,Categories!E:E,0),3)))</f>
        <v>Current Liabilities</v>
      </c>
      <c r="F120" t="s">
        <v>239</v>
      </c>
      <c r="G120" t="s">
        <v>1283</v>
      </c>
      <c r="H120" t="s">
        <v>1492</v>
      </c>
      <c r="I120" t="s">
        <v>1497</v>
      </c>
      <c r="J120" t="s">
        <v>1305</v>
      </c>
      <c r="K120" t="s">
        <v>1305</v>
      </c>
      <c r="L120" t="s">
        <v>1305</v>
      </c>
      <c r="M120" t="s">
        <v>1305</v>
      </c>
      <c r="N120" t="s">
        <v>1305</v>
      </c>
      <c r="O120" t="s">
        <v>1305</v>
      </c>
      <c r="P120" t="s">
        <v>1305</v>
      </c>
      <c r="Q120" t="s">
        <v>1306</v>
      </c>
      <c r="R120" t="s">
        <v>1307</v>
      </c>
      <c r="S120">
        <f>VLOOKUP(ACCOUNTEXSEG,Sheet6!$A$2:$C$4000,3,TRUE)</f>
        <v>0</v>
      </c>
      <c r="T120">
        <f>IF(ACCTTYPE="I",0,OPENBALN)</f>
        <v>0</v>
      </c>
      <c r="U120">
        <v>0</v>
      </c>
      <c r="V120">
        <v>0</v>
      </c>
      <c r="W120">
        <v>0</v>
      </c>
      <c r="X120">
        <v>0</v>
      </c>
      <c r="Y120" s="179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 s="179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-1250</v>
      </c>
      <c r="BK120">
        <v>-1250</v>
      </c>
      <c r="BL120">
        <v>0</v>
      </c>
      <c r="BM120" t="s">
        <v>1308</v>
      </c>
      <c r="BN120">
        <v>20190701</v>
      </c>
      <c r="BO120">
        <v>0</v>
      </c>
      <c r="BP120" t="s">
        <v>239</v>
      </c>
      <c r="BQ120">
        <v>0</v>
      </c>
      <c r="BR120">
        <v>2020</v>
      </c>
      <c r="BS120" t="s">
        <v>367</v>
      </c>
      <c r="BT120">
        <v>0</v>
      </c>
    </row>
    <row r="121" spans="1:72" x14ac:dyDescent="0.2">
      <c r="A121" t="s">
        <v>437</v>
      </c>
      <c r="B121" t="s">
        <v>1471</v>
      </c>
      <c r="C121" t="s">
        <v>1491</v>
      </c>
      <c r="D121">
        <f>IF(TYPE="R",40,IF(ISNA(INDEX(Categories!D:E,MATCH(GROUPTYPE,Categories!D:D,0),2)),0,INDEX(Categories!D:E,MATCH(GROUPTYPE,Categories!D:D,0),2)))</f>
        <v>28</v>
      </c>
      <c r="E121" t="str">
        <f>IF(TYPE="R","Retained Earnings",IF(ISNA(INDEX(Categories!D:F,MATCH(GLCATCODE,Categories!E:E,0),3)),0,INDEX(Categories!D:F,MATCH(GLCATCODE,Categories!E:E,0),3)))</f>
        <v>Current Liabilities</v>
      </c>
      <c r="F121" t="s">
        <v>239</v>
      </c>
      <c r="G121" t="s">
        <v>1285</v>
      </c>
      <c r="H121" t="s">
        <v>1492</v>
      </c>
      <c r="I121" t="s">
        <v>1472</v>
      </c>
      <c r="J121" t="s">
        <v>1305</v>
      </c>
      <c r="K121" t="s">
        <v>1305</v>
      </c>
      <c r="L121" t="s">
        <v>1305</v>
      </c>
      <c r="M121" t="s">
        <v>1305</v>
      </c>
      <c r="N121" t="s">
        <v>1305</v>
      </c>
      <c r="O121" t="s">
        <v>1305</v>
      </c>
      <c r="P121" t="s">
        <v>1305</v>
      </c>
      <c r="Q121" t="s">
        <v>1306</v>
      </c>
      <c r="R121" t="s">
        <v>1307</v>
      </c>
      <c r="S121">
        <f>VLOOKUP(ACCOUNTEXSEG,Sheet6!$A$2:$C$4000,3,TRUE)</f>
        <v>0</v>
      </c>
      <c r="T121">
        <f>IF(ACCTTYPE="I",0,OPENBALN)</f>
        <v>0</v>
      </c>
      <c r="U121">
        <v>0</v>
      </c>
      <c r="V121">
        <v>0</v>
      </c>
      <c r="W121">
        <v>0</v>
      </c>
      <c r="X121">
        <v>0</v>
      </c>
      <c r="Y121" s="179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 s="179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-59305.488749999997</v>
      </c>
      <c r="BK121">
        <v>-59305.488749999997</v>
      </c>
      <c r="BL121">
        <v>0</v>
      </c>
      <c r="BM121" t="s">
        <v>1308</v>
      </c>
      <c r="BN121">
        <v>20190701</v>
      </c>
      <c r="BO121">
        <v>0</v>
      </c>
      <c r="BP121" t="s">
        <v>239</v>
      </c>
      <c r="BQ121">
        <v>0</v>
      </c>
      <c r="BR121">
        <v>2020</v>
      </c>
      <c r="BS121" t="s">
        <v>367</v>
      </c>
      <c r="BT121">
        <v>0</v>
      </c>
    </row>
    <row r="122" spans="1:72" x14ac:dyDescent="0.2">
      <c r="A122" t="s">
        <v>546</v>
      </c>
      <c r="B122" t="s">
        <v>1498</v>
      </c>
      <c r="C122" t="s">
        <v>1488</v>
      </c>
      <c r="D122">
        <f>IF(TYPE="R",40,IF(ISNA(INDEX(Categories!D:E,MATCH(GROUPTYPE,Categories!D:D,0),2)),0,INDEX(Categories!D:E,MATCH(GROUPTYPE,Categories!D:D,0),2)))</f>
        <v>28</v>
      </c>
      <c r="E122" t="str">
        <f>IF(TYPE="R","Retained Earnings",IF(ISNA(INDEX(Categories!D:F,MATCH(GLCATCODE,Categories!E:E,0),3)),0,INDEX(Categories!D:F,MATCH(GLCATCODE,Categories!E:E,0),3)))</f>
        <v>Current Liabilities</v>
      </c>
      <c r="F122" t="s">
        <v>239</v>
      </c>
      <c r="G122" t="s">
        <v>1286</v>
      </c>
      <c r="H122" t="s">
        <v>1499</v>
      </c>
      <c r="I122" t="s">
        <v>1500</v>
      </c>
      <c r="J122" t="s">
        <v>1305</v>
      </c>
      <c r="K122" t="s">
        <v>1305</v>
      </c>
      <c r="L122" t="s">
        <v>1305</v>
      </c>
      <c r="M122" t="s">
        <v>1305</v>
      </c>
      <c r="N122" t="s">
        <v>1305</v>
      </c>
      <c r="O122" t="s">
        <v>1305</v>
      </c>
      <c r="P122" t="s">
        <v>1305</v>
      </c>
      <c r="Q122" t="s">
        <v>1306</v>
      </c>
      <c r="R122" t="s">
        <v>1307</v>
      </c>
      <c r="S122">
        <f>VLOOKUP(ACCOUNTEXSEG,Sheet6!$A$2:$C$4000,3,TRUE)</f>
        <v>0</v>
      </c>
      <c r="T122">
        <f>IF(ACCTTYPE="I",0,OPENBALN)</f>
        <v>0</v>
      </c>
      <c r="U122">
        <v>0</v>
      </c>
      <c r="V122">
        <v>0</v>
      </c>
      <c r="W122">
        <v>0</v>
      </c>
      <c r="X122">
        <v>0</v>
      </c>
      <c r="Y122" s="179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 s="179">
        <v>0</v>
      </c>
      <c r="AV122">
        <v>0</v>
      </c>
      <c r="AW122">
        <v>0</v>
      </c>
      <c r="AX122">
        <v>-4765475.99</v>
      </c>
      <c r="AY122">
        <v>3704751.45</v>
      </c>
      <c r="AZ122">
        <v>1060724.54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-206.82875000000001</v>
      </c>
      <c r="BK122">
        <v>-206.82875000000001</v>
      </c>
      <c r="BL122">
        <v>0</v>
      </c>
      <c r="BM122" t="s">
        <v>1308</v>
      </c>
      <c r="BN122">
        <v>20190701</v>
      </c>
      <c r="BO122">
        <v>0</v>
      </c>
      <c r="BP122" t="s">
        <v>239</v>
      </c>
      <c r="BQ122">
        <v>0</v>
      </c>
      <c r="BR122">
        <v>2020</v>
      </c>
      <c r="BS122" t="s">
        <v>368</v>
      </c>
      <c r="BT122">
        <v>0</v>
      </c>
    </row>
    <row r="123" spans="1:72" x14ac:dyDescent="0.2">
      <c r="A123" t="s">
        <v>547</v>
      </c>
      <c r="B123" t="s">
        <v>1473</v>
      </c>
      <c r="C123" t="s">
        <v>1488</v>
      </c>
      <c r="D123">
        <f>IF(TYPE="R",40,IF(ISNA(INDEX(Categories!D:E,MATCH(GROUPTYPE,Categories!D:D,0),2)),0,INDEX(Categories!D:E,MATCH(GROUPTYPE,Categories!D:D,0),2)))</f>
        <v>28</v>
      </c>
      <c r="E123" t="str">
        <f>IF(TYPE="R","Retained Earnings",IF(ISNA(INDEX(Categories!D:F,MATCH(GLCATCODE,Categories!E:E,0),3)),0,INDEX(Categories!D:F,MATCH(GLCATCODE,Categories!E:E,0),3)))</f>
        <v>Current Liabilities</v>
      </c>
      <c r="F123" t="s">
        <v>239</v>
      </c>
      <c r="G123" t="s">
        <v>1287</v>
      </c>
      <c r="H123" t="s">
        <v>1499</v>
      </c>
      <c r="I123" t="s">
        <v>1476</v>
      </c>
      <c r="J123" t="s">
        <v>1305</v>
      </c>
      <c r="K123" t="s">
        <v>1305</v>
      </c>
      <c r="L123" t="s">
        <v>1305</v>
      </c>
      <c r="M123" t="s">
        <v>1305</v>
      </c>
      <c r="N123" t="s">
        <v>1305</v>
      </c>
      <c r="O123" t="s">
        <v>1305</v>
      </c>
      <c r="P123" t="s">
        <v>1305</v>
      </c>
      <c r="Q123" t="s">
        <v>1306</v>
      </c>
      <c r="R123" t="s">
        <v>1307</v>
      </c>
      <c r="S123">
        <f>VLOOKUP(ACCOUNTEXSEG,Sheet6!$A$2:$C$4000,3,TRUE)</f>
        <v>0</v>
      </c>
      <c r="T123">
        <f>IF(ACCTTYPE="I",0,OPENBALN)</f>
        <v>0</v>
      </c>
      <c r="U123">
        <v>0</v>
      </c>
      <c r="V123">
        <v>0</v>
      </c>
      <c r="W123">
        <v>0</v>
      </c>
      <c r="X123">
        <v>0</v>
      </c>
      <c r="Y123" s="179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 s="179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-27875</v>
      </c>
      <c r="BK123">
        <v>-27875</v>
      </c>
      <c r="BL123">
        <v>0</v>
      </c>
      <c r="BM123" t="s">
        <v>1308</v>
      </c>
      <c r="BN123">
        <v>20190701</v>
      </c>
      <c r="BO123">
        <v>0</v>
      </c>
      <c r="BP123" t="s">
        <v>239</v>
      </c>
      <c r="BQ123">
        <v>0</v>
      </c>
      <c r="BR123">
        <v>2020</v>
      </c>
      <c r="BS123" t="s">
        <v>368</v>
      </c>
      <c r="BT123">
        <v>0</v>
      </c>
    </row>
    <row r="124" spans="1:72" x14ac:dyDescent="0.2">
      <c r="A124" t="s">
        <v>675</v>
      </c>
      <c r="B124" t="s">
        <v>1501</v>
      </c>
      <c r="C124" t="s">
        <v>1502</v>
      </c>
      <c r="D124">
        <f>IF(TYPE="R",40,IF(ISNA(INDEX(Categories!D:E,MATCH(GROUPTYPE,Categories!D:D,0),2)),0,INDEX(Categories!D:E,MATCH(GROUPTYPE,Categories!D:D,0),2)))</f>
        <v>40</v>
      </c>
      <c r="E124" t="str">
        <f>IF(TYPE="R","Retained Earnings",IF(ISNA(INDEX(Categories!D:F,MATCH(GLCATCODE,Categories!E:E,0),3)),0,INDEX(Categories!D:F,MATCH(GLCATCODE,Categories!E:E,0),3)))</f>
        <v>Retained Earnings</v>
      </c>
      <c r="F124" t="s">
        <v>202</v>
      </c>
      <c r="G124" t="s">
        <v>1288</v>
      </c>
      <c r="H124" t="s">
        <v>1503</v>
      </c>
      <c r="I124" t="s">
        <v>1396</v>
      </c>
      <c r="J124" t="s">
        <v>1305</v>
      </c>
      <c r="K124" t="s">
        <v>1305</v>
      </c>
      <c r="L124" t="s">
        <v>1305</v>
      </c>
      <c r="M124" t="s">
        <v>1305</v>
      </c>
      <c r="N124" t="s">
        <v>1305</v>
      </c>
      <c r="O124" t="s">
        <v>1305</v>
      </c>
      <c r="P124" t="s">
        <v>1305</v>
      </c>
      <c r="Q124" t="s">
        <v>1306</v>
      </c>
      <c r="R124" t="s">
        <v>1307</v>
      </c>
      <c r="S124">
        <f>VLOOKUP(ACCOUNTEXSEG,Sheet6!$A$2:$C$4000,3,TRUE)</f>
        <v>-11574479.77</v>
      </c>
      <c r="T124">
        <f>IF(ACCTTYPE="I",0,OPENBALN)</f>
        <v>-12717187.300000001</v>
      </c>
      <c r="U124">
        <v>0</v>
      </c>
      <c r="V124">
        <v>0</v>
      </c>
      <c r="W124">
        <v>0</v>
      </c>
      <c r="X124">
        <v>0</v>
      </c>
      <c r="Y124" s="179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 s="179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-1446809.9712499999</v>
      </c>
      <c r="BI124">
        <v>-1271131.4837499999</v>
      </c>
      <c r="BJ124">
        <v>-1090073.92625</v>
      </c>
      <c r="BK124">
        <v>-889810.76875000005</v>
      </c>
      <c r="BL124">
        <v>0</v>
      </c>
      <c r="BM124" t="s">
        <v>1308</v>
      </c>
      <c r="BN124">
        <v>20190701</v>
      </c>
      <c r="BO124">
        <v>-13977508.779999999</v>
      </c>
      <c r="BP124" t="s">
        <v>202</v>
      </c>
      <c r="BQ124">
        <v>-12717187.300000001</v>
      </c>
      <c r="BR124">
        <v>2020</v>
      </c>
      <c r="BS124" t="s">
        <v>369</v>
      </c>
      <c r="BT124">
        <v>-13977508.779999999</v>
      </c>
    </row>
    <row r="125" spans="1:72" x14ac:dyDescent="0.2">
      <c r="A125" t="s">
        <v>677</v>
      </c>
      <c r="B125" t="s">
        <v>1504</v>
      </c>
      <c r="C125" t="s">
        <v>1502</v>
      </c>
      <c r="D125">
        <f>IF(TYPE="R",40,IF(ISNA(INDEX(Categories!D:E,MATCH(GROUPTYPE,Categories!D:D,0),2)),0,INDEX(Categories!D:E,MATCH(GROUPTYPE,Categories!D:D,0),2)))</f>
        <v>40</v>
      </c>
      <c r="E125" t="str">
        <f>IF(TYPE="R","Retained Earnings",IF(ISNA(INDEX(Categories!D:F,MATCH(GLCATCODE,Categories!E:E,0),3)),0,INDEX(Categories!D:F,MATCH(GLCATCODE,Categories!E:E,0),3)))</f>
        <v>Retained Earnings</v>
      </c>
      <c r="F125" t="s">
        <v>202</v>
      </c>
      <c r="G125" t="s">
        <v>1290</v>
      </c>
      <c r="H125" t="s">
        <v>1505</v>
      </c>
      <c r="I125" t="s">
        <v>1396</v>
      </c>
      <c r="J125" t="s">
        <v>1305</v>
      </c>
      <c r="K125" t="s">
        <v>1305</v>
      </c>
      <c r="L125" t="s">
        <v>1305</v>
      </c>
      <c r="M125" t="s">
        <v>1305</v>
      </c>
      <c r="N125" t="s">
        <v>1305</v>
      </c>
      <c r="O125" t="s">
        <v>1305</v>
      </c>
      <c r="P125" t="s">
        <v>1305</v>
      </c>
      <c r="Q125" t="s">
        <v>1306</v>
      </c>
      <c r="R125" t="s">
        <v>1307</v>
      </c>
      <c r="S125">
        <f>VLOOKUP(ACCOUNTEXSEG,Sheet6!$A$2:$C$4000,3,TRUE)</f>
        <v>-2</v>
      </c>
      <c r="T125">
        <f>IF(ACCTTYPE="I",0,OPENBALN)</f>
        <v>-2</v>
      </c>
      <c r="U125">
        <v>0</v>
      </c>
      <c r="V125">
        <v>0</v>
      </c>
      <c r="W125">
        <v>0</v>
      </c>
      <c r="X125">
        <v>0</v>
      </c>
      <c r="Y125" s="179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 s="179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-0.25</v>
      </c>
      <c r="BI125">
        <v>-0.25</v>
      </c>
      <c r="BJ125">
        <v>-0.25</v>
      </c>
      <c r="BK125">
        <v>-0.25</v>
      </c>
      <c r="BL125">
        <v>0</v>
      </c>
      <c r="BM125" t="s">
        <v>1308</v>
      </c>
      <c r="BN125">
        <v>20190701</v>
      </c>
      <c r="BO125">
        <v>-2</v>
      </c>
      <c r="BP125" t="s">
        <v>202</v>
      </c>
      <c r="BQ125">
        <v>-2</v>
      </c>
      <c r="BR125">
        <v>2020</v>
      </c>
      <c r="BS125" t="s">
        <v>369</v>
      </c>
      <c r="BT125">
        <v>-2</v>
      </c>
    </row>
    <row r="126" spans="1:72" x14ac:dyDescent="0.2">
      <c r="A126" t="s">
        <v>678</v>
      </c>
      <c r="B126" t="s">
        <v>1506</v>
      </c>
      <c r="C126" t="s">
        <v>1502</v>
      </c>
      <c r="D126">
        <f>IF(TYPE="R",40,IF(ISNA(INDEX(Categories!D:E,MATCH(GROUPTYPE,Categories!D:D,0),2)),0,INDEX(Categories!D:E,MATCH(GROUPTYPE,Categories!D:D,0),2)))</f>
        <v>40</v>
      </c>
      <c r="E126" t="str">
        <f>IF(TYPE="R","Retained Earnings",IF(ISNA(INDEX(Categories!D:F,MATCH(GLCATCODE,Categories!E:E,0),3)),0,INDEX(Categories!D:F,MATCH(GLCATCODE,Categories!E:E,0),3)))</f>
        <v>Retained Earnings</v>
      </c>
      <c r="F126" t="s">
        <v>202</v>
      </c>
      <c r="G126" t="s">
        <v>1291</v>
      </c>
      <c r="H126" t="s">
        <v>1507</v>
      </c>
      <c r="I126" t="s">
        <v>1396</v>
      </c>
      <c r="J126" t="s">
        <v>1305</v>
      </c>
      <c r="K126" t="s">
        <v>1305</v>
      </c>
      <c r="L126" t="s">
        <v>1305</v>
      </c>
      <c r="M126" t="s">
        <v>1305</v>
      </c>
      <c r="N126" t="s">
        <v>1305</v>
      </c>
      <c r="O126" t="s">
        <v>1305</v>
      </c>
      <c r="P126" t="s">
        <v>1305</v>
      </c>
      <c r="Q126" t="s">
        <v>1306</v>
      </c>
      <c r="R126" t="s">
        <v>1307</v>
      </c>
      <c r="S126">
        <f>VLOOKUP(ACCOUNTEXSEG,Sheet6!$A$2:$C$4000,3,TRUE)</f>
        <v>-300</v>
      </c>
      <c r="T126">
        <f>IF(ACCTTYPE="I",0,OPENBALN)</f>
        <v>-300</v>
      </c>
      <c r="U126">
        <v>0</v>
      </c>
      <c r="V126">
        <v>0</v>
      </c>
      <c r="W126">
        <v>0</v>
      </c>
      <c r="X126">
        <v>0</v>
      </c>
      <c r="Y126" s="179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 s="179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-37.5</v>
      </c>
      <c r="BI126">
        <v>-37.5</v>
      </c>
      <c r="BJ126">
        <v>-37.5</v>
      </c>
      <c r="BK126">
        <v>-37.5</v>
      </c>
      <c r="BL126">
        <v>0</v>
      </c>
      <c r="BM126" t="s">
        <v>1308</v>
      </c>
      <c r="BN126">
        <v>20190701</v>
      </c>
      <c r="BO126">
        <v>-300</v>
      </c>
      <c r="BP126" t="s">
        <v>202</v>
      </c>
      <c r="BQ126">
        <v>-300</v>
      </c>
      <c r="BR126">
        <v>2020</v>
      </c>
      <c r="BS126" t="s">
        <v>369</v>
      </c>
      <c r="BT126">
        <v>-300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903</v>
      </c>
      <c r="C2" t="s">
        <v>904</v>
      </c>
      <c r="D2" s="55">
        <v>44214.571712962963</v>
      </c>
      <c r="F2" t="s">
        <v>905</v>
      </c>
    </row>
    <row r="3" spans="2:7" x14ac:dyDescent="0.2">
      <c r="B3" t="s">
        <v>921</v>
      </c>
      <c r="C3" t="s">
        <v>922</v>
      </c>
      <c r="D3">
        <v>2020</v>
      </c>
      <c r="F3" t="s">
        <v>906</v>
      </c>
      <c r="G3">
        <v>6</v>
      </c>
    </row>
    <row r="4" spans="2:7" x14ac:dyDescent="0.2">
      <c r="F4" t="s">
        <v>907</v>
      </c>
      <c r="G4" t="s">
        <v>908</v>
      </c>
    </row>
    <row r="5" spans="2:7" x14ac:dyDescent="0.2">
      <c r="F5" t="s">
        <v>909</v>
      </c>
      <c r="G5" t="s">
        <v>910</v>
      </c>
    </row>
    <row r="6" spans="2:7" x14ac:dyDescent="0.2">
      <c r="F6" t="s">
        <v>911</v>
      </c>
      <c r="G6">
        <v>0</v>
      </c>
    </row>
    <row r="7" spans="2:7" x14ac:dyDescent="0.2">
      <c r="F7" t="s">
        <v>912</v>
      </c>
      <c r="G7" t="s">
        <v>913</v>
      </c>
    </row>
    <row r="8" spans="2:7" x14ac:dyDescent="0.2">
      <c r="F8" t="s">
        <v>914</v>
      </c>
      <c r="G8" t="s">
        <v>915</v>
      </c>
    </row>
    <row r="9" spans="2:7" x14ac:dyDescent="0.2">
      <c r="F9" t="s">
        <v>916</v>
      </c>
      <c r="G9" t="s">
        <v>917</v>
      </c>
    </row>
    <row r="10" spans="2:7" x14ac:dyDescent="0.2">
      <c r="F10" t="s">
        <v>918</v>
      </c>
      <c r="G10" t="s">
        <v>919</v>
      </c>
    </row>
    <row r="11" spans="2:7" x14ac:dyDescent="0.2">
      <c r="F11" t="s">
        <v>920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9.285156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58" bestFit="1" customWidth="1"/>
    <col min="10" max="10" width="43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881</v>
      </c>
      <c r="B2" t="s">
        <v>923</v>
      </c>
      <c r="C2" t="s">
        <v>1301</v>
      </c>
      <c r="D2" t="s">
        <v>238</v>
      </c>
      <c r="E2" t="s">
        <v>1508</v>
      </c>
      <c r="F2" t="s">
        <v>16</v>
      </c>
      <c r="G2" s="87">
        <v>44012</v>
      </c>
      <c r="H2" t="s">
        <v>1509</v>
      </c>
      <c r="I2" t="s">
        <v>1510</v>
      </c>
      <c r="J2" t="s">
        <v>1510</v>
      </c>
      <c r="K2">
        <v>1047</v>
      </c>
      <c r="L2" t="s">
        <v>1511</v>
      </c>
      <c r="M2" s="87">
        <v>44071</v>
      </c>
      <c r="N2" t="s">
        <v>1512</v>
      </c>
      <c r="O2" t="s">
        <v>1513</v>
      </c>
      <c r="P2" s="61">
        <v>149039.37</v>
      </c>
      <c r="Q2" t="s">
        <v>1513</v>
      </c>
      <c r="R2" s="61">
        <v>149039.37</v>
      </c>
      <c r="S2" s="61">
        <v>0</v>
      </c>
    </row>
    <row r="3" spans="1:19" x14ac:dyDescent="0.2">
      <c r="A3" t="s">
        <v>881</v>
      </c>
      <c r="B3" t="s">
        <v>923</v>
      </c>
      <c r="C3" t="s">
        <v>1301</v>
      </c>
      <c r="D3" t="s">
        <v>238</v>
      </c>
      <c r="E3" t="s">
        <v>1508</v>
      </c>
      <c r="F3" t="s">
        <v>126</v>
      </c>
      <c r="G3" s="87">
        <v>44012</v>
      </c>
      <c r="H3" t="s">
        <v>1514</v>
      </c>
      <c r="I3" t="s">
        <v>1515</v>
      </c>
      <c r="J3" t="s">
        <v>1515</v>
      </c>
      <c r="K3">
        <v>1047</v>
      </c>
      <c r="L3" t="s">
        <v>1511</v>
      </c>
      <c r="M3" s="87">
        <v>44071</v>
      </c>
      <c r="N3" t="s">
        <v>1512</v>
      </c>
      <c r="O3" t="s">
        <v>1513</v>
      </c>
      <c r="P3" s="61">
        <v>-149039.37</v>
      </c>
      <c r="Q3" t="s">
        <v>1513</v>
      </c>
      <c r="R3" s="61">
        <v>0</v>
      </c>
      <c r="S3" s="61">
        <v>-149039.37</v>
      </c>
    </row>
    <row r="4" spans="1:19" x14ac:dyDescent="0.2">
      <c r="A4" t="s">
        <v>565</v>
      </c>
      <c r="B4" t="s">
        <v>924</v>
      </c>
      <c r="C4" t="s">
        <v>1309</v>
      </c>
      <c r="D4" t="s">
        <v>238</v>
      </c>
      <c r="E4" t="s">
        <v>1508</v>
      </c>
      <c r="F4" t="s">
        <v>16</v>
      </c>
      <c r="G4" s="87">
        <v>44012</v>
      </c>
      <c r="H4" t="s">
        <v>1509</v>
      </c>
      <c r="I4" t="s">
        <v>1510</v>
      </c>
      <c r="J4" t="s">
        <v>1510</v>
      </c>
      <c r="K4">
        <v>1047</v>
      </c>
      <c r="L4" t="s">
        <v>1511</v>
      </c>
      <c r="M4" s="87">
        <v>44071</v>
      </c>
      <c r="N4" t="s">
        <v>1512</v>
      </c>
      <c r="O4" t="s">
        <v>1513</v>
      </c>
      <c r="P4" s="61">
        <v>31194.240000000002</v>
      </c>
      <c r="Q4" t="s">
        <v>1513</v>
      </c>
      <c r="R4" s="61">
        <v>31194.240000000002</v>
      </c>
      <c r="S4" s="61">
        <v>0</v>
      </c>
    </row>
    <row r="5" spans="1:19" x14ac:dyDescent="0.2">
      <c r="A5" t="s">
        <v>565</v>
      </c>
      <c r="B5" t="s">
        <v>924</v>
      </c>
      <c r="C5" t="s">
        <v>1309</v>
      </c>
      <c r="D5" t="s">
        <v>238</v>
      </c>
      <c r="E5" t="s">
        <v>1508</v>
      </c>
      <c r="F5" t="s">
        <v>126</v>
      </c>
      <c r="G5" s="87">
        <v>44012</v>
      </c>
      <c r="H5" t="s">
        <v>1514</v>
      </c>
      <c r="I5" t="s">
        <v>1516</v>
      </c>
      <c r="J5" t="s">
        <v>1516</v>
      </c>
      <c r="K5">
        <v>1047</v>
      </c>
      <c r="L5" t="s">
        <v>1511</v>
      </c>
      <c r="M5" s="87">
        <v>44071</v>
      </c>
      <c r="N5" t="s">
        <v>1512</v>
      </c>
      <c r="O5" t="s">
        <v>1513</v>
      </c>
      <c r="P5" s="61">
        <v>-31194.240000000002</v>
      </c>
      <c r="Q5" t="s">
        <v>1513</v>
      </c>
      <c r="R5" s="61">
        <v>0</v>
      </c>
      <c r="S5" s="61">
        <v>-31194.240000000002</v>
      </c>
    </row>
    <row r="6" spans="1:19" x14ac:dyDescent="0.2">
      <c r="A6" t="s">
        <v>566</v>
      </c>
      <c r="B6" t="s">
        <v>925</v>
      </c>
      <c r="C6" t="s">
        <v>1311</v>
      </c>
      <c r="D6" t="s">
        <v>238</v>
      </c>
      <c r="E6" t="s">
        <v>1508</v>
      </c>
      <c r="F6" t="s">
        <v>16</v>
      </c>
      <c r="G6" s="87">
        <v>44012</v>
      </c>
      <c r="H6" t="s">
        <v>1509</v>
      </c>
      <c r="I6" t="s">
        <v>1510</v>
      </c>
      <c r="J6" t="s">
        <v>1510</v>
      </c>
      <c r="K6">
        <v>1047</v>
      </c>
      <c r="L6" t="s">
        <v>1511</v>
      </c>
      <c r="M6" s="87">
        <v>44071</v>
      </c>
      <c r="N6" t="s">
        <v>1512</v>
      </c>
      <c r="O6" t="s">
        <v>1513</v>
      </c>
      <c r="P6" s="61">
        <v>135883.07</v>
      </c>
      <c r="Q6" t="s">
        <v>1513</v>
      </c>
      <c r="R6" s="61">
        <v>135883.07</v>
      </c>
      <c r="S6" s="61">
        <v>0</v>
      </c>
    </row>
    <row r="7" spans="1:19" x14ac:dyDescent="0.2">
      <c r="A7" t="s">
        <v>566</v>
      </c>
      <c r="B7" t="s">
        <v>925</v>
      </c>
      <c r="C7" t="s">
        <v>1311</v>
      </c>
      <c r="D7" t="s">
        <v>238</v>
      </c>
      <c r="E7" t="s">
        <v>1508</v>
      </c>
      <c r="F7" t="s">
        <v>126</v>
      </c>
      <c r="G7" s="87">
        <v>44012</v>
      </c>
      <c r="H7" t="s">
        <v>1514</v>
      </c>
      <c r="I7" t="s">
        <v>1516</v>
      </c>
      <c r="J7" t="s">
        <v>1516</v>
      </c>
      <c r="K7">
        <v>1047</v>
      </c>
      <c r="L7" t="s">
        <v>1511</v>
      </c>
      <c r="M7" s="87">
        <v>44071</v>
      </c>
      <c r="N7" t="s">
        <v>1512</v>
      </c>
      <c r="O7" t="s">
        <v>1513</v>
      </c>
      <c r="P7" s="61">
        <v>-135883.07</v>
      </c>
      <c r="Q7" t="s">
        <v>1513</v>
      </c>
      <c r="R7" s="61">
        <v>0</v>
      </c>
      <c r="S7" s="61">
        <v>-135883.07</v>
      </c>
    </row>
    <row r="8" spans="1:19" x14ac:dyDescent="0.2">
      <c r="A8" t="s">
        <v>567</v>
      </c>
      <c r="B8" t="s">
        <v>926</v>
      </c>
      <c r="C8" t="s">
        <v>1313</v>
      </c>
      <c r="D8" t="s">
        <v>238</v>
      </c>
      <c r="E8" t="s">
        <v>1508</v>
      </c>
      <c r="F8" t="s">
        <v>16</v>
      </c>
      <c r="G8" s="87">
        <v>44012</v>
      </c>
      <c r="H8" t="s">
        <v>1509</v>
      </c>
      <c r="I8" t="s">
        <v>1510</v>
      </c>
      <c r="J8" t="s">
        <v>1510</v>
      </c>
      <c r="K8">
        <v>1047</v>
      </c>
      <c r="L8" t="s">
        <v>1511</v>
      </c>
      <c r="M8" s="87">
        <v>44071</v>
      </c>
      <c r="N8" t="s">
        <v>1512</v>
      </c>
      <c r="O8" t="s">
        <v>1513</v>
      </c>
      <c r="P8" s="61">
        <v>955147.43</v>
      </c>
      <c r="Q8" t="s">
        <v>1513</v>
      </c>
      <c r="R8" s="61">
        <v>955147.43</v>
      </c>
      <c r="S8" s="61">
        <v>0</v>
      </c>
    </row>
    <row r="9" spans="1:19" x14ac:dyDescent="0.2">
      <c r="A9" t="s">
        <v>567</v>
      </c>
      <c r="B9" t="s">
        <v>926</v>
      </c>
      <c r="C9" t="s">
        <v>1313</v>
      </c>
      <c r="D9" t="s">
        <v>238</v>
      </c>
      <c r="E9" t="s">
        <v>1508</v>
      </c>
      <c r="F9" t="s">
        <v>126</v>
      </c>
      <c r="G9" s="87">
        <v>44012</v>
      </c>
      <c r="H9" t="s">
        <v>1514</v>
      </c>
      <c r="I9" t="s">
        <v>1516</v>
      </c>
      <c r="J9" t="s">
        <v>1516</v>
      </c>
      <c r="K9">
        <v>1047</v>
      </c>
      <c r="L9" t="s">
        <v>1511</v>
      </c>
      <c r="M9" s="87">
        <v>44071</v>
      </c>
      <c r="N9" t="s">
        <v>1512</v>
      </c>
      <c r="O9" t="s">
        <v>1513</v>
      </c>
      <c r="P9" s="61">
        <v>-955147.43</v>
      </c>
      <c r="Q9" t="s">
        <v>1513</v>
      </c>
      <c r="R9" s="61">
        <v>0</v>
      </c>
      <c r="S9" s="61">
        <v>-955147.43</v>
      </c>
    </row>
    <row r="10" spans="1:19" x14ac:dyDescent="0.2">
      <c r="A10" t="s">
        <v>568</v>
      </c>
      <c r="B10" t="s">
        <v>927</v>
      </c>
      <c r="C10" t="s">
        <v>1315</v>
      </c>
      <c r="D10" t="s">
        <v>238</v>
      </c>
      <c r="E10" t="s">
        <v>1508</v>
      </c>
      <c r="F10" t="s">
        <v>16</v>
      </c>
      <c r="G10" s="87">
        <v>44012</v>
      </c>
      <c r="H10" t="s">
        <v>1509</v>
      </c>
      <c r="I10" t="s">
        <v>1510</v>
      </c>
      <c r="J10" t="s">
        <v>1510</v>
      </c>
      <c r="K10">
        <v>1047</v>
      </c>
      <c r="L10" t="s">
        <v>1511</v>
      </c>
      <c r="M10" s="87">
        <v>44071</v>
      </c>
      <c r="N10" t="s">
        <v>1512</v>
      </c>
      <c r="O10" t="s">
        <v>1513</v>
      </c>
      <c r="P10" s="61">
        <v>657238.25</v>
      </c>
      <c r="Q10" t="s">
        <v>1513</v>
      </c>
      <c r="R10" s="61">
        <v>657238.25</v>
      </c>
      <c r="S10" s="61">
        <v>0</v>
      </c>
    </row>
    <row r="11" spans="1:19" x14ac:dyDescent="0.2">
      <c r="A11" t="s">
        <v>568</v>
      </c>
      <c r="B11" t="s">
        <v>927</v>
      </c>
      <c r="C11" t="s">
        <v>1315</v>
      </c>
      <c r="D11" t="s">
        <v>238</v>
      </c>
      <c r="E11" t="s">
        <v>1508</v>
      </c>
      <c r="F11" t="s">
        <v>126</v>
      </c>
      <c r="G11" s="87">
        <v>44012</v>
      </c>
      <c r="H11" t="s">
        <v>1514</v>
      </c>
      <c r="I11" t="s">
        <v>1516</v>
      </c>
      <c r="J11" t="s">
        <v>1516</v>
      </c>
      <c r="K11">
        <v>1047</v>
      </c>
      <c r="L11" t="s">
        <v>1511</v>
      </c>
      <c r="M11" s="87">
        <v>44071</v>
      </c>
      <c r="N11" t="s">
        <v>1512</v>
      </c>
      <c r="O11" t="s">
        <v>1513</v>
      </c>
      <c r="P11" s="61">
        <v>-657238.25</v>
      </c>
      <c r="Q11" t="s">
        <v>1513</v>
      </c>
      <c r="R11" s="61">
        <v>0</v>
      </c>
      <c r="S11" s="61">
        <v>-657238.25</v>
      </c>
    </row>
    <row r="12" spans="1:19" x14ac:dyDescent="0.2">
      <c r="A12" t="s">
        <v>571</v>
      </c>
      <c r="B12" t="s">
        <v>930</v>
      </c>
      <c r="C12" t="s">
        <v>1321</v>
      </c>
      <c r="D12" t="s">
        <v>238</v>
      </c>
      <c r="E12" t="s">
        <v>1508</v>
      </c>
      <c r="F12" t="s">
        <v>16</v>
      </c>
      <c r="G12" s="87">
        <v>44012</v>
      </c>
      <c r="H12" t="s">
        <v>1509</v>
      </c>
      <c r="I12" t="s">
        <v>1510</v>
      </c>
      <c r="J12" t="s">
        <v>1510</v>
      </c>
      <c r="K12">
        <v>1047</v>
      </c>
      <c r="L12" t="s">
        <v>1511</v>
      </c>
      <c r="M12" s="87">
        <v>44071</v>
      </c>
      <c r="N12" t="s">
        <v>1512</v>
      </c>
      <c r="O12" t="s">
        <v>1513</v>
      </c>
      <c r="P12" s="61">
        <v>4707.2</v>
      </c>
      <c r="Q12" t="s">
        <v>1513</v>
      </c>
      <c r="R12" s="61">
        <v>4707.2</v>
      </c>
      <c r="S12" s="61">
        <v>0</v>
      </c>
    </row>
    <row r="13" spans="1:19" x14ac:dyDescent="0.2">
      <c r="A13" t="s">
        <v>571</v>
      </c>
      <c r="B13" t="s">
        <v>930</v>
      </c>
      <c r="C13" t="s">
        <v>1321</v>
      </c>
      <c r="D13" t="s">
        <v>238</v>
      </c>
      <c r="E13" t="s">
        <v>1508</v>
      </c>
      <c r="F13" t="s">
        <v>126</v>
      </c>
      <c r="G13" s="87">
        <v>44012</v>
      </c>
      <c r="H13" t="s">
        <v>1514</v>
      </c>
      <c r="I13" t="s">
        <v>1516</v>
      </c>
      <c r="J13" t="s">
        <v>1516</v>
      </c>
      <c r="K13">
        <v>1047</v>
      </c>
      <c r="L13" t="s">
        <v>1511</v>
      </c>
      <c r="M13" s="87">
        <v>44071</v>
      </c>
      <c r="N13" t="s">
        <v>1512</v>
      </c>
      <c r="O13" t="s">
        <v>1513</v>
      </c>
      <c r="P13" s="61">
        <v>-4707.2</v>
      </c>
      <c r="Q13" t="s">
        <v>1513</v>
      </c>
      <c r="R13" s="61">
        <v>0</v>
      </c>
      <c r="S13" s="61">
        <v>-4707.2</v>
      </c>
    </row>
    <row r="14" spans="1:19" x14ac:dyDescent="0.2">
      <c r="A14" t="s">
        <v>572</v>
      </c>
      <c r="B14" t="s">
        <v>931</v>
      </c>
      <c r="C14" t="s">
        <v>1323</v>
      </c>
      <c r="D14" t="s">
        <v>238</v>
      </c>
      <c r="E14" t="s">
        <v>1508</v>
      </c>
      <c r="F14" t="s">
        <v>16</v>
      </c>
      <c r="G14" s="87">
        <v>44012</v>
      </c>
      <c r="H14" t="s">
        <v>1509</v>
      </c>
      <c r="I14" t="s">
        <v>1510</v>
      </c>
      <c r="J14" t="s">
        <v>1510</v>
      </c>
      <c r="K14">
        <v>1047</v>
      </c>
      <c r="L14" t="s">
        <v>1511</v>
      </c>
      <c r="M14" s="87">
        <v>44071</v>
      </c>
      <c r="N14" t="s">
        <v>1512</v>
      </c>
      <c r="O14" t="s">
        <v>1513</v>
      </c>
      <c r="P14" s="61">
        <v>13745.33</v>
      </c>
      <c r="Q14" t="s">
        <v>1513</v>
      </c>
      <c r="R14" s="61">
        <v>13745.33</v>
      </c>
      <c r="S14" s="61">
        <v>0</v>
      </c>
    </row>
    <row r="15" spans="1:19" x14ac:dyDescent="0.2">
      <c r="A15" t="s">
        <v>572</v>
      </c>
      <c r="B15" t="s">
        <v>931</v>
      </c>
      <c r="C15" t="s">
        <v>1323</v>
      </c>
      <c r="D15" t="s">
        <v>238</v>
      </c>
      <c r="E15" t="s">
        <v>1508</v>
      </c>
      <c r="F15" t="s">
        <v>126</v>
      </c>
      <c r="G15" s="87">
        <v>44012</v>
      </c>
      <c r="H15" t="s">
        <v>1514</v>
      </c>
      <c r="I15" t="s">
        <v>1516</v>
      </c>
      <c r="J15" t="s">
        <v>1516</v>
      </c>
      <c r="K15">
        <v>1047</v>
      </c>
      <c r="L15" t="s">
        <v>1511</v>
      </c>
      <c r="M15" s="87">
        <v>44071</v>
      </c>
      <c r="N15" t="s">
        <v>1512</v>
      </c>
      <c r="O15" t="s">
        <v>1513</v>
      </c>
      <c r="P15" s="61">
        <v>-13745.33</v>
      </c>
      <c r="Q15" t="s">
        <v>1513</v>
      </c>
      <c r="R15" s="61">
        <v>0</v>
      </c>
      <c r="S15" s="61">
        <v>-13745.33</v>
      </c>
    </row>
    <row r="16" spans="1:19" x14ac:dyDescent="0.2">
      <c r="A16" t="s">
        <v>573</v>
      </c>
      <c r="B16" t="s">
        <v>932</v>
      </c>
      <c r="C16" t="s">
        <v>1325</v>
      </c>
      <c r="D16" t="s">
        <v>238</v>
      </c>
      <c r="E16" t="s">
        <v>1508</v>
      </c>
      <c r="F16" t="s">
        <v>16</v>
      </c>
      <c r="G16" s="87">
        <v>44012</v>
      </c>
      <c r="H16" t="s">
        <v>1509</v>
      </c>
      <c r="I16" t="s">
        <v>1510</v>
      </c>
      <c r="J16" t="s">
        <v>1510</v>
      </c>
      <c r="K16">
        <v>1047</v>
      </c>
      <c r="L16" t="s">
        <v>1511</v>
      </c>
      <c r="M16" s="87">
        <v>44071</v>
      </c>
      <c r="N16" t="s">
        <v>1512</v>
      </c>
      <c r="O16" t="s">
        <v>1513</v>
      </c>
      <c r="P16" s="61">
        <v>21636.89</v>
      </c>
      <c r="Q16" t="s">
        <v>1513</v>
      </c>
      <c r="R16" s="61">
        <v>21636.89</v>
      </c>
      <c r="S16" s="61">
        <v>0</v>
      </c>
    </row>
    <row r="17" spans="1:19" x14ac:dyDescent="0.2">
      <c r="A17" t="s">
        <v>573</v>
      </c>
      <c r="B17" t="s">
        <v>932</v>
      </c>
      <c r="C17" t="s">
        <v>1325</v>
      </c>
      <c r="D17" t="s">
        <v>238</v>
      </c>
      <c r="E17" t="s">
        <v>1508</v>
      </c>
      <c r="F17" t="s">
        <v>126</v>
      </c>
      <c r="G17" s="87">
        <v>44012</v>
      </c>
      <c r="H17" t="s">
        <v>1514</v>
      </c>
      <c r="I17" t="s">
        <v>1516</v>
      </c>
      <c r="J17" t="s">
        <v>1516</v>
      </c>
      <c r="K17">
        <v>1047</v>
      </c>
      <c r="L17" t="s">
        <v>1511</v>
      </c>
      <c r="M17" s="87">
        <v>44071</v>
      </c>
      <c r="N17" t="s">
        <v>1512</v>
      </c>
      <c r="O17" t="s">
        <v>1513</v>
      </c>
      <c r="P17" s="61">
        <v>-21636.89</v>
      </c>
      <c r="Q17" t="s">
        <v>1513</v>
      </c>
      <c r="R17" s="61">
        <v>0</v>
      </c>
      <c r="S17" s="61">
        <v>-21636.89</v>
      </c>
    </row>
    <row r="18" spans="1:19" x14ac:dyDescent="0.2">
      <c r="A18" t="s">
        <v>585</v>
      </c>
      <c r="B18" t="s">
        <v>954</v>
      </c>
      <c r="C18" t="s">
        <v>1340</v>
      </c>
      <c r="D18" t="s">
        <v>238</v>
      </c>
      <c r="E18" t="s">
        <v>1508</v>
      </c>
      <c r="F18" t="s">
        <v>116</v>
      </c>
      <c r="G18" s="87">
        <v>43707</v>
      </c>
      <c r="H18" t="s">
        <v>1517</v>
      </c>
      <c r="I18" t="s">
        <v>1518</v>
      </c>
      <c r="J18" t="s">
        <v>1519</v>
      </c>
      <c r="K18">
        <v>1000</v>
      </c>
      <c r="L18" t="s">
        <v>1520</v>
      </c>
      <c r="M18" s="87">
        <v>43710</v>
      </c>
      <c r="N18" t="s">
        <v>1521</v>
      </c>
      <c r="O18" t="s">
        <v>1513</v>
      </c>
      <c r="P18" s="61">
        <v>0.1</v>
      </c>
      <c r="Q18" t="s">
        <v>1513</v>
      </c>
      <c r="R18" s="61">
        <v>0.1</v>
      </c>
      <c r="S18" s="61">
        <v>0</v>
      </c>
    </row>
    <row r="19" spans="1:19" x14ac:dyDescent="0.2">
      <c r="A19" t="s">
        <v>585</v>
      </c>
      <c r="B19" t="s">
        <v>954</v>
      </c>
      <c r="C19" t="s">
        <v>1340</v>
      </c>
      <c r="D19" t="s">
        <v>238</v>
      </c>
      <c r="E19" t="s">
        <v>1508</v>
      </c>
      <c r="F19" t="s">
        <v>117</v>
      </c>
      <c r="G19" s="87">
        <v>43738</v>
      </c>
      <c r="H19" t="s">
        <v>1517</v>
      </c>
      <c r="I19" t="s">
        <v>1522</v>
      </c>
      <c r="J19" t="s">
        <v>1519</v>
      </c>
      <c r="K19">
        <v>1003</v>
      </c>
      <c r="L19" t="s">
        <v>1523</v>
      </c>
      <c r="M19" s="87">
        <v>43739</v>
      </c>
      <c r="N19" t="s">
        <v>1521</v>
      </c>
      <c r="O19" t="s">
        <v>1513</v>
      </c>
      <c r="P19" s="61">
        <v>0.1</v>
      </c>
      <c r="Q19" t="s">
        <v>1513</v>
      </c>
      <c r="R19" s="61">
        <v>0.1</v>
      </c>
      <c r="S19" s="61">
        <v>0</v>
      </c>
    </row>
    <row r="20" spans="1:19" x14ac:dyDescent="0.2">
      <c r="A20" t="s">
        <v>585</v>
      </c>
      <c r="B20" t="s">
        <v>954</v>
      </c>
      <c r="C20" t="s">
        <v>1340</v>
      </c>
      <c r="D20" t="s">
        <v>238</v>
      </c>
      <c r="E20" t="s">
        <v>1508</v>
      </c>
      <c r="F20" t="s">
        <v>119</v>
      </c>
      <c r="G20" s="87">
        <v>43798</v>
      </c>
      <c r="H20" t="s">
        <v>1517</v>
      </c>
      <c r="I20" t="s">
        <v>1524</v>
      </c>
      <c r="J20" t="s">
        <v>1519</v>
      </c>
      <c r="K20">
        <v>1012</v>
      </c>
      <c r="L20" t="s">
        <v>1525</v>
      </c>
      <c r="M20" s="87">
        <v>43801</v>
      </c>
      <c r="N20" t="s">
        <v>1521</v>
      </c>
      <c r="O20" t="s">
        <v>1513</v>
      </c>
      <c r="P20" s="61">
        <v>0.1</v>
      </c>
      <c r="Q20" t="s">
        <v>1513</v>
      </c>
      <c r="R20" s="61">
        <v>0.1</v>
      </c>
      <c r="S20" s="61">
        <v>0</v>
      </c>
    </row>
    <row r="21" spans="1:19" x14ac:dyDescent="0.2">
      <c r="A21" t="s">
        <v>585</v>
      </c>
      <c r="B21" t="s">
        <v>954</v>
      </c>
      <c r="C21" t="s">
        <v>1340</v>
      </c>
      <c r="D21" t="s">
        <v>238</v>
      </c>
      <c r="E21" t="s">
        <v>1508</v>
      </c>
      <c r="F21" t="s">
        <v>16</v>
      </c>
      <c r="G21" s="87">
        <v>44012</v>
      </c>
      <c r="H21" t="s">
        <v>1509</v>
      </c>
      <c r="J21" t="s">
        <v>1510</v>
      </c>
      <c r="K21">
        <v>1036</v>
      </c>
      <c r="L21" t="s">
        <v>1526</v>
      </c>
      <c r="M21" s="87">
        <v>43999</v>
      </c>
      <c r="N21" t="s">
        <v>1512</v>
      </c>
      <c r="O21" t="s">
        <v>1513</v>
      </c>
      <c r="P21" s="61">
        <v>-0.3</v>
      </c>
      <c r="Q21" t="s">
        <v>1513</v>
      </c>
      <c r="R21" s="61">
        <v>0</v>
      </c>
      <c r="S21" s="61">
        <v>-0.3</v>
      </c>
    </row>
    <row r="22" spans="1:19" x14ac:dyDescent="0.2">
      <c r="A22" t="s">
        <v>586</v>
      </c>
      <c r="B22" t="s">
        <v>955</v>
      </c>
      <c r="C22" t="s">
        <v>1344</v>
      </c>
      <c r="D22" t="s">
        <v>238</v>
      </c>
      <c r="E22" t="s">
        <v>1508</v>
      </c>
      <c r="F22" t="s">
        <v>116</v>
      </c>
      <c r="G22" s="87">
        <v>43707</v>
      </c>
      <c r="H22" t="s">
        <v>1517</v>
      </c>
      <c r="I22" t="s">
        <v>1518</v>
      </c>
      <c r="J22" t="s">
        <v>1519</v>
      </c>
      <c r="K22">
        <v>1000</v>
      </c>
      <c r="L22" t="s">
        <v>1520</v>
      </c>
      <c r="M22" s="87">
        <v>43710</v>
      </c>
      <c r="N22" t="s">
        <v>1521</v>
      </c>
      <c r="O22" t="s">
        <v>1513</v>
      </c>
      <c r="P22" s="61">
        <v>0.1</v>
      </c>
      <c r="Q22" t="s">
        <v>1513</v>
      </c>
      <c r="R22" s="61">
        <v>0.1</v>
      </c>
      <c r="S22" s="61">
        <v>0</v>
      </c>
    </row>
    <row r="23" spans="1:19" x14ac:dyDescent="0.2">
      <c r="A23" t="s">
        <v>586</v>
      </c>
      <c r="B23" t="s">
        <v>955</v>
      </c>
      <c r="C23" t="s">
        <v>1344</v>
      </c>
      <c r="D23" t="s">
        <v>238</v>
      </c>
      <c r="E23" t="s">
        <v>1508</v>
      </c>
      <c r="F23" t="s">
        <v>117</v>
      </c>
      <c r="G23" s="87">
        <v>43738</v>
      </c>
      <c r="H23" t="s">
        <v>1517</v>
      </c>
      <c r="I23" t="s">
        <v>1522</v>
      </c>
      <c r="J23" t="s">
        <v>1519</v>
      </c>
      <c r="K23">
        <v>1003</v>
      </c>
      <c r="L23" t="s">
        <v>1523</v>
      </c>
      <c r="M23" s="87">
        <v>43739</v>
      </c>
      <c r="N23" t="s">
        <v>1521</v>
      </c>
      <c r="O23" t="s">
        <v>1513</v>
      </c>
      <c r="P23" s="61">
        <v>0.1</v>
      </c>
      <c r="Q23" t="s">
        <v>1513</v>
      </c>
      <c r="R23" s="61">
        <v>0.1</v>
      </c>
      <c r="S23" s="61">
        <v>0</v>
      </c>
    </row>
    <row r="24" spans="1:19" x14ac:dyDescent="0.2">
      <c r="A24" t="s">
        <v>586</v>
      </c>
      <c r="B24" t="s">
        <v>955</v>
      </c>
      <c r="C24" t="s">
        <v>1344</v>
      </c>
      <c r="D24" t="s">
        <v>238</v>
      </c>
      <c r="E24" t="s">
        <v>1508</v>
      </c>
      <c r="F24" t="s">
        <v>119</v>
      </c>
      <c r="G24" s="87">
        <v>43798</v>
      </c>
      <c r="H24" t="s">
        <v>1517</v>
      </c>
      <c r="I24" t="s">
        <v>1524</v>
      </c>
      <c r="J24" t="s">
        <v>1519</v>
      </c>
      <c r="K24">
        <v>1012</v>
      </c>
      <c r="L24" t="s">
        <v>1525</v>
      </c>
      <c r="M24" s="87">
        <v>43801</v>
      </c>
      <c r="N24" t="s">
        <v>1521</v>
      </c>
      <c r="O24" t="s">
        <v>1513</v>
      </c>
      <c r="P24" s="61">
        <v>0.1</v>
      </c>
      <c r="Q24" t="s">
        <v>1513</v>
      </c>
      <c r="R24" s="61">
        <v>0.1</v>
      </c>
      <c r="S24" s="61">
        <v>0</v>
      </c>
    </row>
    <row r="25" spans="1:19" x14ac:dyDescent="0.2">
      <c r="A25" t="s">
        <v>586</v>
      </c>
      <c r="B25" t="s">
        <v>955</v>
      </c>
      <c r="C25" t="s">
        <v>1344</v>
      </c>
      <c r="D25" t="s">
        <v>238</v>
      </c>
      <c r="E25" t="s">
        <v>1508</v>
      </c>
      <c r="F25" t="s">
        <v>16</v>
      </c>
      <c r="G25" s="87">
        <v>44012</v>
      </c>
      <c r="H25" t="s">
        <v>1509</v>
      </c>
      <c r="J25" t="s">
        <v>1510</v>
      </c>
      <c r="K25">
        <v>1036</v>
      </c>
      <c r="L25" t="s">
        <v>1526</v>
      </c>
      <c r="M25" s="87">
        <v>43999</v>
      </c>
      <c r="N25" t="s">
        <v>1512</v>
      </c>
      <c r="O25" t="s">
        <v>1513</v>
      </c>
      <c r="P25" s="61">
        <v>-0.3</v>
      </c>
      <c r="Q25" t="s">
        <v>1513</v>
      </c>
      <c r="R25" s="61">
        <v>0</v>
      </c>
      <c r="S25" s="61">
        <v>-0.3</v>
      </c>
    </row>
    <row r="26" spans="1:19" x14ac:dyDescent="0.2">
      <c r="A26" t="s">
        <v>587</v>
      </c>
      <c r="B26" t="s">
        <v>956</v>
      </c>
      <c r="C26" t="s">
        <v>1345</v>
      </c>
      <c r="D26" t="s">
        <v>238</v>
      </c>
      <c r="E26" t="s">
        <v>1508</v>
      </c>
      <c r="F26" t="s">
        <v>116</v>
      </c>
      <c r="G26" s="87">
        <v>43707</v>
      </c>
      <c r="H26" t="s">
        <v>1517</v>
      </c>
      <c r="I26" t="s">
        <v>1518</v>
      </c>
      <c r="J26" t="s">
        <v>1519</v>
      </c>
      <c r="K26">
        <v>1000</v>
      </c>
      <c r="L26" t="s">
        <v>1520</v>
      </c>
      <c r="M26" s="87">
        <v>43710</v>
      </c>
      <c r="N26" t="s">
        <v>1521</v>
      </c>
      <c r="O26" t="s">
        <v>1513</v>
      </c>
      <c r="P26" s="61">
        <v>0.08</v>
      </c>
      <c r="Q26" t="s">
        <v>1513</v>
      </c>
      <c r="R26" s="61">
        <v>0.08</v>
      </c>
      <c r="S26" s="61">
        <v>0</v>
      </c>
    </row>
    <row r="27" spans="1:19" x14ac:dyDescent="0.2">
      <c r="A27" t="s">
        <v>587</v>
      </c>
      <c r="B27" t="s">
        <v>956</v>
      </c>
      <c r="C27" t="s">
        <v>1345</v>
      </c>
      <c r="D27" t="s">
        <v>238</v>
      </c>
      <c r="E27" t="s">
        <v>1508</v>
      </c>
      <c r="F27" t="s">
        <v>117</v>
      </c>
      <c r="G27" s="87">
        <v>43738</v>
      </c>
      <c r="H27" t="s">
        <v>1517</v>
      </c>
      <c r="I27" t="s">
        <v>1522</v>
      </c>
      <c r="J27" t="s">
        <v>1519</v>
      </c>
      <c r="K27">
        <v>1003</v>
      </c>
      <c r="L27" t="s">
        <v>1523</v>
      </c>
      <c r="M27" s="87">
        <v>43739</v>
      </c>
      <c r="N27" t="s">
        <v>1521</v>
      </c>
      <c r="O27" t="s">
        <v>1513</v>
      </c>
      <c r="P27" s="61">
        <v>0.08</v>
      </c>
      <c r="Q27" t="s">
        <v>1513</v>
      </c>
      <c r="R27" s="61">
        <v>0.08</v>
      </c>
      <c r="S27" s="61">
        <v>0</v>
      </c>
    </row>
    <row r="28" spans="1:19" x14ac:dyDescent="0.2">
      <c r="A28" t="s">
        <v>587</v>
      </c>
      <c r="B28" t="s">
        <v>956</v>
      </c>
      <c r="C28" t="s">
        <v>1345</v>
      </c>
      <c r="D28" t="s">
        <v>238</v>
      </c>
      <c r="E28" t="s">
        <v>1508</v>
      </c>
      <c r="F28" t="s">
        <v>119</v>
      </c>
      <c r="G28" s="87">
        <v>43798</v>
      </c>
      <c r="H28" t="s">
        <v>1517</v>
      </c>
      <c r="I28" t="s">
        <v>1524</v>
      </c>
      <c r="J28" t="s">
        <v>1519</v>
      </c>
      <c r="K28">
        <v>1012</v>
      </c>
      <c r="L28" t="s">
        <v>1525</v>
      </c>
      <c r="M28" s="87">
        <v>43801</v>
      </c>
      <c r="N28" t="s">
        <v>1521</v>
      </c>
      <c r="O28" t="s">
        <v>1513</v>
      </c>
      <c r="P28" s="61">
        <v>0.08</v>
      </c>
      <c r="Q28" t="s">
        <v>1513</v>
      </c>
      <c r="R28" s="61">
        <v>0.08</v>
      </c>
      <c r="S28" s="61">
        <v>0</v>
      </c>
    </row>
    <row r="29" spans="1:19" x14ac:dyDescent="0.2">
      <c r="A29" t="s">
        <v>587</v>
      </c>
      <c r="B29" t="s">
        <v>956</v>
      </c>
      <c r="C29" t="s">
        <v>1345</v>
      </c>
      <c r="D29" t="s">
        <v>238</v>
      </c>
      <c r="E29" t="s">
        <v>1508</v>
      </c>
      <c r="F29" t="s">
        <v>16</v>
      </c>
      <c r="G29" s="87">
        <v>44012</v>
      </c>
      <c r="H29" t="s">
        <v>1509</v>
      </c>
      <c r="J29" t="s">
        <v>1510</v>
      </c>
      <c r="K29">
        <v>1036</v>
      </c>
      <c r="L29" t="s">
        <v>1526</v>
      </c>
      <c r="M29" s="87">
        <v>43999</v>
      </c>
      <c r="N29" t="s">
        <v>1512</v>
      </c>
      <c r="O29" t="s">
        <v>1513</v>
      </c>
      <c r="P29" s="61">
        <v>-0.24</v>
      </c>
      <c r="Q29" t="s">
        <v>1513</v>
      </c>
      <c r="R29" s="61">
        <v>0</v>
      </c>
      <c r="S29" s="61">
        <v>-0.24</v>
      </c>
    </row>
    <row r="30" spans="1:19" x14ac:dyDescent="0.2">
      <c r="A30" t="s">
        <v>588</v>
      </c>
      <c r="B30" t="s">
        <v>957</v>
      </c>
      <c r="C30" t="s">
        <v>1346</v>
      </c>
      <c r="D30" t="s">
        <v>238</v>
      </c>
      <c r="E30" t="s">
        <v>1508</v>
      </c>
      <c r="F30" t="s">
        <v>116</v>
      </c>
      <c r="G30" s="87">
        <v>43707</v>
      </c>
      <c r="H30" t="s">
        <v>1517</v>
      </c>
      <c r="I30" t="s">
        <v>1518</v>
      </c>
      <c r="J30" t="s">
        <v>1519</v>
      </c>
      <c r="K30">
        <v>1000</v>
      </c>
      <c r="L30" t="s">
        <v>1520</v>
      </c>
      <c r="M30" s="87">
        <v>43710</v>
      </c>
      <c r="N30" t="s">
        <v>1521</v>
      </c>
      <c r="O30" t="s">
        <v>1513</v>
      </c>
      <c r="P30" s="61">
        <v>0.08</v>
      </c>
      <c r="Q30" t="s">
        <v>1513</v>
      </c>
      <c r="R30" s="61">
        <v>0.08</v>
      </c>
      <c r="S30" s="61">
        <v>0</v>
      </c>
    </row>
    <row r="31" spans="1:19" x14ac:dyDescent="0.2">
      <c r="A31" t="s">
        <v>588</v>
      </c>
      <c r="B31" t="s">
        <v>957</v>
      </c>
      <c r="C31" t="s">
        <v>1346</v>
      </c>
      <c r="D31" t="s">
        <v>238</v>
      </c>
      <c r="E31" t="s">
        <v>1508</v>
      </c>
      <c r="F31" t="s">
        <v>117</v>
      </c>
      <c r="G31" s="87">
        <v>43738</v>
      </c>
      <c r="H31" t="s">
        <v>1517</v>
      </c>
      <c r="I31" t="s">
        <v>1522</v>
      </c>
      <c r="J31" t="s">
        <v>1519</v>
      </c>
      <c r="K31">
        <v>1003</v>
      </c>
      <c r="L31" t="s">
        <v>1523</v>
      </c>
      <c r="M31" s="87">
        <v>43739</v>
      </c>
      <c r="N31" t="s">
        <v>1521</v>
      </c>
      <c r="O31" t="s">
        <v>1513</v>
      </c>
      <c r="P31" s="61">
        <v>0.08</v>
      </c>
      <c r="Q31" t="s">
        <v>1513</v>
      </c>
      <c r="R31" s="61">
        <v>0.08</v>
      </c>
      <c r="S31" s="61">
        <v>0</v>
      </c>
    </row>
    <row r="32" spans="1:19" x14ac:dyDescent="0.2">
      <c r="A32" t="s">
        <v>588</v>
      </c>
      <c r="B32" t="s">
        <v>957</v>
      </c>
      <c r="C32" t="s">
        <v>1346</v>
      </c>
      <c r="D32" t="s">
        <v>238</v>
      </c>
      <c r="E32" t="s">
        <v>1508</v>
      </c>
      <c r="F32" t="s">
        <v>119</v>
      </c>
      <c r="G32" s="87">
        <v>43798</v>
      </c>
      <c r="H32" t="s">
        <v>1517</v>
      </c>
      <c r="I32" t="s">
        <v>1524</v>
      </c>
      <c r="J32" t="s">
        <v>1519</v>
      </c>
      <c r="K32">
        <v>1012</v>
      </c>
      <c r="L32" t="s">
        <v>1525</v>
      </c>
      <c r="M32" s="87">
        <v>43801</v>
      </c>
      <c r="N32" t="s">
        <v>1521</v>
      </c>
      <c r="O32" t="s">
        <v>1513</v>
      </c>
      <c r="P32" s="61">
        <v>0.08</v>
      </c>
      <c r="Q32" t="s">
        <v>1513</v>
      </c>
      <c r="R32" s="61">
        <v>0.08</v>
      </c>
      <c r="S32" s="61">
        <v>0</v>
      </c>
    </row>
    <row r="33" spans="1:19" x14ac:dyDescent="0.2">
      <c r="A33" t="s">
        <v>588</v>
      </c>
      <c r="B33" t="s">
        <v>957</v>
      </c>
      <c r="C33" t="s">
        <v>1346</v>
      </c>
      <c r="D33" t="s">
        <v>238</v>
      </c>
      <c r="E33" t="s">
        <v>1508</v>
      </c>
      <c r="F33" t="s">
        <v>16</v>
      </c>
      <c r="G33" s="87">
        <v>44012</v>
      </c>
      <c r="H33" t="s">
        <v>1509</v>
      </c>
      <c r="J33" t="s">
        <v>1510</v>
      </c>
      <c r="K33">
        <v>1036</v>
      </c>
      <c r="L33" t="s">
        <v>1526</v>
      </c>
      <c r="M33" s="87">
        <v>43999</v>
      </c>
      <c r="N33" t="s">
        <v>1512</v>
      </c>
      <c r="O33" t="s">
        <v>1513</v>
      </c>
      <c r="P33" s="61">
        <v>-0.24</v>
      </c>
      <c r="Q33" t="s">
        <v>1513</v>
      </c>
      <c r="R33" s="61">
        <v>0</v>
      </c>
      <c r="S33" s="61">
        <v>-0.24</v>
      </c>
    </row>
    <row r="34" spans="1:19" x14ac:dyDescent="0.2">
      <c r="A34" t="s">
        <v>591</v>
      </c>
      <c r="B34" t="s">
        <v>960</v>
      </c>
      <c r="C34" t="s">
        <v>1348</v>
      </c>
      <c r="D34" t="s">
        <v>238</v>
      </c>
      <c r="E34" t="s">
        <v>1508</v>
      </c>
      <c r="F34" t="s">
        <v>116</v>
      </c>
      <c r="G34" s="87">
        <v>43707</v>
      </c>
      <c r="H34" t="s">
        <v>1517</v>
      </c>
      <c r="I34" t="s">
        <v>1518</v>
      </c>
      <c r="J34" t="s">
        <v>1519</v>
      </c>
      <c r="K34">
        <v>1000</v>
      </c>
      <c r="L34" t="s">
        <v>1520</v>
      </c>
      <c r="M34" s="87">
        <v>43710</v>
      </c>
      <c r="N34" t="s">
        <v>1521</v>
      </c>
      <c r="O34" t="s">
        <v>1513</v>
      </c>
      <c r="P34" s="61">
        <v>0.08</v>
      </c>
      <c r="Q34" t="s">
        <v>1513</v>
      </c>
      <c r="R34" s="61">
        <v>0.08</v>
      </c>
      <c r="S34" s="61">
        <v>0</v>
      </c>
    </row>
    <row r="35" spans="1:19" x14ac:dyDescent="0.2">
      <c r="A35" t="s">
        <v>591</v>
      </c>
      <c r="B35" t="s">
        <v>960</v>
      </c>
      <c r="C35" t="s">
        <v>1348</v>
      </c>
      <c r="D35" t="s">
        <v>238</v>
      </c>
      <c r="E35" t="s">
        <v>1508</v>
      </c>
      <c r="F35" t="s">
        <v>117</v>
      </c>
      <c r="G35" s="87">
        <v>43738</v>
      </c>
      <c r="H35" t="s">
        <v>1517</v>
      </c>
      <c r="I35" t="s">
        <v>1522</v>
      </c>
      <c r="J35" t="s">
        <v>1519</v>
      </c>
      <c r="K35">
        <v>1003</v>
      </c>
      <c r="L35" t="s">
        <v>1523</v>
      </c>
      <c r="M35" s="87">
        <v>43739</v>
      </c>
      <c r="N35" t="s">
        <v>1521</v>
      </c>
      <c r="O35" t="s">
        <v>1513</v>
      </c>
      <c r="P35" s="61">
        <v>0.08</v>
      </c>
      <c r="Q35" t="s">
        <v>1513</v>
      </c>
      <c r="R35" s="61">
        <v>0.08</v>
      </c>
      <c r="S35" s="61">
        <v>0</v>
      </c>
    </row>
    <row r="36" spans="1:19" x14ac:dyDescent="0.2">
      <c r="A36" t="s">
        <v>591</v>
      </c>
      <c r="B36" t="s">
        <v>960</v>
      </c>
      <c r="C36" t="s">
        <v>1348</v>
      </c>
      <c r="D36" t="s">
        <v>238</v>
      </c>
      <c r="E36" t="s">
        <v>1508</v>
      </c>
      <c r="F36" t="s">
        <v>119</v>
      </c>
      <c r="G36" s="87">
        <v>43798</v>
      </c>
      <c r="H36" t="s">
        <v>1517</v>
      </c>
      <c r="I36" t="s">
        <v>1524</v>
      </c>
      <c r="J36" t="s">
        <v>1519</v>
      </c>
      <c r="K36">
        <v>1012</v>
      </c>
      <c r="L36" t="s">
        <v>1525</v>
      </c>
      <c r="M36" s="87">
        <v>43801</v>
      </c>
      <c r="N36" t="s">
        <v>1521</v>
      </c>
      <c r="O36" t="s">
        <v>1513</v>
      </c>
      <c r="P36" s="61">
        <v>0.08</v>
      </c>
      <c r="Q36" t="s">
        <v>1513</v>
      </c>
      <c r="R36" s="61">
        <v>0.08</v>
      </c>
      <c r="S36" s="61">
        <v>0</v>
      </c>
    </row>
    <row r="37" spans="1:19" x14ac:dyDescent="0.2">
      <c r="A37" t="s">
        <v>591</v>
      </c>
      <c r="B37" t="s">
        <v>960</v>
      </c>
      <c r="C37" t="s">
        <v>1348</v>
      </c>
      <c r="D37" t="s">
        <v>238</v>
      </c>
      <c r="E37" t="s">
        <v>1508</v>
      </c>
      <c r="F37" t="s">
        <v>16</v>
      </c>
      <c r="G37" s="87">
        <v>44012</v>
      </c>
      <c r="H37" t="s">
        <v>1509</v>
      </c>
      <c r="J37" t="s">
        <v>1510</v>
      </c>
      <c r="K37">
        <v>1036</v>
      </c>
      <c r="L37" t="s">
        <v>1526</v>
      </c>
      <c r="M37" s="87">
        <v>43999</v>
      </c>
      <c r="N37" t="s">
        <v>1512</v>
      </c>
      <c r="O37" t="s">
        <v>1513</v>
      </c>
      <c r="P37" s="61">
        <v>-0.24</v>
      </c>
      <c r="Q37" t="s">
        <v>1513</v>
      </c>
      <c r="R37" s="61">
        <v>0</v>
      </c>
      <c r="S37" s="61">
        <v>-0.24</v>
      </c>
    </row>
    <row r="38" spans="1:19" x14ac:dyDescent="0.2">
      <c r="A38" t="s">
        <v>592</v>
      </c>
      <c r="B38" t="s">
        <v>961</v>
      </c>
      <c r="C38" t="s">
        <v>1349</v>
      </c>
      <c r="D38" t="s">
        <v>238</v>
      </c>
      <c r="E38" t="s">
        <v>1508</v>
      </c>
      <c r="F38" t="s">
        <v>116</v>
      </c>
      <c r="G38" s="87">
        <v>43707</v>
      </c>
      <c r="H38" t="s">
        <v>1517</v>
      </c>
      <c r="I38" t="s">
        <v>1518</v>
      </c>
      <c r="J38" t="s">
        <v>1519</v>
      </c>
      <c r="K38">
        <v>1000</v>
      </c>
      <c r="L38" t="s">
        <v>1520</v>
      </c>
      <c r="M38" s="87">
        <v>43710</v>
      </c>
      <c r="N38" t="s">
        <v>1521</v>
      </c>
      <c r="O38" t="s">
        <v>1513</v>
      </c>
      <c r="P38" s="61">
        <v>0.08</v>
      </c>
      <c r="Q38" t="s">
        <v>1513</v>
      </c>
      <c r="R38" s="61">
        <v>0.08</v>
      </c>
      <c r="S38" s="61">
        <v>0</v>
      </c>
    </row>
    <row r="39" spans="1:19" x14ac:dyDescent="0.2">
      <c r="A39" t="s">
        <v>592</v>
      </c>
      <c r="B39" t="s">
        <v>961</v>
      </c>
      <c r="C39" t="s">
        <v>1349</v>
      </c>
      <c r="D39" t="s">
        <v>238</v>
      </c>
      <c r="E39" t="s">
        <v>1508</v>
      </c>
      <c r="F39" t="s">
        <v>117</v>
      </c>
      <c r="G39" s="87">
        <v>43738</v>
      </c>
      <c r="H39" t="s">
        <v>1517</v>
      </c>
      <c r="I39" t="s">
        <v>1522</v>
      </c>
      <c r="J39" t="s">
        <v>1519</v>
      </c>
      <c r="K39">
        <v>1003</v>
      </c>
      <c r="L39" t="s">
        <v>1523</v>
      </c>
      <c r="M39" s="87">
        <v>43739</v>
      </c>
      <c r="N39" t="s">
        <v>1521</v>
      </c>
      <c r="O39" t="s">
        <v>1513</v>
      </c>
      <c r="P39" s="61">
        <v>0.08</v>
      </c>
      <c r="Q39" t="s">
        <v>1513</v>
      </c>
      <c r="R39" s="61">
        <v>0.08</v>
      </c>
      <c r="S39" s="61">
        <v>0</v>
      </c>
    </row>
    <row r="40" spans="1:19" x14ac:dyDescent="0.2">
      <c r="A40" t="s">
        <v>592</v>
      </c>
      <c r="B40" t="s">
        <v>961</v>
      </c>
      <c r="C40" t="s">
        <v>1349</v>
      </c>
      <c r="D40" t="s">
        <v>238</v>
      </c>
      <c r="E40" t="s">
        <v>1508</v>
      </c>
      <c r="F40" t="s">
        <v>119</v>
      </c>
      <c r="G40" s="87">
        <v>43798</v>
      </c>
      <c r="H40" t="s">
        <v>1517</v>
      </c>
      <c r="I40" t="s">
        <v>1524</v>
      </c>
      <c r="J40" t="s">
        <v>1519</v>
      </c>
      <c r="K40">
        <v>1012</v>
      </c>
      <c r="L40" t="s">
        <v>1525</v>
      </c>
      <c r="M40" s="87">
        <v>43801</v>
      </c>
      <c r="N40" t="s">
        <v>1521</v>
      </c>
      <c r="O40" t="s">
        <v>1513</v>
      </c>
      <c r="P40" s="61">
        <v>0.08</v>
      </c>
      <c r="Q40" t="s">
        <v>1513</v>
      </c>
      <c r="R40" s="61">
        <v>0.08</v>
      </c>
      <c r="S40" s="61">
        <v>0</v>
      </c>
    </row>
    <row r="41" spans="1:19" x14ac:dyDescent="0.2">
      <c r="A41" t="s">
        <v>592</v>
      </c>
      <c r="B41" t="s">
        <v>961</v>
      </c>
      <c r="C41" t="s">
        <v>1349</v>
      </c>
      <c r="D41" t="s">
        <v>238</v>
      </c>
      <c r="E41" t="s">
        <v>1508</v>
      </c>
      <c r="F41" t="s">
        <v>16</v>
      </c>
      <c r="G41" s="87">
        <v>44012</v>
      </c>
      <c r="H41" t="s">
        <v>1509</v>
      </c>
      <c r="J41" t="s">
        <v>1510</v>
      </c>
      <c r="K41">
        <v>1036</v>
      </c>
      <c r="L41" t="s">
        <v>1526</v>
      </c>
      <c r="M41" s="87">
        <v>43999</v>
      </c>
      <c r="N41" t="s">
        <v>1512</v>
      </c>
      <c r="O41" t="s">
        <v>1513</v>
      </c>
      <c r="P41" s="61">
        <v>-0.24</v>
      </c>
      <c r="Q41" t="s">
        <v>1513</v>
      </c>
      <c r="R41" s="61">
        <v>0</v>
      </c>
      <c r="S41" s="61">
        <v>-0.24</v>
      </c>
    </row>
    <row r="42" spans="1:19" x14ac:dyDescent="0.2">
      <c r="A42" t="s">
        <v>593</v>
      </c>
      <c r="B42" t="s">
        <v>962</v>
      </c>
      <c r="C42" t="s">
        <v>1350</v>
      </c>
      <c r="D42" t="s">
        <v>238</v>
      </c>
      <c r="E42" t="s">
        <v>1508</v>
      </c>
      <c r="F42" t="s">
        <v>116</v>
      </c>
      <c r="G42" s="87">
        <v>43707</v>
      </c>
      <c r="H42" t="s">
        <v>1517</v>
      </c>
      <c r="I42" t="s">
        <v>1518</v>
      </c>
      <c r="J42" t="s">
        <v>1519</v>
      </c>
      <c r="K42">
        <v>1000</v>
      </c>
      <c r="L42" t="s">
        <v>1520</v>
      </c>
      <c r="M42" s="87">
        <v>43710</v>
      </c>
      <c r="N42" t="s">
        <v>1521</v>
      </c>
      <c r="O42" t="s">
        <v>1513</v>
      </c>
      <c r="P42" s="61">
        <v>0.08</v>
      </c>
      <c r="Q42" t="s">
        <v>1513</v>
      </c>
      <c r="R42" s="61">
        <v>0.08</v>
      </c>
      <c r="S42" s="61">
        <v>0</v>
      </c>
    </row>
    <row r="43" spans="1:19" x14ac:dyDescent="0.2">
      <c r="A43" t="s">
        <v>593</v>
      </c>
      <c r="B43" t="s">
        <v>962</v>
      </c>
      <c r="C43" t="s">
        <v>1350</v>
      </c>
      <c r="D43" t="s">
        <v>238</v>
      </c>
      <c r="E43" t="s">
        <v>1508</v>
      </c>
      <c r="F43" t="s">
        <v>117</v>
      </c>
      <c r="G43" s="87">
        <v>43738</v>
      </c>
      <c r="H43" t="s">
        <v>1517</v>
      </c>
      <c r="I43" t="s">
        <v>1522</v>
      </c>
      <c r="J43" t="s">
        <v>1519</v>
      </c>
      <c r="K43">
        <v>1003</v>
      </c>
      <c r="L43" t="s">
        <v>1523</v>
      </c>
      <c r="M43" s="87">
        <v>43739</v>
      </c>
      <c r="N43" t="s">
        <v>1521</v>
      </c>
      <c r="O43" t="s">
        <v>1513</v>
      </c>
      <c r="P43" s="61">
        <v>0.08</v>
      </c>
      <c r="Q43" t="s">
        <v>1513</v>
      </c>
      <c r="R43" s="61">
        <v>0.08</v>
      </c>
      <c r="S43" s="61">
        <v>0</v>
      </c>
    </row>
    <row r="44" spans="1:19" x14ac:dyDescent="0.2">
      <c r="A44" t="s">
        <v>593</v>
      </c>
      <c r="B44" t="s">
        <v>962</v>
      </c>
      <c r="C44" t="s">
        <v>1350</v>
      </c>
      <c r="D44" t="s">
        <v>238</v>
      </c>
      <c r="E44" t="s">
        <v>1508</v>
      </c>
      <c r="F44" t="s">
        <v>119</v>
      </c>
      <c r="G44" s="87">
        <v>43798</v>
      </c>
      <c r="H44" t="s">
        <v>1517</v>
      </c>
      <c r="I44" t="s">
        <v>1524</v>
      </c>
      <c r="J44" t="s">
        <v>1519</v>
      </c>
      <c r="K44">
        <v>1012</v>
      </c>
      <c r="L44" t="s">
        <v>1525</v>
      </c>
      <c r="M44" s="87">
        <v>43801</v>
      </c>
      <c r="N44" t="s">
        <v>1521</v>
      </c>
      <c r="O44" t="s">
        <v>1513</v>
      </c>
      <c r="P44" s="61">
        <v>0.08</v>
      </c>
      <c r="Q44" t="s">
        <v>1513</v>
      </c>
      <c r="R44" s="61">
        <v>0.08</v>
      </c>
      <c r="S44" s="61">
        <v>0</v>
      </c>
    </row>
    <row r="45" spans="1:19" x14ac:dyDescent="0.2">
      <c r="A45" t="s">
        <v>593</v>
      </c>
      <c r="B45" t="s">
        <v>962</v>
      </c>
      <c r="C45" t="s">
        <v>1350</v>
      </c>
      <c r="D45" t="s">
        <v>238</v>
      </c>
      <c r="E45" t="s">
        <v>1508</v>
      </c>
      <c r="F45" t="s">
        <v>16</v>
      </c>
      <c r="G45" s="87">
        <v>44012</v>
      </c>
      <c r="H45" t="s">
        <v>1509</v>
      </c>
      <c r="J45" t="s">
        <v>1510</v>
      </c>
      <c r="K45">
        <v>1036</v>
      </c>
      <c r="L45" t="s">
        <v>1526</v>
      </c>
      <c r="M45" s="87">
        <v>43999</v>
      </c>
      <c r="N45" t="s">
        <v>1512</v>
      </c>
      <c r="O45" t="s">
        <v>1513</v>
      </c>
      <c r="P45" s="61">
        <v>-0.24</v>
      </c>
      <c r="Q45" t="s">
        <v>1513</v>
      </c>
      <c r="R45" s="61">
        <v>0</v>
      </c>
      <c r="S45" s="61">
        <v>-0.24</v>
      </c>
    </row>
    <row r="46" spans="1:19" x14ac:dyDescent="0.2">
      <c r="A46" t="s">
        <v>594</v>
      </c>
      <c r="B46" t="s">
        <v>964</v>
      </c>
      <c r="C46" t="s">
        <v>1353</v>
      </c>
      <c r="D46" t="s">
        <v>238</v>
      </c>
      <c r="E46" t="s">
        <v>1508</v>
      </c>
      <c r="F46" t="s">
        <v>116</v>
      </c>
      <c r="G46" s="87">
        <v>43704</v>
      </c>
      <c r="H46" t="s">
        <v>1527</v>
      </c>
      <c r="I46" t="s">
        <v>1528</v>
      </c>
      <c r="J46" t="s">
        <v>1529</v>
      </c>
      <c r="K46">
        <v>1000</v>
      </c>
      <c r="L46" t="s">
        <v>1530</v>
      </c>
      <c r="M46" s="87">
        <v>43710</v>
      </c>
      <c r="N46" t="s">
        <v>1521</v>
      </c>
      <c r="O46" t="s">
        <v>1513</v>
      </c>
      <c r="P46" s="61">
        <v>38.159999999999997</v>
      </c>
      <c r="Q46" t="s">
        <v>1513</v>
      </c>
      <c r="R46" s="61">
        <v>38.159999999999997</v>
      </c>
      <c r="S46" s="61">
        <v>0</v>
      </c>
    </row>
    <row r="47" spans="1:19" x14ac:dyDescent="0.2">
      <c r="A47" t="s">
        <v>594</v>
      </c>
      <c r="B47" t="s">
        <v>964</v>
      </c>
      <c r="C47" t="s">
        <v>1353</v>
      </c>
      <c r="D47" t="s">
        <v>238</v>
      </c>
      <c r="E47" t="s">
        <v>1508</v>
      </c>
      <c r="F47" t="s">
        <v>16</v>
      </c>
      <c r="G47" s="87">
        <v>44012</v>
      </c>
      <c r="H47" t="s">
        <v>1509</v>
      </c>
      <c r="J47" t="s">
        <v>1510</v>
      </c>
      <c r="K47">
        <v>1036</v>
      </c>
      <c r="L47" t="s">
        <v>1526</v>
      </c>
      <c r="M47" s="87">
        <v>43999</v>
      </c>
      <c r="N47" t="s">
        <v>1512</v>
      </c>
      <c r="O47" t="s">
        <v>1513</v>
      </c>
      <c r="P47" s="61">
        <v>-38.159999999999997</v>
      </c>
      <c r="Q47" t="s">
        <v>1513</v>
      </c>
      <c r="R47" s="61">
        <v>0</v>
      </c>
      <c r="S47" s="61">
        <v>-38.159999999999997</v>
      </c>
    </row>
    <row r="48" spans="1:19" x14ac:dyDescent="0.2">
      <c r="A48" t="s">
        <v>595</v>
      </c>
      <c r="B48" t="s">
        <v>965</v>
      </c>
      <c r="C48" t="s">
        <v>1354</v>
      </c>
      <c r="D48" t="s">
        <v>238</v>
      </c>
      <c r="E48" t="s">
        <v>1508</v>
      </c>
      <c r="F48" t="s">
        <v>116</v>
      </c>
      <c r="G48" s="87">
        <v>43704</v>
      </c>
      <c r="H48" t="s">
        <v>1527</v>
      </c>
      <c r="I48" t="s">
        <v>1528</v>
      </c>
      <c r="J48" t="s">
        <v>1529</v>
      </c>
      <c r="K48">
        <v>1000</v>
      </c>
      <c r="L48" t="s">
        <v>1530</v>
      </c>
      <c r="M48" s="87">
        <v>43710</v>
      </c>
      <c r="N48" t="s">
        <v>1521</v>
      </c>
      <c r="O48" t="s">
        <v>1513</v>
      </c>
      <c r="P48" s="61">
        <v>38.14</v>
      </c>
      <c r="Q48" t="s">
        <v>1513</v>
      </c>
      <c r="R48" s="61">
        <v>38.14</v>
      </c>
      <c r="S48" s="61">
        <v>0</v>
      </c>
    </row>
    <row r="49" spans="1:19" x14ac:dyDescent="0.2">
      <c r="A49" t="s">
        <v>595</v>
      </c>
      <c r="B49" t="s">
        <v>965</v>
      </c>
      <c r="C49" t="s">
        <v>1354</v>
      </c>
      <c r="D49" t="s">
        <v>238</v>
      </c>
      <c r="E49" t="s">
        <v>1508</v>
      </c>
      <c r="F49" t="s">
        <v>16</v>
      </c>
      <c r="G49" s="87">
        <v>44012</v>
      </c>
      <c r="H49" t="s">
        <v>1509</v>
      </c>
      <c r="J49" t="s">
        <v>1510</v>
      </c>
      <c r="K49">
        <v>1036</v>
      </c>
      <c r="L49" t="s">
        <v>1526</v>
      </c>
      <c r="M49" s="87">
        <v>43999</v>
      </c>
      <c r="N49" t="s">
        <v>1512</v>
      </c>
      <c r="O49" t="s">
        <v>1513</v>
      </c>
      <c r="P49" s="61">
        <v>-38.14</v>
      </c>
      <c r="Q49" t="s">
        <v>1513</v>
      </c>
      <c r="R49" s="61">
        <v>0</v>
      </c>
      <c r="S49" s="61">
        <v>-38.14</v>
      </c>
    </row>
    <row r="50" spans="1:19" x14ac:dyDescent="0.2">
      <c r="A50" t="s">
        <v>596</v>
      </c>
      <c r="B50" t="s">
        <v>966</v>
      </c>
      <c r="C50" t="s">
        <v>1355</v>
      </c>
      <c r="D50" t="s">
        <v>238</v>
      </c>
      <c r="E50" t="s">
        <v>1508</v>
      </c>
      <c r="F50" t="s">
        <v>116</v>
      </c>
      <c r="G50" s="87">
        <v>43704</v>
      </c>
      <c r="H50" t="s">
        <v>1527</v>
      </c>
      <c r="I50" t="s">
        <v>1528</v>
      </c>
      <c r="J50" t="s">
        <v>1529</v>
      </c>
      <c r="K50">
        <v>1000</v>
      </c>
      <c r="L50" t="s">
        <v>1530</v>
      </c>
      <c r="M50" s="87">
        <v>43710</v>
      </c>
      <c r="N50" t="s">
        <v>1521</v>
      </c>
      <c r="O50" t="s">
        <v>1513</v>
      </c>
      <c r="P50" s="61">
        <v>38.14</v>
      </c>
      <c r="Q50" t="s">
        <v>1513</v>
      </c>
      <c r="R50" s="61">
        <v>38.14</v>
      </c>
      <c r="S50" s="61">
        <v>0</v>
      </c>
    </row>
    <row r="51" spans="1:19" x14ac:dyDescent="0.2">
      <c r="A51" t="s">
        <v>596</v>
      </c>
      <c r="B51" t="s">
        <v>966</v>
      </c>
      <c r="C51" t="s">
        <v>1355</v>
      </c>
      <c r="D51" t="s">
        <v>238</v>
      </c>
      <c r="E51" t="s">
        <v>1508</v>
      </c>
      <c r="F51" t="s">
        <v>16</v>
      </c>
      <c r="G51" s="87">
        <v>44012</v>
      </c>
      <c r="H51" t="s">
        <v>1509</v>
      </c>
      <c r="J51" t="s">
        <v>1510</v>
      </c>
      <c r="K51">
        <v>1036</v>
      </c>
      <c r="L51" t="s">
        <v>1526</v>
      </c>
      <c r="M51" s="87">
        <v>43999</v>
      </c>
      <c r="N51" t="s">
        <v>1512</v>
      </c>
      <c r="O51" t="s">
        <v>1513</v>
      </c>
      <c r="P51" s="61">
        <v>-38.14</v>
      </c>
      <c r="Q51" t="s">
        <v>1513</v>
      </c>
      <c r="R51" s="61">
        <v>0</v>
      </c>
      <c r="S51" s="61">
        <v>-38.14</v>
      </c>
    </row>
    <row r="52" spans="1:19" x14ac:dyDescent="0.2">
      <c r="A52" t="s">
        <v>597</v>
      </c>
      <c r="B52" t="s">
        <v>967</v>
      </c>
      <c r="C52" t="s">
        <v>1356</v>
      </c>
      <c r="D52" t="s">
        <v>238</v>
      </c>
      <c r="E52" t="s">
        <v>1508</v>
      </c>
      <c r="F52" t="s">
        <v>116</v>
      </c>
      <c r="G52" s="87">
        <v>43704</v>
      </c>
      <c r="H52" t="s">
        <v>1527</v>
      </c>
      <c r="I52" t="s">
        <v>1528</v>
      </c>
      <c r="J52" t="s">
        <v>1529</v>
      </c>
      <c r="K52">
        <v>1000</v>
      </c>
      <c r="L52" t="s">
        <v>1530</v>
      </c>
      <c r="M52" s="87">
        <v>43710</v>
      </c>
      <c r="N52" t="s">
        <v>1521</v>
      </c>
      <c r="O52" t="s">
        <v>1513</v>
      </c>
      <c r="P52" s="61">
        <v>38.14</v>
      </c>
      <c r="Q52" t="s">
        <v>1513</v>
      </c>
      <c r="R52" s="61">
        <v>38.14</v>
      </c>
      <c r="S52" s="61">
        <v>0</v>
      </c>
    </row>
    <row r="53" spans="1:19" x14ac:dyDescent="0.2">
      <c r="A53" t="s">
        <v>597</v>
      </c>
      <c r="B53" t="s">
        <v>967</v>
      </c>
      <c r="C53" t="s">
        <v>1356</v>
      </c>
      <c r="D53" t="s">
        <v>238</v>
      </c>
      <c r="E53" t="s">
        <v>1508</v>
      </c>
      <c r="F53" t="s">
        <v>16</v>
      </c>
      <c r="G53" s="87">
        <v>44012</v>
      </c>
      <c r="H53" t="s">
        <v>1509</v>
      </c>
      <c r="J53" t="s">
        <v>1510</v>
      </c>
      <c r="K53">
        <v>1036</v>
      </c>
      <c r="L53" t="s">
        <v>1526</v>
      </c>
      <c r="M53" s="87">
        <v>43999</v>
      </c>
      <c r="N53" t="s">
        <v>1512</v>
      </c>
      <c r="O53" t="s">
        <v>1513</v>
      </c>
      <c r="P53" s="61">
        <v>-38.14</v>
      </c>
      <c r="Q53" t="s">
        <v>1513</v>
      </c>
      <c r="R53" s="61">
        <v>0</v>
      </c>
      <c r="S53" s="61">
        <v>-38.14</v>
      </c>
    </row>
    <row r="54" spans="1:19" x14ac:dyDescent="0.2">
      <c r="A54" t="s">
        <v>600</v>
      </c>
      <c r="B54" t="s">
        <v>970</v>
      </c>
      <c r="C54" t="s">
        <v>1358</v>
      </c>
      <c r="D54" t="s">
        <v>238</v>
      </c>
      <c r="E54" t="s">
        <v>1508</v>
      </c>
      <c r="F54" t="s">
        <v>116</v>
      </c>
      <c r="G54" s="87">
        <v>43704</v>
      </c>
      <c r="H54" t="s">
        <v>1527</v>
      </c>
      <c r="I54" t="s">
        <v>1528</v>
      </c>
      <c r="J54" t="s">
        <v>1529</v>
      </c>
      <c r="K54">
        <v>1000</v>
      </c>
      <c r="L54" t="s">
        <v>1530</v>
      </c>
      <c r="M54" s="87">
        <v>43710</v>
      </c>
      <c r="N54" t="s">
        <v>1521</v>
      </c>
      <c r="O54" t="s">
        <v>1513</v>
      </c>
      <c r="P54" s="61">
        <v>38.14</v>
      </c>
      <c r="Q54" t="s">
        <v>1513</v>
      </c>
      <c r="R54" s="61">
        <v>38.14</v>
      </c>
      <c r="S54" s="61">
        <v>0</v>
      </c>
    </row>
    <row r="55" spans="1:19" x14ac:dyDescent="0.2">
      <c r="A55" t="s">
        <v>600</v>
      </c>
      <c r="B55" t="s">
        <v>970</v>
      </c>
      <c r="C55" t="s">
        <v>1358</v>
      </c>
      <c r="D55" t="s">
        <v>238</v>
      </c>
      <c r="E55" t="s">
        <v>1508</v>
      </c>
      <c r="F55" t="s">
        <v>16</v>
      </c>
      <c r="G55" s="87">
        <v>44012</v>
      </c>
      <c r="H55" t="s">
        <v>1509</v>
      </c>
      <c r="J55" t="s">
        <v>1510</v>
      </c>
      <c r="K55">
        <v>1036</v>
      </c>
      <c r="L55" t="s">
        <v>1526</v>
      </c>
      <c r="M55" s="87">
        <v>43999</v>
      </c>
      <c r="N55" t="s">
        <v>1512</v>
      </c>
      <c r="O55" t="s">
        <v>1513</v>
      </c>
      <c r="P55" s="61">
        <v>-38.14</v>
      </c>
      <c r="Q55" t="s">
        <v>1513</v>
      </c>
      <c r="R55" s="61">
        <v>0</v>
      </c>
      <c r="S55" s="61">
        <v>-38.14</v>
      </c>
    </row>
    <row r="56" spans="1:19" x14ac:dyDescent="0.2">
      <c r="A56" t="s">
        <v>601</v>
      </c>
      <c r="B56" t="s">
        <v>971</v>
      </c>
      <c r="C56" t="s">
        <v>1359</v>
      </c>
      <c r="D56" t="s">
        <v>238</v>
      </c>
      <c r="E56" t="s">
        <v>1508</v>
      </c>
      <c r="F56" t="s">
        <v>116</v>
      </c>
      <c r="G56" s="87">
        <v>43704</v>
      </c>
      <c r="H56" t="s">
        <v>1527</v>
      </c>
      <c r="I56" t="s">
        <v>1528</v>
      </c>
      <c r="J56" t="s">
        <v>1529</v>
      </c>
      <c r="K56">
        <v>1000</v>
      </c>
      <c r="L56" t="s">
        <v>1530</v>
      </c>
      <c r="M56" s="87">
        <v>43710</v>
      </c>
      <c r="N56" t="s">
        <v>1521</v>
      </c>
      <c r="O56" t="s">
        <v>1513</v>
      </c>
      <c r="P56" s="61">
        <v>38.14</v>
      </c>
      <c r="Q56" t="s">
        <v>1513</v>
      </c>
      <c r="R56" s="61">
        <v>38.14</v>
      </c>
      <c r="S56" s="61">
        <v>0</v>
      </c>
    </row>
    <row r="57" spans="1:19" x14ac:dyDescent="0.2">
      <c r="A57" t="s">
        <v>601</v>
      </c>
      <c r="B57" t="s">
        <v>971</v>
      </c>
      <c r="C57" t="s">
        <v>1359</v>
      </c>
      <c r="D57" t="s">
        <v>238</v>
      </c>
      <c r="E57" t="s">
        <v>1508</v>
      </c>
      <c r="F57" t="s">
        <v>16</v>
      </c>
      <c r="G57" s="87">
        <v>44012</v>
      </c>
      <c r="H57" t="s">
        <v>1509</v>
      </c>
      <c r="J57" t="s">
        <v>1510</v>
      </c>
      <c r="K57">
        <v>1036</v>
      </c>
      <c r="L57" t="s">
        <v>1526</v>
      </c>
      <c r="M57" s="87">
        <v>43999</v>
      </c>
      <c r="N57" t="s">
        <v>1512</v>
      </c>
      <c r="O57" t="s">
        <v>1513</v>
      </c>
      <c r="P57" s="61">
        <v>-38.14</v>
      </c>
      <c r="Q57" t="s">
        <v>1513</v>
      </c>
      <c r="R57" s="61">
        <v>0</v>
      </c>
      <c r="S57" s="61">
        <v>-38.14</v>
      </c>
    </row>
    <row r="58" spans="1:19" x14ac:dyDescent="0.2">
      <c r="A58" t="s">
        <v>602</v>
      </c>
      <c r="B58" t="s">
        <v>972</v>
      </c>
      <c r="C58" t="s">
        <v>1360</v>
      </c>
      <c r="D58" t="s">
        <v>238</v>
      </c>
      <c r="E58" t="s">
        <v>1508</v>
      </c>
      <c r="F58" t="s">
        <v>116</v>
      </c>
      <c r="G58" s="87">
        <v>43704</v>
      </c>
      <c r="H58" t="s">
        <v>1527</v>
      </c>
      <c r="I58" t="s">
        <v>1528</v>
      </c>
      <c r="J58" t="s">
        <v>1529</v>
      </c>
      <c r="K58">
        <v>1000</v>
      </c>
      <c r="L58" t="s">
        <v>1530</v>
      </c>
      <c r="M58" s="87">
        <v>43710</v>
      </c>
      <c r="N58" t="s">
        <v>1521</v>
      </c>
      <c r="O58" t="s">
        <v>1513</v>
      </c>
      <c r="P58" s="61">
        <v>38.14</v>
      </c>
      <c r="Q58" t="s">
        <v>1513</v>
      </c>
      <c r="R58" s="61">
        <v>38.14</v>
      </c>
      <c r="S58" s="61">
        <v>0</v>
      </c>
    </row>
    <row r="59" spans="1:19" x14ac:dyDescent="0.2">
      <c r="A59" t="s">
        <v>602</v>
      </c>
      <c r="B59" t="s">
        <v>972</v>
      </c>
      <c r="C59" t="s">
        <v>1360</v>
      </c>
      <c r="D59" t="s">
        <v>238</v>
      </c>
      <c r="E59" t="s">
        <v>1508</v>
      </c>
      <c r="F59" t="s">
        <v>16</v>
      </c>
      <c r="G59" s="87">
        <v>44012</v>
      </c>
      <c r="H59" t="s">
        <v>1509</v>
      </c>
      <c r="J59" t="s">
        <v>1510</v>
      </c>
      <c r="K59">
        <v>1036</v>
      </c>
      <c r="L59" t="s">
        <v>1526</v>
      </c>
      <c r="M59" s="87">
        <v>43999</v>
      </c>
      <c r="N59" t="s">
        <v>1512</v>
      </c>
      <c r="O59" t="s">
        <v>1513</v>
      </c>
      <c r="P59" s="61">
        <v>-38.14</v>
      </c>
      <c r="Q59" t="s">
        <v>1513</v>
      </c>
      <c r="R59" s="61">
        <v>0</v>
      </c>
      <c r="S59" s="61">
        <v>-38.14</v>
      </c>
    </row>
    <row r="60" spans="1:19" x14ac:dyDescent="0.2">
      <c r="A60" t="s">
        <v>882</v>
      </c>
      <c r="B60" t="s">
        <v>973</v>
      </c>
      <c r="C60" t="s">
        <v>1361</v>
      </c>
      <c r="D60" t="s">
        <v>238</v>
      </c>
      <c r="E60" t="s">
        <v>1508</v>
      </c>
      <c r="F60" t="s">
        <v>115</v>
      </c>
      <c r="G60" s="87">
        <v>43677</v>
      </c>
      <c r="H60" t="s">
        <v>1514</v>
      </c>
      <c r="I60" t="s">
        <v>1531</v>
      </c>
      <c r="J60" t="s">
        <v>1531</v>
      </c>
      <c r="K60">
        <v>999</v>
      </c>
      <c r="L60" t="s">
        <v>1532</v>
      </c>
      <c r="M60" s="87">
        <v>43698</v>
      </c>
      <c r="N60" t="s">
        <v>1512</v>
      </c>
      <c r="O60" t="s">
        <v>1513</v>
      </c>
      <c r="P60" s="61">
        <v>3044.87</v>
      </c>
      <c r="Q60" t="s">
        <v>1513</v>
      </c>
      <c r="R60" s="61">
        <v>3044.87</v>
      </c>
      <c r="S60" s="61">
        <v>0</v>
      </c>
    </row>
    <row r="61" spans="1:19" x14ac:dyDescent="0.2">
      <c r="A61" t="s">
        <v>882</v>
      </c>
      <c r="B61" t="s">
        <v>973</v>
      </c>
      <c r="C61" t="s">
        <v>1361</v>
      </c>
      <c r="D61" t="s">
        <v>238</v>
      </c>
      <c r="E61" t="s">
        <v>1508</v>
      </c>
      <c r="F61" t="s">
        <v>116</v>
      </c>
      <c r="G61" s="87">
        <v>43708</v>
      </c>
      <c r="H61" t="s">
        <v>1514</v>
      </c>
      <c r="I61" t="s">
        <v>1531</v>
      </c>
      <c r="J61" t="s">
        <v>1531</v>
      </c>
      <c r="K61">
        <v>1001</v>
      </c>
      <c r="L61" t="s">
        <v>1533</v>
      </c>
      <c r="M61" s="87">
        <v>43717</v>
      </c>
      <c r="N61" t="s">
        <v>1512</v>
      </c>
      <c r="O61" t="s">
        <v>1513</v>
      </c>
      <c r="P61" s="61">
        <v>3044.87</v>
      </c>
      <c r="Q61" t="s">
        <v>1513</v>
      </c>
      <c r="R61" s="61">
        <v>3044.87</v>
      </c>
      <c r="S61" s="61">
        <v>0</v>
      </c>
    </row>
    <row r="62" spans="1:19" x14ac:dyDescent="0.2">
      <c r="A62" t="s">
        <v>882</v>
      </c>
      <c r="B62" t="s">
        <v>973</v>
      </c>
      <c r="C62" t="s">
        <v>1361</v>
      </c>
      <c r="D62" t="s">
        <v>238</v>
      </c>
      <c r="E62" t="s">
        <v>1508</v>
      </c>
      <c r="F62" t="s">
        <v>117</v>
      </c>
      <c r="G62" s="87">
        <v>43738</v>
      </c>
      <c r="H62" t="s">
        <v>1514</v>
      </c>
      <c r="I62" t="s">
        <v>1531</v>
      </c>
      <c r="J62" t="s">
        <v>1531</v>
      </c>
      <c r="K62">
        <v>1004</v>
      </c>
      <c r="L62" t="s">
        <v>1534</v>
      </c>
      <c r="M62" s="87">
        <v>43746</v>
      </c>
      <c r="N62" t="s">
        <v>1512</v>
      </c>
      <c r="O62" t="s">
        <v>1513</v>
      </c>
      <c r="P62" s="61">
        <v>2946.64</v>
      </c>
      <c r="Q62" t="s">
        <v>1513</v>
      </c>
      <c r="R62" s="61">
        <v>2946.64</v>
      </c>
      <c r="S62" s="61">
        <v>0</v>
      </c>
    </row>
    <row r="63" spans="1:19" x14ac:dyDescent="0.2">
      <c r="A63" t="s">
        <v>882</v>
      </c>
      <c r="B63" t="s">
        <v>973</v>
      </c>
      <c r="C63" t="s">
        <v>1361</v>
      </c>
      <c r="D63" t="s">
        <v>238</v>
      </c>
      <c r="E63" t="s">
        <v>1508</v>
      </c>
      <c r="F63" t="s">
        <v>118</v>
      </c>
      <c r="G63" s="87">
        <v>43769</v>
      </c>
      <c r="H63" t="s">
        <v>1514</v>
      </c>
      <c r="I63" t="s">
        <v>1535</v>
      </c>
      <c r="J63" t="s">
        <v>1535</v>
      </c>
      <c r="K63">
        <v>1007</v>
      </c>
      <c r="L63" t="s">
        <v>1536</v>
      </c>
      <c r="M63" s="87">
        <v>43780</v>
      </c>
      <c r="N63" t="s">
        <v>1512</v>
      </c>
      <c r="O63" t="s">
        <v>1513</v>
      </c>
      <c r="P63" s="61">
        <v>23529.38</v>
      </c>
      <c r="Q63" t="s">
        <v>1513</v>
      </c>
      <c r="R63" s="61">
        <v>23529.38</v>
      </c>
      <c r="S63" s="61">
        <v>0</v>
      </c>
    </row>
    <row r="64" spans="1:19" x14ac:dyDescent="0.2">
      <c r="A64" t="s">
        <v>882</v>
      </c>
      <c r="B64" t="s">
        <v>973</v>
      </c>
      <c r="C64" t="s">
        <v>1361</v>
      </c>
      <c r="D64" t="s">
        <v>238</v>
      </c>
      <c r="E64" t="s">
        <v>1508</v>
      </c>
      <c r="F64" t="s">
        <v>118</v>
      </c>
      <c r="G64" s="87">
        <v>43769</v>
      </c>
      <c r="H64" t="s">
        <v>1514</v>
      </c>
      <c r="I64" t="s">
        <v>1531</v>
      </c>
      <c r="J64" t="s">
        <v>1531</v>
      </c>
      <c r="K64">
        <v>1007</v>
      </c>
      <c r="L64" t="s">
        <v>1537</v>
      </c>
      <c r="M64" s="87">
        <v>43780</v>
      </c>
      <c r="N64" t="s">
        <v>1512</v>
      </c>
      <c r="O64" t="s">
        <v>1513</v>
      </c>
      <c r="P64" s="61">
        <v>-9036.3799999999992</v>
      </c>
      <c r="Q64" t="s">
        <v>1513</v>
      </c>
      <c r="R64" s="61">
        <v>0</v>
      </c>
      <c r="S64" s="61">
        <v>-9036.3799999999992</v>
      </c>
    </row>
    <row r="65" spans="1:19" x14ac:dyDescent="0.2">
      <c r="A65" t="s">
        <v>882</v>
      </c>
      <c r="B65" t="s">
        <v>973</v>
      </c>
      <c r="C65" t="s">
        <v>1361</v>
      </c>
      <c r="D65" t="s">
        <v>238</v>
      </c>
      <c r="E65" t="s">
        <v>1508</v>
      </c>
      <c r="F65" t="s">
        <v>119</v>
      </c>
      <c r="G65" s="87">
        <v>43799</v>
      </c>
      <c r="H65" t="s">
        <v>1514</v>
      </c>
      <c r="I65" t="s">
        <v>1535</v>
      </c>
      <c r="J65" t="s">
        <v>1535</v>
      </c>
      <c r="K65">
        <v>1013</v>
      </c>
      <c r="L65" t="s">
        <v>1538</v>
      </c>
      <c r="M65" s="87">
        <v>43808</v>
      </c>
      <c r="N65" t="s">
        <v>1512</v>
      </c>
      <c r="O65" t="s">
        <v>1513</v>
      </c>
      <c r="P65" s="61">
        <v>5785.91</v>
      </c>
      <c r="Q65" t="s">
        <v>1513</v>
      </c>
      <c r="R65" s="61">
        <v>5785.91</v>
      </c>
      <c r="S65" s="61">
        <v>0</v>
      </c>
    </row>
    <row r="66" spans="1:19" x14ac:dyDescent="0.2">
      <c r="A66" t="s">
        <v>882</v>
      </c>
      <c r="B66" t="s">
        <v>973</v>
      </c>
      <c r="C66" t="s">
        <v>1361</v>
      </c>
      <c r="D66" t="s">
        <v>238</v>
      </c>
      <c r="E66" t="s">
        <v>1508</v>
      </c>
      <c r="F66" t="s">
        <v>120</v>
      </c>
      <c r="G66" s="87">
        <v>43830</v>
      </c>
      <c r="H66" t="s">
        <v>1514</v>
      </c>
      <c r="I66" t="s">
        <v>1535</v>
      </c>
      <c r="J66" t="s">
        <v>1535</v>
      </c>
      <c r="K66">
        <v>1016</v>
      </c>
      <c r="L66" t="s">
        <v>1539</v>
      </c>
      <c r="M66" s="87">
        <v>43840</v>
      </c>
      <c r="N66" t="s">
        <v>1512</v>
      </c>
      <c r="O66" t="s">
        <v>1513</v>
      </c>
      <c r="P66" s="61">
        <v>5978.78</v>
      </c>
      <c r="Q66" t="s">
        <v>1513</v>
      </c>
      <c r="R66" s="61">
        <v>5978.78</v>
      </c>
      <c r="S66" s="61">
        <v>0</v>
      </c>
    </row>
    <row r="67" spans="1:19" x14ac:dyDescent="0.2">
      <c r="A67" t="s">
        <v>882</v>
      </c>
      <c r="B67" t="s">
        <v>973</v>
      </c>
      <c r="C67" t="s">
        <v>1361</v>
      </c>
      <c r="D67" t="s">
        <v>238</v>
      </c>
      <c r="E67" t="s">
        <v>1508</v>
      </c>
      <c r="F67" t="s">
        <v>121</v>
      </c>
      <c r="G67" s="87">
        <v>43861</v>
      </c>
      <c r="H67" t="s">
        <v>1514</v>
      </c>
      <c r="I67" t="s">
        <v>1535</v>
      </c>
      <c r="J67" t="s">
        <v>1535</v>
      </c>
      <c r="K67">
        <v>1021</v>
      </c>
      <c r="L67" t="s">
        <v>1540</v>
      </c>
      <c r="M67" s="87">
        <v>43871</v>
      </c>
      <c r="N67" t="s">
        <v>1512</v>
      </c>
      <c r="O67" t="s">
        <v>1513</v>
      </c>
      <c r="P67" s="61">
        <v>5978.78</v>
      </c>
      <c r="Q67" t="s">
        <v>1513</v>
      </c>
      <c r="R67" s="61">
        <v>5978.78</v>
      </c>
      <c r="S67" s="61">
        <v>0</v>
      </c>
    </row>
    <row r="68" spans="1:19" x14ac:dyDescent="0.2">
      <c r="A68" t="s">
        <v>882</v>
      </c>
      <c r="B68" t="s">
        <v>973</v>
      </c>
      <c r="C68" t="s">
        <v>1361</v>
      </c>
      <c r="D68" t="s">
        <v>238</v>
      </c>
      <c r="E68" t="s">
        <v>1508</v>
      </c>
      <c r="F68" t="s">
        <v>122</v>
      </c>
      <c r="G68" s="87">
        <v>43890</v>
      </c>
      <c r="H68" t="s">
        <v>1514</v>
      </c>
      <c r="I68" t="s">
        <v>1535</v>
      </c>
      <c r="J68" t="s">
        <v>1535</v>
      </c>
      <c r="K68">
        <v>1026</v>
      </c>
      <c r="L68" t="s">
        <v>1541</v>
      </c>
      <c r="M68" s="87">
        <v>43902</v>
      </c>
      <c r="N68" t="s">
        <v>1512</v>
      </c>
      <c r="O68" t="s">
        <v>1513</v>
      </c>
      <c r="P68" s="61">
        <v>5593.05</v>
      </c>
      <c r="Q68" t="s">
        <v>1513</v>
      </c>
      <c r="R68" s="61">
        <v>5593.05</v>
      </c>
      <c r="S68" s="61">
        <v>0</v>
      </c>
    </row>
    <row r="69" spans="1:19" x14ac:dyDescent="0.2">
      <c r="A69" t="s">
        <v>882</v>
      </c>
      <c r="B69" t="s">
        <v>973</v>
      </c>
      <c r="C69" t="s">
        <v>1361</v>
      </c>
      <c r="D69" t="s">
        <v>238</v>
      </c>
      <c r="E69" t="s">
        <v>1508</v>
      </c>
      <c r="F69" t="s">
        <v>123</v>
      </c>
      <c r="G69" s="87">
        <v>43921</v>
      </c>
      <c r="H69" t="s">
        <v>1514</v>
      </c>
      <c r="I69" t="s">
        <v>1535</v>
      </c>
      <c r="J69" t="s">
        <v>1535</v>
      </c>
      <c r="K69">
        <v>1028</v>
      </c>
      <c r="L69" t="s">
        <v>1542</v>
      </c>
      <c r="M69" s="87">
        <v>43935</v>
      </c>
      <c r="N69" t="s">
        <v>1512</v>
      </c>
      <c r="O69" t="s">
        <v>1513</v>
      </c>
      <c r="P69" s="61">
        <v>5978.78</v>
      </c>
      <c r="Q69" t="s">
        <v>1513</v>
      </c>
      <c r="R69" s="61">
        <v>5978.78</v>
      </c>
      <c r="S69" s="61">
        <v>0</v>
      </c>
    </row>
    <row r="70" spans="1:19" x14ac:dyDescent="0.2">
      <c r="A70" t="s">
        <v>882</v>
      </c>
      <c r="B70" t="s">
        <v>973</v>
      </c>
      <c r="C70" t="s">
        <v>1361</v>
      </c>
      <c r="D70" t="s">
        <v>238</v>
      </c>
      <c r="E70" t="s">
        <v>1508</v>
      </c>
      <c r="F70" t="s">
        <v>124</v>
      </c>
      <c r="G70" s="87">
        <v>43951</v>
      </c>
      <c r="H70" t="s">
        <v>1514</v>
      </c>
      <c r="I70" t="s">
        <v>1535</v>
      </c>
      <c r="J70" t="s">
        <v>1535</v>
      </c>
      <c r="K70">
        <v>1031</v>
      </c>
      <c r="L70" t="s">
        <v>1543</v>
      </c>
      <c r="M70" s="87">
        <v>43962</v>
      </c>
      <c r="N70" t="s">
        <v>1512</v>
      </c>
      <c r="O70" t="s">
        <v>1513</v>
      </c>
      <c r="P70" s="61">
        <v>5785.91</v>
      </c>
      <c r="Q70" t="s">
        <v>1513</v>
      </c>
      <c r="R70" s="61">
        <v>5785.91</v>
      </c>
      <c r="S70" s="61">
        <v>0</v>
      </c>
    </row>
    <row r="71" spans="1:19" x14ac:dyDescent="0.2">
      <c r="A71" t="s">
        <v>882</v>
      </c>
      <c r="B71" t="s">
        <v>973</v>
      </c>
      <c r="C71" t="s">
        <v>1361</v>
      </c>
      <c r="D71" t="s">
        <v>238</v>
      </c>
      <c r="E71" t="s">
        <v>1508</v>
      </c>
      <c r="F71" t="s">
        <v>125</v>
      </c>
      <c r="G71" s="87">
        <v>43982</v>
      </c>
      <c r="H71" t="s">
        <v>1514</v>
      </c>
      <c r="I71" t="s">
        <v>1535</v>
      </c>
      <c r="J71" t="s">
        <v>1535</v>
      </c>
      <c r="K71">
        <v>1033</v>
      </c>
      <c r="L71" t="s">
        <v>1544</v>
      </c>
      <c r="M71" s="87">
        <v>43985</v>
      </c>
      <c r="N71" t="s">
        <v>1512</v>
      </c>
      <c r="O71" t="s">
        <v>1513</v>
      </c>
      <c r="P71" s="61">
        <v>5978.78</v>
      </c>
      <c r="Q71" t="s">
        <v>1513</v>
      </c>
      <c r="R71" s="61">
        <v>5978.78</v>
      </c>
      <c r="S71" s="61">
        <v>0</v>
      </c>
    </row>
    <row r="72" spans="1:19" x14ac:dyDescent="0.2">
      <c r="A72" t="s">
        <v>882</v>
      </c>
      <c r="B72" t="s">
        <v>973</v>
      </c>
      <c r="C72" t="s">
        <v>1361</v>
      </c>
      <c r="D72" t="s">
        <v>238</v>
      </c>
      <c r="E72" t="s">
        <v>1508</v>
      </c>
      <c r="F72" t="s">
        <v>126</v>
      </c>
      <c r="G72" s="87">
        <v>44008</v>
      </c>
      <c r="H72" t="s">
        <v>1514</v>
      </c>
      <c r="I72" t="s">
        <v>1535</v>
      </c>
      <c r="J72" t="s">
        <v>1535</v>
      </c>
      <c r="K72">
        <v>1037</v>
      </c>
      <c r="L72" t="s">
        <v>1545</v>
      </c>
      <c r="M72" s="87">
        <v>44008</v>
      </c>
      <c r="N72" t="s">
        <v>1512</v>
      </c>
      <c r="O72" t="s">
        <v>1513</v>
      </c>
      <c r="P72" s="61">
        <v>5785.91</v>
      </c>
      <c r="Q72" t="s">
        <v>1513</v>
      </c>
      <c r="R72" s="61">
        <v>5785.91</v>
      </c>
      <c r="S72" s="61">
        <v>0</v>
      </c>
    </row>
    <row r="73" spans="1:19" x14ac:dyDescent="0.2">
      <c r="A73" t="s">
        <v>882</v>
      </c>
      <c r="B73" t="s">
        <v>973</v>
      </c>
      <c r="C73" t="s">
        <v>1361</v>
      </c>
      <c r="D73" t="s">
        <v>238</v>
      </c>
      <c r="E73" t="s">
        <v>1508</v>
      </c>
      <c r="F73" t="s">
        <v>16</v>
      </c>
      <c r="G73" s="87">
        <v>44012</v>
      </c>
      <c r="H73" t="s">
        <v>1509</v>
      </c>
      <c r="J73" t="s">
        <v>1510</v>
      </c>
      <c r="K73">
        <v>1036</v>
      </c>
      <c r="L73" t="s">
        <v>1526</v>
      </c>
      <c r="M73" s="87">
        <v>43999</v>
      </c>
      <c r="N73" t="s">
        <v>1512</v>
      </c>
      <c r="O73" t="s">
        <v>1513</v>
      </c>
      <c r="P73" s="61">
        <v>-64609.37</v>
      </c>
      <c r="Q73" t="s">
        <v>1513</v>
      </c>
      <c r="R73" s="61">
        <v>0</v>
      </c>
      <c r="S73" s="61">
        <v>-64609.37</v>
      </c>
    </row>
    <row r="74" spans="1:19" x14ac:dyDescent="0.2">
      <c r="A74" t="s">
        <v>882</v>
      </c>
      <c r="B74" t="s">
        <v>973</v>
      </c>
      <c r="C74" t="s">
        <v>1361</v>
      </c>
      <c r="D74" t="s">
        <v>238</v>
      </c>
      <c r="E74" t="s">
        <v>1508</v>
      </c>
      <c r="F74" t="s">
        <v>16</v>
      </c>
      <c r="G74" s="87">
        <v>44012</v>
      </c>
      <c r="H74" t="s">
        <v>1509</v>
      </c>
      <c r="I74" t="s">
        <v>1510</v>
      </c>
      <c r="J74" t="s">
        <v>1510</v>
      </c>
      <c r="K74">
        <v>1037</v>
      </c>
      <c r="L74" t="s">
        <v>1545</v>
      </c>
      <c r="M74" s="87">
        <v>44008</v>
      </c>
      <c r="N74" t="s">
        <v>1512</v>
      </c>
      <c r="O74" t="s">
        <v>1513</v>
      </c>
      <c r="P74" s="61">
        <v>-5785.91</v>
      </c>
      <c r="Q74" t="s">
        <v>1513</v>
      </c>
      <c r="R74" s="61">
        <v>0</v>
      </c>
      <c r="S74" s="61">
        <v>-5785.91</v>
      </c>
    </row>
    <row r="75" spans="1:19" x14ac:dyDescent="0.2">
      <c r="A75" t="s">
        <v>603</v>
      </c>
      <c r="B75" t="s">
        <v>974</v>
      </c>
      <c r="C75" t="s">
        <v>1364</v>
      </c>
      <c r="D75" t="s">
        <v>238</v>
      </c>
      <c r="E75" t="s">
        <v>1508</v>
      </c>
      <c r="F75" t="s">
        <v>115</v>
      </c>
      <c r="G75" s="87">
        <v>43677</v>
      </c>
      <c r="H75" t="s">
        <v>1514</v>
      </c>
      <c r="I75" t="s">
        <v>1531</v>
      </c>
      <c r="J75" t="s">
        <v>1531</v>
      </c>
      <c r="K75">
        <v>999</v>
      </c>
      <c r="L75" t="s">
        <v>1532</v>
      </c>
      <c r="M75" s="87">
        <v>43698</v>
      </c>
      <c r="N75" t="s">
        <v>1512</v>
      </c>
      <c r="O75" t="s">
        <v>1513</v>
      </c>
      <c r="P75" s="61">
        <v>3064.73</v>
      </c>
      <c r="Q75" t="s">
        <v>1513</v>
      </c>
      <c r="R75" s="61">
        <v>3064.73</v>
      </c>
      <c r="S75" s="61">
        <v>0</v>
      </c>
    </row>
    <row r="76" spans="1:19" x14ac:dyDescent="0.2">
      <c r="A76" t="s">
        <v>603</v>
      </c>
      <c r="B76" t="s">
        <v>974</v>
      </c>
      <c r="C76" t="s">
        <v>1364</v>
      </c>
      <c r="D76" t="s">
        <v>238</v>
      </c>
      <c r="E76" t="s">
        <v>1508</v>
      </c>
      <c r="F76" t="s">
        <v>116</v>
      </c>
      <c r="G76" s="87">
        <v>43708</v>
      </c>
      <c r="H76" t="s">
        <v>1514</v>
      </c>
      <c r="I76" t="s">
        <v>1531</v>
      </c>
      <c r="J76" t="s">
        <v>1531</v>
      </c>
      <c r="K76">
        <v>1001</v>
      </c>
      <c r="L76" t="s">
        <v>1533</v>
      </c>
      <c r="M76" s="87">
        <v>43717</v>
      </c>
      <c r="N76" t="s">
        <v>1512</v>
      </c>
      <c r="O76" t="s">
        <v>1513</v>
      </c>
      <c r="P76" s="61">
        <v>3064.73</v>
      </c>
      <c r="Q76" t="s">
        <v>1513</v>
      </c>
      <c r="R76" s="61">
        <v>3064.73</v>
      </c>
      <c r="S76" s="61">
        <v>0</v>
      </c>
    </row>
    <row r="77" spans="1:19" x14ac:dyDescent="0.2">
      <c r="A77" t="s">
        <v>603</v>
      </c>
      <c r="B77" t="s">
        <v>974</v>
      </c>
      <c r="C77" t="s">
        <v>1364</v>
      </c>
      <c r="D77" t="s">
        <v>238</v>
      </c>
      <c r="E77" t="s">
        <v>1508</v>
      </c>
      <c r="F77" t="s">
        <v>117</v>
      </c>
      <c r="G77" s="87">
        <v>43738</v>
      </c>
      <c r="H77" t="s">
        <v>1514</v>
      </c>
      <c r="I77" t="s">
        <v>1531</v>
      </c>
      <c r="J77" t="s">
        <v>1531</v>
      </c>
      <c r="K77">
        <v>1004</v>
      </c>
      <c r="L77" t="s">
        <v>1534</v>
      </c>
      <c r="M77" s="87">
        <v>43746</v>
      </c>
      <c r="N77" t="s">
        <v>1512</v>
      </c>
      <c r="O77" t="s">
        <v>1513</v>
      </c>
      <c r="P77" s="61">
        <v>2965.87</v>
      </c>
      <c r="Q77" t="s">
        <v>1513</v>
      </c>
      <c r="R77" s="61">
        <v>2965.87</v>
      </c>
      <c r="S77" s="61">
        <v>0</v>
      </c>
    </row>
    <row r="78" spans="1:19" x14ac:dyDescent="0.2">
      <c r="A78" t="s">
        <v>603</v>
      </c>
      <c r="B78" t="s">
        <v>974</v>
      </c>
      <c r="C78" t="s">
        <v>1364</v>
      </c>
      <c r="D78" t="s">
        <v>238</v>
      </c>
      <c r="E78" t="s">
        <v>1508</v>
      </c>
      <c r="F78" t="s">
        <v>118</v>
      </c>
      <c r="G78" s="87">
        <v>43769</v>
      </c>
      <c r="H78" t="s">
        <v>1514</v>
      </c>
      <c r="I78" t="s">
        <v>1535</v>
      </c>
      <c r="J78" t="s">
        <v>1535</v>
      </c>
      <c r="K78">
        <v>1007</v>
      </c>
      <c r="L78" t="s">
        <v>1536</v>
      </c>
      <c r="M78" s="87">
        <v>43780</v>
      </c>
      <c r="N78" t="s">
        <v>1512</v>
      </c>
      <c r="O78" t="s">
        <v>1513</v>
      </c>
      <c r="P78" s="61">
        <v>14150.93</v>
      </c>
      <c r="Q78" t="s">
        <v>1513</v>
      </c>
      <c r="R78" s="61">
        <v>14150.93</v>
      </c>
      <c r="S78" s="61">
        <v>0</v>
      </c>
    </row>
    <row r="79" spans="1:19" x14ac:dyDescent="0.2">
      <c r="A79" t="s">
        <v>603</v>
      </c>
      <c r="B79" t="s">
        <v>974</v>
      </c>
      <c r="C79" t="s">
        <v>1364</v>
      </c>
      <c r="D79" t="s">
        <v>238</v>
      </c>
      <c r="E79" t="s">
        <v>1508</v>
      </c>
      <c r="F79" t="s">
        <v>118</v>
      </c>
      <c r="G79" s="87">
        <v>43769</v>
      </c>
      <c r="H79" t="s">
        <v>1514</v>
      </c>
      <c r="I79" t="s">
        <v>1531</v>
      </c>
      <c r="J79" t="s">
        <v>1531</v>
      </c>
      <c r="K79">
        <v>1007</v>
      </c>
      <c r="L79" t="s">
        <v>1537</v>
      </c>
      <c r="M79" s="87">
        <v>43780</v>
      </c>
      <c r="N79" t="s">
        <v>1512</v>
      </c>
      <c r="O79" t="s">
        <v>1513</v>
      </c>
      <c r="P79" s="61">
        <v>-9095.33</v>
      </c>
      <c r="Q79" t="s">
        <v>1513</v>
      </c>
      <c r="R79" s="61">
        <v>0</v>
      </c>
      <c r="S79" s="61">
        <v>-9095.33</v>
      </c>
    </row>
    <row r="80" spans="1:19" x14ac:dyDescent="0.2">
      <c r="A80" t="s">
        <v>603</v>
      </c>
      <c r="B80" t="s">
        <v>974</v>
      </c>
      <c r="C80" t="s">
        <v>1364</v>
      </c>
      <c r="D80" t="s">
        <v>238</v>
      </c>
      <c r="E80" t="s">
        <v>1508</v>
      </c>
      <c r="F80" t="s">
        <v>119</v>
      </c>
      <c r="G80" s="87">
        <v>43799</v>
      </c>
      <c r="H80" t="s">
        <v>1514</v>
      </c>
      <c r="I80" t="s">
        <v>1535</v>
      </c>
      <c r="J80" t="s">
        <v>1535</v>
      </c>
      <c r="K80">
        <v>1013</v>
      </c>
      <c r="L80" t="s">
        <v>1538</v>
      </c>
      <c r="M80" s="87">
        <v>43808</v>
      </c>
      <c r="N80" t="s">
        <v>1512</v>
      </c>
      <c r="O80" t="s">
        <v>1513</v>
      </c>
      <c r="P80" s="61">
        <v>3479.74</v>
      </c>
      <c r="Q80" t="s">
        <v>1513</v>
      </c>
      <c r="R80" s="61">
        <v>3479.74</v>
      </c>
      <c r="S80" s="61">
        <v>0</v>
      </c>
    </row>
    <row r="81" spans="1:19" x14ac:dyDescent="0.2">
      <c r="A81" t="s">
        <v>603</v>
      </c>
      <c r="B81" t="s">
        <v>974</v>
      </c>
      <c r="C81" t="s">
        <v>1364</v>
      </c>
      <c r="D81" t="s">
        <v>238</v>
      </c>
      <c r="E81" t="s">
        <v>1508</v>
      </c>
      <c r="F81" t="s">
        <v>120</v>
      </c>
      <c r="G81" s="87">
        <v>43830</v>
      </c>
      <c r="H81" t="s">
        <v>1514</v>
      </c>
      <c r="I81" t="s">
        <v>1535</v>
      </c>
      <c r="J81" t="s">
        <v>1535</v>
      </c>
      <c r="K81">
        <v>1016</v>
      </c>
      <c r="L81" t="s">
        <v>1539</v>
      </c>
      <c r="M81" s="87">
        <v>43840</v>
      </c>
      <c r="N81" t="s">
        <v>1512</v>
      </c>
      <c r="O81" t="s">
        <v>1513</v>
      </c>
      <c r="P81" s="61">
        <v>3595.73</v>
      </c>
      <c r="Q81" t="s">
        <v>1513</v>
      </c>
      <c r="R81" s="61">
        <v>3595.73</v>
      </c>
      <c r="S81" s="61">
        <v>0</v>
      </c>
    </row>
    <row r="82" spans="1:19" x14ac:dyDescent="0.2">
      <c r="A82" t="s">
        <v>603</v>
      </c>
      <c r="B82" t="s">
        <v>974</v>
      </c>
      <c r="C82" t="s">
        <v>1364</v>
      </c>
      <c r="D82" t="s">
        <v>238</v>
      </c>
      <c r="E82" t="s">
        <v>1508</v>
      </c>
      <c r="F82" t="s">
        <v>121</v>
      </c>
      <c r="G82" s="87">
        <v>43861</v>
      </c>
      <c r="H82" t="s">
        <v>1514</v>
      </c>
      <c r="I82" t="s">
        <v>1535</v>
      </c>
      <c r="J82" t="s">
        <v>1535</v>
      </c>
      <c r="K82">
        <v>1021</v>
      </c>
      <c r="L82" t="s">
        <v>1540</v>
      </c>
      <c r="M82" s="87">
        <v>43871</v>
      </c>
      <c r="N82" t="s">
        <v>1512</v>
      </c>
      <c r="O82" t="s">
        <v>1513</v>
      </c>
      <c r="P82" s="61">
        <v>3595.73</v>
      </c>
      <c r="Q82" t="s">
        <v>1513</v>
      </c>
      <c r="R82" s="61">
        <v>3595.73</v>
      </c>
      <c r="S82" s="61">
        <v>0</v>
      </c>
    </row>
    <row r="83" spans="1:19" x14ac:dyDescent="0.2">
      <c r="A83" t="s">
        <v>603</v>
      </c>
      <c r="B83" t="s">
        <v>974</v>
      </c>
      <c r="C83" t="s">
        <v>1364</v>
      </c>
      <c r="D83" t="s">
        <v>238</v>
      </c>
      <c r="E83" t="s">
        <v>1508</v>
      </c>
      <c r="F83" t="s">
        <v>122</v>
      </c>
      <c r="G83" s="87">
        <v>43890</v>
      </c>
      <c r="H83" t="s">
        <v>1514</v>
      </c>
      <c r="I83" t="s">
        <v>1535</v>
      </c>
      <c r="J83" t="s">
        <v>1535</v>
      </c>
      <c r="K83">
        <v>1026</v>
      </c>
      <c r="L83" t="s">
        <v>1541</v>
      </c>
      <c r="M83" s="87">
        <v>43902</v>
      </c>
      <c r="N83" t="s">
        <v>1512</v>
      </c>
      <c r="O83" t="s">
        <v>1513</v>
      </c>
      <c r="P83" s="61">
        <v>3363.74</v>
      </c>
      <c r="Q83" t="s">
        <v>1513</v>
      </c>
      <c r="R83" s="61">
        <v>3363.74</v>
      </c>
      <c r="S83" s="61">
        <v>0</v>
      </c>
    </row>
    <row r="84" spans="1:19" x14ac:dyDescent="0.2">
      <c r="A84" t="s">
        <v>603</v>
      </c>
      <c r="B84" t="s">
        <v>974</v>
      </c>
      <c r="C84" t="s">
        <v>1364</v>
      </c>
      <c r="D84" t="s">
        <v>238</v>
      </c>
      <c r="E84" t="s">
        <v>1508</v>
      </c>
      <c r="F84" t="s">
        <v>123</v>
      </c>
      <c r="G84" s="87">
        <v>43921</v>
      </c>
      <c r="H84" t="s">
        <v>1514</v>
      </c>
      <c r="I84" t="s">
        <v>1535</v>
      </c>
      <c r="J84" t="s">
        <v>1535</v>
      </c>
      <c r="K84">
        <v>1028</v>
      </c>
      <c r="L84" t="s">
        <v>1542</v>
      </c>
      <c r="M84" s="87">
        <v>43935</v>
      </c>
      <c r="N84" t="s">
        <v>1512</v>
      </c>
      <c r="O84" t="s">
        <v>1513</v>
      </c>
      <c r="P84" s="61">
        <v>3595.73</v>
      </c>
      <c r="Q84" t="s">
        <v>1513</v>
      </c>
      <c r="R84" s="61">
        <v>3595.73</v>
      </c>
      <c r="S84" s="61">
        <v>0</v>
      </c>
    </row>
    <row r="85" spans="1:19" x14ac:dyDescent="0.2">
      <c r="A85" t="s">
        <v>603</v>
      </c>
      <c r="B85" t="s">
        <v>974</v>
      </c>
      <c r="C85" t="s">
        <v>1364</v>
      </c>
      <c r="D85" t="s">
        <v>238</v>
      </c>
      <c r="E85" t="s">
        <v>1508</v>
      </c>
      <c r="F85" t="s">
        <v>124</v>
      </c>
      <c r="G85" s="87">
        <v>43951</v>
      </c>
      <c r="H85" t="s">
        <v>1514</v>
      </c>
      <c r="I85" t="s">
        <v>1535</v>
      </c>
      <c r="J85" t="s">
        <v>1535</v>
      </c>
      <c r="K85">
        <v>1031</v>
      </c>
      <c r="L85" t="s">
        <v>1543</v>
      </c>
      <c r="M85" s="87">
        <v>43962</v>
      </c>
      <c r="N85" t="s">
        <v>1512</v>
      </c>
      <c r="O85" t="s">
        <v>1513</v>
      </c>
      <c r="P85" s="61">
        <v>3479.74</v>
      </c>
      <c r="Q85" t="s">
        <v>1513</v>
      </c>
      <c r="R85" s="61">
        <v>3479.74</v>
      </c>
      <c r="S85" s="61">
        <v>0</v>
      </c>
    </row>
    <row r="86" spans="1:19" x14ac:dyDescent="0.2">
      <c r="A86" t="s">
        <v>603</v>
      </c>
      <c r="B86" t="s">
        <v>974</v>
      </c>
      <c r="C86" t="s">
        <v>1364</v>
      </c>
      <c r="D86" t="s">
        <v>238</v>
      </c>
      <c r="E86" t="s">
        <v>1508</v>
      </c>
      <c r="F86" t="s">
        <v>125</v>
      </c>
      <c r="G86" s="87">
        <v>43982</v>
      </c>
      <c r="H86" t="s">
        <v>1514</v>
      </c>
      <c r="I86" t="s">
        <v>1535</v>
      </c>
      <c r="J86" t="s">
        <v>1535</v>
      </c>
      <c r="K86">
        <v>1033</v>
      </c>
      <c r="L86" t="s">
        <v>1544</v>
      </c>
      <c r="M86" s="87">
        <v>43985</v>
      </c>
      <c r="N86" t="s">
        <v>1512</v>
      </c>
      <c r="O86" t="s">
        <v>1513</v>
      </c>
      <c r="P86" s="61">
        <v>3595.73</v>
      </c>
      <c r="Q86" t="s">
        <v>1513</v>
      </c>
      <c r="R86" s="61">
        <v>3595.73</v>
      </c>
      <c r="S86" s="61">
        <v>0</v>
      </c>
    </row>
    <row r="87" spans="1:19" x14ac:dyDescent="0.2">
      <c r="A87" t="s">
        <v>603</v>
      </c>
      <c r="B87" t="s">
        <v>974</v>
      </c>
      <c r="C87" t="s">
        <v>1364</v>
      </c>
      <c r="D87" t="s">
        <v>238</v>
      </c>
      <c r="E87" t="s">
        <v>1508</v>
      </c>
      <c r="F87" t="s">
        <v>126</v>
      </c>
      <c r="G87" s="87">
        <v>44008</v>
      </c>
      <c r="H87" t="s">
        <v>1514</v>
      </c>
      <c r="I87" t="s">
        <v>1535</v>
      </c>
      <c r="J87" t="s">
        <v>1535</v>
      </c>
      <c r="K87">
        <v>1038</v>
      </c>
      <c r="L87" t="s">
        <v>1546</v>
      </c>
      <c r="M87" s="87">
        <v>44013</v>
      </c>
      <c r="N87" t="s">
        <v>1521</v>
      </c>
      <c r="O87" t="s">
        <v>1513</v>
      </c>
      <c r="P87" s="61">
        <v>-0.01</v>
      </c>
      <c r="Q87" t="s">
        <v>1513</v>
      </c>
      <c r="R87" s="61">
        <v>0</v>
      </c>
      <c r="S87" s="61">
        <v>-0.01</v>
      </c>
    </row>
    <row r="88" spans="1:19" x14ac:dyDescent="0.2">
      <c r="A88" t="s">
        <v>603</v>
      </c>
      <c r="B88" t="s">
        <v>974</v>
      </c>
      <c r="C88" t="s">
        <v>1364</v>
      </c>
      <c r="D88" t="s">
        <v>238</v>
      </c>
      <c r="E88" t="s">
        <v>1508</v>
      </c>
      <c r="F88" t="s">
        <v>126</v>
      </c>
      <c r="G88" s="87">
        <v>44008</v>
      </c>
      <c r="H88" t="s">
        <v>1514</v>
      </c>
      <c r="I88" t="s">
        <v>1535</v>
      </c>
      <c r="J88" t="s">
        <v>1535</v>
      </c>
      <c r="K88">
        <v>1037</v>
      </c>
      <c r="L88" t="s">
        <v>1545</v>
      </c>
      <c r="M88" s="87">
        <v>44008</v>
      </c>
      <c r="N88" t="s">
        <v>1512</v>
      </c>
      <c r="O88" t="s">
        <v>1513</v>
      </c>
      <c r="P88" s="61">
        <v>3479.74</v>
      </c>
      <c r="Q88" t="s">
        <v>1513</v>
      </c>
      <c r="R88" s="61">
        <v>3479.74</v>
      </c>
      <c r="S88" s="61">
        <v>0</v>
      </c>
    </row>
    <row r="89" spans="1:19" x14ac:dyDescent="0.2">
      <c r="A89" t="s">
        <v>603</v>
      </c>
      <c r="B89" t="s">
        <v>974</v>
      </c>
      <c r="C89" t="s">
        <v>1364</v>
      </c>
      <c r="D89" t="s">
        <v>238</v>
      </c>
      <c r="E89" t="s">
        <v>1508</v>
      </c>
      <c r="F89" t="s">
        <v>16</v>
      </c>
      <c r="G89" s="87">
        <v>44012</v>
      </c>
      <c r="H89" t="s">
        <v>1509</v>
      </c>
      <c r="J89" t="s">
        <v>1510</v>
      </c>
      <c r="K89">
        <v>1036</v>
      </c>
      <c r="L89" t="s">
        <v>1526</v>
      </c>
      <c r="M89" s="87">
        <v>43999</v>
      </c>
      <c r="N89" t="s">
        <v>1512</v>
      </c>
      <c r="O89" t="s">
        <v>1513</v>
      </c>
      <c r="P89" s="61">
        <v>-38857.07</v>
      </c>
      <c r="Q89" t="s">
        <v>1513</v>
      </c>
      <c r="R89" s="61">
        <v>0</v>
      </c>
      <c r="S89" s="61">
        <v>-38857.07</v>
      </c>
    </row>
    <row r="90" spans="1:19" x14ac:dyDescent="0.2">
      <c r="A90" t="s">
        <v>603</v>
      </c>
      <c r="B90" t="s">
        <v>974</v>
      </c>
      <c r="C90" t="s">
        <v>1364</v>
      </c>
      <c r="D90" t="s">
        <v>238</v>
      </c>
      <c r="E90" t="s">
        <v>1508</v>
      </c>
      <c r="F90" t="s">
        <v>16</v>
      </c>
      <c r="G90" s="87">
        <v>44012</v>
      </c>
      <c r="H90" t="s">
        <v>1509</v>
      </c>
      <c r="I90" t="s">
        <v>1510</v>
      </c>
      <c r="J90" t="s">
        <v>1510</v>
      </c>
      <c r="K90">
        <v>1037</v>
      </c>
      <c r="L90" t="s">
        <v>1545</v>
      </c>
      <c r="M90" s="87">
        <v>44008</v>
      </c>
      <c r="N90" t="s">
        <v>1512</v>
      </c>
      <c r="O90" t="s">
        <v>1513</v>
      </c>
      <c r="P90" s="61">
        <v>-3479.74</v>
      </c>
      <c r="Q90" t="s">
        <v>1513</v>
      </c>
      <c r="R90" s="61">
        <v>0</v>
      </c>
      <c r="S90" s="61">
        <v>-3479.74</v>
      </c>
    </row>
    <row r="91" spans="1:19" x14ac:dyDescent="0.2">
      <c r="A91" t="s">
        <v>603</v>
      </c>
      <c r="B91" t="s">
        <v>974</v>
      </c>
      <c r="C91" t="s">
        <v>1364</v>
      </c>
      <c r="D91" t="s">
        <v>238</v>
      </c>
      <c r="E91" t="s">
        <v>1508</v>
      </c>
      <c r="F91" t="s">
        <v>16</v>
      </c>
      <c r="G91" s="87">
        <v>44012</v>
      </c>
      <c r="H91" t="s">
        <v>1509</v>
      </c>
      <c r="I91" t="s">
        <v>1510</v>
      </c>
      <c r="J91" t="s">
        <v>1510</v>
      </c>
      <c r="K91">
        <v>1038</v>
      </c>
      <c r="L91" t="s">
        <v>1546</v>
      </c>
      <c r="M91" s="87">
        <v>44013</v>
      </c>
      <c r="N91" t="s">
        <v>1521</v>
      </c>
      <c r="O91" t="s">
        <v>1513</v>
      </c>
      <c r="P91" s="61">
        <v>0.01</v>
      </c>
      <c r="Q91" t="s">
        <v>1513</v>
      </c>
      <c r="R91" s="61">
        <v>0.01</v>
      </c>
      <c r="S91" s="61">
        <v>0</v>
      </c>
    </row>
    <row r="92" spans="1:19" x14ac:dyDescent="0.2">
      <c r="A92" t="s">
        <v>604</v>
      </c>
      <c r="B92" t="s">
        <v>975</v>
      </c>
      <c r="C92" t="s">
        <v>1365</v>
      </c>
      <c r="D92" t="s">
        <v>238</v>
      </c>
      <c r="E92" t="s">
        <v>1508</v>
      </c>
      <c r="F92" t="s">
        <v>115</v>
      </c>
      <c r="G92" s="87">
        <v>43677</v>
      </c>
      <c r="H92" t="s">
        <v>1514</v>
      </c>
      <c r="I92" t="s">
        <v>1531</v>
      </c>
      <c r="J92" t="s">
        <v>1531</v>
      </c>
      <c r="K92">
        <v>999</v>
      </c>
      <c r="L92" t="s">
        <v>1532</v>
      </c>
      <c r="M92" s="87">
        <v>43698</v>
      </c>
      <c r="N92" t="s">
        <v>1512</v>
      </c>
      <c r="O92" t="s">
        <v>1513</v>
      </c>
      <c r="P92" s="61">
        <v>1944.95</v>
      </c>
      <c r="Q92" t="s">
        <v>1513</v>
      </c>
      <c r="R92" s="61">
        <v>1944.95</v>
      </c>
      <c r="S92" s="61">
        <v>0</v>
      </c>
    </row>
    <row r="93" spans="1:19" x14ac:dyDescent="0.2">
      <c r="A93" t="s">
        <v>604</v>
      </c>
      <c r="B93" t="s">
        <v>975</v>
      </c>
      <c r="C93" t="s">
        <v>1365</v>
      </c>
      <c r="D93" t="s">
        <v>238</v>
      </c>
      <c r="E93" t="s">
        <v>1508</v>
      </c>
      <c r="F93" t="s">
        <v>116</v>
      </c>
      <c r="G93" s="87">
        <v>43708</v>
      </c>
      <c r="H93" t="s">
        <v>1514</v>
      </c>
      <c r="I93" t="s">
        <v>1531</v>
      </c>
      <c r="J93" t="s">
        <v>1531</v>
      </c>
      <c r="K93">
        <v>1001</v>
      </c>
      <c r="L93" t="s">
        <v>1533</v>
      </c>
      <c r="M93" s="87">
        <v>43717</v>
      </c>
      <c r="N93" t="s">
        <v>1512</v>
      </c>
      <c r="O93" t="s">
        <v>1513</v>
      </c>
      <c r="P93" s="61">
        <v>1944.95</v>
      </c>
      <c r="Q93" t="s">
        <v>1513</v>
      </c>
      <c r="R93" s="61">
        <v>1944.95</v>
      </c>
      <c r="S93" s="61">
        <v>0</v>
      </c>
    </row>
    <row r="94" spans="1:19" x14ac:dyDescent="0.2">
      <c r="A94" t="s">
        <v>604</v>
      </c>
      <c r="B94" t="s">
        <v>975</v>
      </c>
      <c r="C94" t="s">
        <v>1365</v>
      </c>
      <c r="D94" t="s">
        <v>238</v>
      </c>
      <c r="E94" t="s">
        <v>1508</v>
      </c>
      <c r="F94" t="s">
        <v>117</v>
      </c>
      <c r="G94" s="87">
        <v>43738</v>
      </c>
      <c r="H94" t="s">
        <v>1514</v>
      </c>
      <c r="I94" t="s">
        <v>1531</v>
      </c>
      <c r="J94" t="s">
        <v>1531</v>
      </c>
      <c r="K94">
        <v>1004</v>
      </c>
      <c r="L94" t="s">
        <v>1534</v>
      </c>
      <c r="M94" s="87">
        <v>43746</v>
      </c>
      <c r="N94" t="s">
        <v>1512</v>
      </c>
      <c r="O94" t="s">
        <v>1513</v>
      </c>
      <c r="P94" s="61">
        <v>1882.21</v>
      </c>
      <c r="Q94" t="s">
        <v>1513</v>
      </c>
      <c r="R94" s="61">
        <v>1882.21</v>
      </c>
      <c r="S94" s="61">
        <v>0</v>
      </c>
    </row>
    <row r="95" spans="1:19" x14ac:dyDescent="0.2">
      <c r="A95" t="s">
        <v>604</v>
      </c>
      <c r="B95" t="s">
        <v>975</v>
      </c>
      <c r="C95" t="s">
        <v>1365</v>
      </c>
      <c r="D95" t="s">
        <v>238</v>
      </c>
      <c r="E95" t="s">
        <v>1508</v>
      </c>
      <c r="F95" t="s">
        <v>118</v>
      </c>
      <c r="G95" s="87">
        <v>43769</v>
      </c>
      <c r="H95" t="s">
        <v>1514</v>
      </c>
      <c r="I95" t="s">
        <v>1535</v>
      </c>
      <c r="J95" t="s">
        <v>1535</v>
      </c>
      <c r="K95">
        <v>1007</v>
      </c>
      <c r="L95" t="s">
        <v>1536</v>
      </c>
      <c r="M95" s="87">
        <v>43780</v>
      </c>
      <c r="N95" t="s">
        <v>1512</v>
      </c>
      <c r="O95" t="s">
        <v>1513</v>
      </c>
      <c r="P95" s="61">
        <v>8990</v>
      </c>
      <c r="Q95" t="s">
        <v>1513</v>
      </c>
      <c r="R95" s="61">
        <v>8990</v>
      </c>
      <c r="S95" s="61">
        <v>0</v>
      </c>
    </row>
    <row r="96" spans="1:19" x14ac:dyDescent="0.2">
      <c r="A96" t="s">
        <v>604</v>
      </c>
      <c r="B96" t="s">
        <v>975</v>
      </c>
      <c r="C96" t="s">
        <v>1365</v>
      </c>
      <c r="D96" t="s">
        <v>238</v>
      </c>
      <c r="E96" t="s">
        <v>1508</v>
      </c>
      <c r="F96" t="s">
        <v>118</v>
      </c>
      <c r="G96" s="87">
        <v>43769</v>
      </c>
      <c r="H96" t="s">
        <v>1514</v>
      </c>
      <c r="I96" t="s">
        <v>1531</v>
      </c>
      <c r="J96" t="s">
        <v>1531</v>
      </c>
      <c r="K96">
        <v>1007</v>
      </c>
      <c r="L96" t="s">
        <v>1537</v>
      </c>
      <c r="M96" s="87">
        <v>43780</v>
      </c>
      <c r="N96" t="s">
        <v>1512</v>
      </c>
      <c r="O96" t="s">
        <v>1513</v>
      </c>
      <c r="P96" s="61">
        <v>-5772.11</v>
      </c>
      <c r="Q96" t="s">
        <v>1513</v>
      </c>
      <c r="R96" s="61">
        <v>0</v>
      </c>
      <c r="S96" s="61">
        <v>-5772.11</v>
      </c>
    </row>
    <row r="97" spans="1:19" x14ac:dyDescent="0.2">
      <c r="A97" t="s">
        <v>604</v>
      </c>
      <c r="B97" t="s">
        <v>975</v>
      </c>
      <c r="C97" t="s">
        <v>1365</v>
      </c>
      <c r="D97" t="s">
        <v>238</v>
      </c>
      <c r="E97" t="s">
        <v>1508</v>
      </c>
      <c r="F97" t="s">
        <v>119</v>
      </c>
      <c r="G97" s="87">
        <v>43799</v>
      </c>
      <c r="H97" t="s">
        <v>1514</v>
      </c>
      <c r="I97" t="s">
        <v>1535</v>
      </c>
      <c r="J97" t="s">
        <v>1535</v>
      </c>
      <c r="K97">
        <v>1013</v>
      </c>
      <c r="L97" t="s">
        <v>1538</v>
      </c>
      <c r="M97" s="87">
        <v>43808</v>
      </c>
      <c r="N97" t="s">
        <v>1512</v>
      </c>
      <c r="O97" t="s">
        <v>1513</v>
      </c>
      <c r="P97" s="61">
        <v>2210.66</v>
      </c>
      <c r="Q97" t="s">
        <v>1513</v>
      </c>
      <c r="R97" s="61">
        <v>2210.66</v>
      </c>
      <c r="S97" s="61">
        <v>0</v>
      </c>
    </row>
    <row r="98" spans="1:19" x14ac:dyDescent="0.2">
      <c r="A98" t="s">
        <v>604</v>
      </c>
      <c r="B98" t="s">
        <v>975</v>
      </c>
      <c r="C98" t="s">
        <v>1365</v>
      </c>
      <c r="D98" t="s">
        <v>238</v>
      </c>
      <c r="E98" t="s">
        <v>1508</v>
      </c>
      <c r="F98" t="s">
        <v>120</v>
      </c>
      <c r="G98" s="87">
        <v>43830</v>
      </c>
      <c r="H98" t="s">
        <v>1514</v>
      </c>
      <c r="I98" t="s">
        <v>1535</v>
      </c>
      <c r="J98" t="s">
        <v>1535</v>
      </c>
      <c r="K98">
        <v>1016</v>
      </c>
      <c r="L98" t="s">
        <v>1539</v>
      </c>
      <c r="M98" s="87">
        <v>43840</v>
      </c>
      <c r="N98" t="s">
        <v>1512</v>
      </c>
      <c r="O98" t="s">
        <v>1513</v>
      </c>
      <c r="P98" s="61">
        <v>2284.34</v>
      </c>
      <c r="Q98" t="s">
        <v>1513</v>
      </c>
      <c r="R98" s="61">
        <v>2284.34</v>
      </c>
      <c r="S98" s="61">
        <v>0</v>
      </c>
    </row>
    <row r="99" spans="1:19" x14ac:dyDescent="0.2">
      <c r="A99" t="s">
        <v>604</v>
      </c>
      <c r="B99" t="s">
        <v>975</v>
      </c>
      <c r="C99" t="s">
        <v>1365</v>
      </c>
      <c r="D99" t="s">
        <v>238</v>
      </c>
      <c r="E99" t="s">
        <v>1508</v>
      </c>
      <c r="F99" t="s">
        <v>121</v>
      </c>
      <c r="G99" s="87">
        <v>43861</v>
      </c>
      <c r="H99" t="s">
        <v>1514</v>
      </c>
      <c r="I99" t="s">
        <v>1535</v>
      </c>
      <c r="J99" t="s">
        <v>1535</v>
      </c>
      <c r="K99">
        <v>1021</v>
      </c>
      <c r="L99" t="s">
        <v>1540</v>
      </c>
      <c r="M99" s="87">
        <v>43871</v>
      </c>
      <c r="N99" t="s">
        <v>1512</v>
      </c>
      <c r="O99" t="s">
        <v>1513</v>
      </c>
      <c r="P99" s="61">
        <v>2284.34</v>
      </c>
      <c r="Q99" t="s">
        <v>1513</v>
      </c>
      <c r="R99" s="61">
        <v>2284.34</v>
      </c>
      <c r="S99" s="61">
        <v>0</v>
      </c>
    </row>
    <row r="100" spans="1:19" x14ac:dyDescent="0.2">
      <c r="A100" t="s">
        <v>604</v>
      </c>
      <c r="B100" t="s">
        <v>975</v>
      </c>
      <c r="C100" t="s">
        <v>1365</v>
      </c>
      <c r="D100" t="s">
        <v>238</v>
      </c>
      <c r="E100" t="s">
        <v>1508</v>
      </c>
      <c r="F100" t="s">
        <v>122</v>
      </c>
      <c r="G100" s="87">
        <v>43890</v>
      </c>
      <c r="H100" t="s">
        <v>1514</v>
      </c>
      <c r="I100" t="s">
        <v>1535</v>
      </c>
      <c r="J100" t="s">
        <v>1535</v>
      </c>
      <c r="K100">
        <v>1026</v>
      </c>
      <c r="L100" t="s">
        <v>1541</v>
      </c>
      <c r="M100" s="87">
        <v>43902</v>
      </c>
      <c r="N100" t="s">
        <v>1512</v>
      </c>
      <c r="O100" t="s">
        <v>1513</v>
      </c>
      <c r="P100" s="61">
        <v>2136.9699999999998</v>
      </c>
      <c r="Q100" t="s">
        <v>1513</v>
      </c>
      <c r="R100" s="61">
        <v>2136.9699999999998</v>
      </c>
      <c r="S100" s="61">
        <v>0</v>
      </c>
    </row>
    <row r="101" spans="1:19" x14ac:dyDescent="0.2">
      <c r="A101" t="s">
        <v>604</v>
      </c>
      <c r="B101" t="s">
        <v>975</v>
      </c>
      <c r="C101" t="s">
        <v>1365</v>
      </c>
      <c r="D101" t="s">
        <v>238</v>
      </c>
      <c r="E101" t="s">
        <v>1508</v>
      </c>
      <c r="F101" t="s">
        <v>123</v>
      </c>
      <c r="G101" s="87">
        <v>43921</v>
      </c>
      <c r="H101" t="s">
        <v>1514</v>
      </c>
      <c r="I101" t="s">
        <v>1535</v>
      </c>
      <c r="J101" t="s">
        <v>1535</v>
      </c>
      <c r="K101">
        <v>1028</v>
      </c>
      <c r="L101" t="s">
        <v>1542</v>
      </c>
      <c r="M101" s="87">
        <v>43935</v>
      </c>
      <c r="N101" t="s">
        <v>1512</v>
      </c>
      <c r="O101" t="s">
        <v>1513</v>
      </c>
      <c r="P101" s="61">
        <v>2284.34</v>
      </c>
      <c r="Q101" t="s">
        <v>1513</v>
      </c>
      <c r="R101" s="61">
        <v>2284.34</v>
      </c>
      <c r="S101" s="61">
        <v>0</v>
      </c>
    </row>
    <row r="102" spans="1:19" x14ac:dyDescent="0.2">
      <c r="A102" t="s">
        <v>604</v>
      </c>
      <c r="B102" t="s">
        <v>975</v>
      </c>
      <c r="C102" t="s">
        <v>1365</v>
      </c>
      <c r="D102" t="s">
        <v>238</v>
      </c>
      <c r="E102" t="s">
        <v>1508</v>
      </c>
      <c r="F102" t="s">
        <v>124</v>
      </c>
      <c r="G102" s="87">
        <v>43951</v>
      </c>
      <c r="H102" t="s">
        <v>1514</v>
      </c>
      <c r="I102" t="s">
        <v>1535</v>
      </c>
      <c r="J102" t="s">
        <v>1535</v>
      </c>
      <c r="K102">
        <v>1031</v>
      </c>
      <c r="L102" t="s">
        <v>1543</v>
      </c>
      <c r="M102" s="87">
        <v>43962</v>
      </c>
      <c r="N102" t="s">
        <v>1512</v>
      </c>
      <c r="O102" t="s">
        <v>1513</v>
      </c>
      <c r="P102" s="61">
        <v>2210.66</v>
      </c>
      <c r="Q102" t="s">
        <v>1513</v>
      </c>
      <c r="R102" s="61">
        <v>2210.66</v>
      </c>
      <c r="S102" s="61">
        <v>0</v>
      </c>
    </row>
    <row r="103" spans="1:19" x14ac:dyDescent="0.2">
      <c r="A103" t="s">
        <v>604</v>
      </c>
      <c r="B103" t="s">
        <v>975</v>
      </c>
      <c r="C103" t="s">
        <v>1365</v>
      </c>
      <c r="D103" t="s">
        <v>238</v>
      </c>
      <c r="E103" t="s">
        <v>1508</v>
      </c>
      <c r="F103" t="s">
        <v>125</v>
      </c>
      <c r="G103" s="87">
        <v>43982</v>
      </c>
      <c r="H103" t="s">
        <v>1514</v>
      </c>
      <c r="I103" t="s">
        <v>1535</v>
      </c>
      <c r="J103" t="s">
        <v>1535</v>
      </c>
      <c r="K103">
        <v>1033</v>
      </c>
      <c r="L103" t="s">
        <v>1544</v>
      </c>
      <c r="M103" s="87">
        <v>43985</v>
      </c>
      <c r="N103" t="s">
        <v>1512</v>
      </c>
      <c r="O103" t="s">
        <v>1513</v>
      </c>
      <c r="P103" s="61">
        <v>2284.34</v>
      </c>
      <c r="Q103" t="s">
        <v>1513</v>
      </c>
      <c r="R103" s="61">
        <v>2284.34</v>
      </c>
      <c r="S103" s="61">
        <v>0</v>
      </c>
    </row>
    <row r="104" spans="1:19" x14ac:dyDescent="0.2">
      <c r="A104" t="s">
        <v>604</v>
      </c>
      <c r="B104" t="s">
        <v>975</v>
      </c>
      <c r="C104" t="s">
        <v>1365</v>
      </c>
      <c r="D104" t="s">
        <v>238</v>
      </c>
      <c r="E104" t="s">
        <v>1508</v>
      </c>
      <c r="F104" t="s">
        <v>126</v>
      </c>
      <c r="G104" s="87">
        <v>44008</v>
      </c>
      <c r="H104" t="s">
        <v>1514</v>
      </c>
      <c r="I104" t="s">
        <v>1535</v>
      </c>
      <c r="J104" t="s">
        <v>1535</v>
      </c>
      <c r="K104">
        <v>1037</v>
      </c>
      <c r="L104" t="s">
        <v>1545</v>
      </c>
      <c r="M104" s="87">
        <v>44008</v>
      </c>
      <c r="N104" t="s">
        <v>1512</v>
      </c>
      <c r="O104" t="s">
        <v>1513</v>
      </c>
      <c r="P104" s="61">
        <v>2210.66</v>
      </c>
      <c r="Q104" t="s">
        <v>1513</v>
      </c>
      <c r="R104" s="61">
        <v>2210.66</v>
      </c>
      <c r="S104" s="61">
        <v>0</v>
      </c>
    </row>
    <row r="105" spans="1:19" x14ac:dyDescent="0.2">
      <c r="A105" t="s">
        <v>604</v>
      </c>
      <c r="B105" t="s">
        <v>975</v>
      </c>
      <c r="C105" t="s">
        <v>1365</v>
      </c>
      <c r="D105" t="s">
        <v>238</v>
      </c>
      <c r="E105" t="s">
        <v>1508</v>
      </c>
      <c r="F105" t="s">
        <v>16</v>
      </c>
      <c r="G105" s="87">
        <v>44012</v>
      </c>
      <c r="H105" t="s">
        <v>1509</v>
      </c>
      <c r="J105" t="s">
        <v>1510</v>
      </c>
      <c r="K105">
        <v>1036</v>
      </c>
      <c r="L105" t="s">
        <v>1526</v>
      </c>
      <c r="M105" s="87">
        <v>43999</v>
      </c>
      <c r="N105" t="s">
        <v>1512</v>
      </c>
      <c r="O105" t="s">
        <v>1513</v>
      </c>
      <c r="P105" s="61">
        <v>-24685.65</v>
      </c>
      <c r="Q105" t="s">
        <v>1513</v>
      </c>
      <c r="R105" s="61">
        <v>0</v>
      </c>
      <c r="S105" s="61">
        <v>-24685.65</v>
      </c>
    </row>
    <row r="106" spans="1:19" x14ac:dyDescent="0.2">
      <c r="A106" t="s">
        <v>604</v>
      </c>
      <c r="B106" t="s">
        <v>975</v>
      </c>
      <c r="C106" t="s">
        <v>1365</v>
      </c>
      <c r="D106" t="s">
        <v>238</v>
      </c>
      <c r="E106" t="s">
        <v>1508</v>
      </c>
      <c r="F106" t="s">
        <v>16</v>
      </c>
      <c r="G106" s="87">
        <v>44012</v>
      </c>
      <c r="H106" t="s">
        <v>1509</v>
      </c>
      <c r="I106" t="s">
        <v>1510</v>
      </c>
      <c r="J106" t="s">
        <v>1510</v>
      </c>
      <c r="K106">
        <v>1037</v>
      </c>
      <c r="L106" t="s">
        <v>1545</v>
      </c>
      <c r="M106" s="87">
        <v>44008</v>
      </c>
      <c r="N106" t="s">
        <v>1512</v>
      </c>
      <c r="O106" t="s">
        <v>1513</v>
      </c>
      <c r="P106" s="61">
        <v>-2210.66</v>
      </c>
      <c r="Q106" t="s">
        <v>1513</v>
      </c>
      <c r="R106" s="61">
        <v>0</v>
      </c>
      <c r="S106" s="61">
        <v>-2210.66</v>
      </c>
    </row>
    <row r="107" spans="1:19" x14ac:dyDescent="0.2">
      <c r="A107" t="s">
        <v>605</v>
      </c>
      <c r="B107" t="s">
        <v>976</v>
      </c>
      <c r="C107" t="s">
        <v>1366</v>
      </c>
      <c r="D107" t="s">
        <v>238</v>
      </c>
      <c r="E107" t="s">
        <v>1508</v>
      </c>
      <c r="F107" t="s">
        <v>115</v>
      </c>
      <c r="G107" s="87">
        <v>43677</v>
      </c>
      <c r="H107" t="s">
        <v>1514</v>
      </c>
      <c r="I107" t="s">
        <v>1531</v>
      </c>
      <c r="J107" t="s">
        <v>1531</v>
      </c>
      <c r="K107">
        <v>999</v>
      </c>
      <c r="L107" t="s">
        <v>1532</v>
      </c>
      <c r="M107" s="87">
        <v>43698</v>
      </c>
      <c r="N107" t="s">
        <v>1512</v>
      </c>
      <c r="O107" t="s">
        <v>1513</v>
      </c>
      <c r="P107" s="61">
        <v>6425.55</v>
      </c>
      <c r="Q107" t="s">
        <v>1513</v>
      </c>
      <c r="R107" s="61">
        <v>6425.55</v>
      </c>
      <c r="S107" s="61">
        <v>0</v>
      </c>
    </row>
    <row r="108" spans="1:19" x14ac:dyDescent="0.2">
      <c r="A108" t="s">
        <v>605</v>
      </c>
      <c r="B108" t="s">
        <v>976</v>
      </c>
      <c r="C108" t="s">
        <v>1366</v>
      </c>
      <c r="D108" t="s">
        <v>238</v>
      </c>
      <c r="E108" t="s">
        <v>1508</v>
      </c>
      <c r="F108" t="s">
        <v>116</v>
      </c>
      <c r="G108" s="87">
        <v>43708</v>
      </c>
      <c r="H108" t="s">
        <v>1514</v>
      </c>
      <c r="I108" t="s">
        <v>1531</v>
      </c>
      <c r="J108" t="s">
        <v>1531</v>
      </c>
      <c r="K108">
        <v>1001</v>
      </c>
      <c r="L108" t="s">
        <v>1533</v>
      </c>
      <c r="M108" s="87">
        <v>43717</v>
      </c>
      <c r="N108" t="s">
        <v>1512</v>
      </c>
      <c r="O108" t="s">
        <v>1513</v>
      </c>
      <c r="P108" s="61">
        <v>6425.55</v>
      </c>
      <c r="Q108" t="s">
        <v>1513</v>
      </c>
      <c r="R108" s="61">
        <v>6425.55</v>
      </c>
      <c r="S108" s="61">
        <v>0</v>
      </c>
    </row>
    <row r="109" spans="1:19" x14ac:dyDescent="0.2">
      <c r="A109" t="s">
        <v>605</v>
      </c>
      <c r="B109" t="s">
        <v>976</v>
      </c>
      <c r="C109" t="s">
        <v>1366</v>
      </c>
      <c r="D109" t="s">
        <v>238</v>
      </c>
      <c r="E109" t="s">
        <v>1508</v>
      </c>
      <c r="F109" t="s">
        <v>117</v>
      </c>
      <c r="G109" s="87">
        <v>43738</v>
      </c>
      <c r="H109" t="s">
        <v>1514</v>
      </c>
      <c r="I109" t="s">
        <v>1531</v>
      </c>
      <c r="J109" t="s">
        <v>1531</v>
      </c>
      <c r="K109">
        <v>1004</v>
      </c>
      <c r="L109" t="s">
        <v>1534</v>
      </c>
      <c r="M109" s="87">
        <v>43746</v>
      </c>
      <c r="N109" t="s">
        <v>1512</v>
      </c>
      <c r="O109" t="s">
        <v>1513</v>
      </c>
      <c r="P109" s="61">
        <v>6218.28</v>
      </c>
      <c r="Q109" t="s">
        <v>1513</v>
      </c>
      <c r="R109" s="61">
        <v>6218.28</v>
      </c>
      <c r="S109" s="61">
        <v>0</v>
      </c>
    </row>
    <row r="110" spans="1:19" x14ac:dyDescent="0.2">
      <c r="A110" t="s">
        <v>605</v>
      </c>
      <c r="B110" t="s">
        <v>976</v>
      </c>
      <c r="C110" t="s">
        <v>1366</v>
      </c>
      <c r="D110" t="s">
        <v>238</v>
      </c>
      <c r="E110" t="s">
        <v>1508</v>
      </c>
      <c r="F110" t="s">
        <v>118</v>
      </c>
      <c r="G110" s="87">
        <v>43769</v>
      </c>
      <c r="H110" t="s">
        <v>1514</v>
      </c>
      <c r="I110" t="s">
        <v>1535</v>
      </c>
      <c r="J110" t="s">
        <v>1535</v>
      </c>
      <c r="K110">
        <v>1007</v>
      </c>
      <c r="L110" t="s">
        <v>1536</v>
      </c>
      <c r="M110" s="87">
        <v>43780</v>
      </c>
      <c r="N110" t="s">
        <v>1512</v>
      </c>
      <c r="O110" t="s">
        <v>1513</v>
      </c>
      <c r="P110" s="61">
        <v>27191.98</v>
      </c>
      <c r="Q110" t="s">
        <v>1513</v>
      </c>
      <c r="R110" s="61">
        <v>27191.98</v>
      </c>
      <c r="S110" s="61">
        <v>0</v>
      </c>
    </row>
    <row r="111" spans="1:19" x14ac:dyDescent="0.2">
      <c r="A111" t="s">
        <v>605</v>
      </c>
      <c r="B111" t="s">
        <v>976</v>
      </c>
      <c r="C111" t="s">
        <v>1366</v>
      </c>
      <c r="D111" t="s">
        <v>238</v>
      </c>
      <c r="E111" t="s">
        <v>1508</v>
      </c>
      <c r="F111" t="s">
        <v>118</v>
      </c>
      <c r="G111" s="87">
        <v>43769</v>
      </c>
      <c r="H111" t="s">
        <v>1514</v>
      </c>
      <c r="I111" t="s">
        <v>1531</v>
      </c>
      <c r="J111" t="s">
        <v>1531</v>
      </c>
      <c r="K111">
        <v>1007</v>
      </c>
      <c r="L111" t="s">
        <v>1537</v>
      </c>
      <c r="M111" s="87">
        <v>43780</v>
      </c>
      <c r="N111" t="s">
        <v>1512</v>
      </c>
      <c r="O111" t="s">
        <v>1513</v>
      </c>
      <c r="P111" s="61">
        <v>-19069.38</v>
      </c>
      <c r="Q111" t="s">
        <v>1513</v>
      </c>
      <c r="R111" s="61">
        <v>0</v>
      </c>
      <c r="S111" s="61">
        <v>-19069.38</v>
      </c>
    </row>
    <row r="112" spans="1:19" x14ac:dyDescent="0.2">
      <c r="A112" t="s">
        <v>605</v>
      </c>
      <c r="B112" t="s">
        <v>976</v>
      </c>
      <c r="C112" t="s">
        <v>1366</v>
      </c>
      <c r="D112" t="s">
        <v>238</v>
      </c>
      <c r="E112" t="s">
        <v>1508</v>
      </c>
      <c r="F112" t="s">
        <v>119</v>
      </c>
      <c r="G112" s="87">
        <v>43799</v>
      </c>
      <c r="H112" t="s">
        <v>1514</v>
      </c>
      <c r="I112" t="s">
        <v>1535</v>
      </c>
      <c r="J112" t="s">
        <v>1535</v>
      </c>
      <c r="K112">
        <v>1013</v>
      </c>
      <c r="L112" t="s">
        <v>1538</v>
      </c>
      <c r="M112" s="87">
        <v>43808</v>
      </c>
      <c r="N112" t="s">
        <v>1512</v>
      </c>
      <c r="O112" t="s">
        <v>1513</v>
      </c>
      <c r="P112" s="61">
        <v>6686.55</v>
      </c>
      <c r="Q112" t="s">
        <v>1513</v>
      </c>
      <c r="R112" s="61">
        <v>6686.55</v>
      </c>
      <c r="S112" s="61">
        <v>0</v>
      </c>
    </row>
    <row r="113" spans="1:19" x14ac:dyDescent="0.2">
      <c r="A113" t="s">
        <v>605</v>
      </c>
      <c r="B113" t="s">
        <v>976</v>
      </c>
      <c r="C113" t="s">
        <v>1366</v>
      </c>
      <c r="D113" t="s">
        <v>238</v>
      </c>
      <c r="E113" t="s">
        <v>1508</v>
      </c>
      <c r="F113" t="s">
        <v>120</v>
      </c>
      <c r="G113" s="87">
        <v>43830</v>
      </c>
      <c r="H113" t="s">
        <v>1514</v>
      </c>
      <c r="I113" t="s">
        <v>1535</v>
      </c>
      <c r="J113" t="s">
        <v>1535</v>
      </c>
      <c r="K113">
        <v>1016</v>
      </c>
      <c r="L113" t="s">
        <v>1539</v>
      </c>
      <c r="M113" s="87">
        <v>43840</v>
      </c>
      <c r="N113" t="s">
        <v>1512</v>
      </c>
      <c r="O113" t="s">
        <v>1513</v>
      </c>
      <c r="P113" s="61">
        <v>6909.44</v>
      </c>
      <c r="Q113" t="s">
        <v>1513</v>
      </c>
      <c r="R113" s="61">
        <v>6909.44</v>
      </c>
      <c r="S113" s="61">
        <v>0</v>
      </c>
    </row>
    <row r="114" spans="1:19" x14ac:dyDescent="0.2">
      <c r="A114" t="s">
        <v>605</v>
      </c>
      <c r="B114" t="s">
        <v>976</v>
      </c>
      <c r="C114" t="s">
        <v>1366</v>
      </c>
      <c r="D114" t="s">
        <v>238</v>
      </c>
      <c r="E114" t="s">
        <v>1508</v>
      </c>
      <c r="F114" t="s">
        <v>121</v>
      </c>
      <c r="G114" s="87">
        <v>43861</v>
      </c>
      <c r="H114" t="s">
        <v>1514</v>
      </c>
      <c r="I114" t="s">
        <v>1535</v>
      </c>
      <c r="J114" t="s">
        <v>1535</v>
      </c>
      <c r="K114">
        <v>1021</v>
      </c>
      <c r="L114" t="s">
        <v>1540</v>
      </c>
      <c r="M114" s="87">
        <v>43871</v>
      </c>
      <c r="N114" t="s">
        <v>1512</v>
      </c>
      <c r="O114" t="s">
        <v>1513</v>
      </c>
      <c r="P114" s="61">
        <v>6909.44</v>
      </c>
      <c r="Q114" t="s">
        <v>1513</v>
      </c>
      <c r="R114" s="61">
        <v>6909.44</v>
      </c>
      <c r="S114" s="61">
        <v>0</v>
      </c>
    </row>
    <row r="115" spans="1:19" x14ac:dyDescent="0.2">
      <c r="A115" t="s">
        <v>605</v>
      </c>
      <c r="B115" t="s">
        <v>976</v>
      </c>
      <c r="C115" t="s">
        <v>1366</v>
      </c>
      <c r="D115" t="s">
        <v>238</v>
      </c>
      <c r="E115" t="s">
        <v>1508</v>
      </c>
      <c r="F115" t="s">
        <v>122</v>
      </c>
      <c r="G115" s="87">
        <v>43890</v>
      </c>
      <c r="H115" t="s">
        <v>1514</v>
      </c>
      <c r="I115" t="s">
        <v>1535</v>
      </c>
      <c r="J115" t="s">
        <v>1535</v>
      </c>
      <c r="K115">
        <v>1026</v>
      </c>
      <c r="L115" t="s">
        <v>1541</v>
      </c>
      <c r="M115" s="87">
        <v>43902</v>
      </c>
      <c r="N115" t="s">
        <v>1512</v>
      </c>
      <c r="O115" t="s">
        <v>1513</v>
      </c>
      <c r="P115" s="61">
        <v>6463.67</v>
      </c>
      <c r="Q115" t="s">
        <v>1513</v>
      </c>
      <c r="R115" s="61">
        <v>6463.67</v>
      </c>
      <c r="S115" s="61">
        <v>0</v>
      </c>
    </row>
    <row r="116" spans="1:19" x14ac:dyDescent="0.2">
      <c r="A116" t="s">
        <v>605</v>
      </c>
      <c r="B116" t="s">
        <v>976</v>
      </c>
      <c r="C116" t="s">
        <v>1366</v>
      </c>
      <c r="D116" t="s">
        <v>238</v>
      </c>
      <c r="E116" t="s">
        <v>1508</v>
      </c>
      <c r="F116" t="s">
        <v>123</v>
      </c>
      <c r="G116" s="87">
        <v>43921</v>
      </c>
      <c r="H116" t="s">
        <v>1514</v>
      </c>
      <c r="I116" t="s">
        <v>1535</v>
      </c>
      <c r="J116" t="s">
        <v>1535</v>
      </c>
      <c r="K116">
        <v>1028</v>
      </c>
      <c r="L116" t="s">
        <v>1542</v>
      </c>
      <c r="M116" s="87">
        <v>43935</v>
      </c>
      <c r="N116" t="s">
        <v>1512</v>
      </c>
      <c r="O116" t="s">
        <v>1513</v>
      </c>
      <c r="P116" s="61">
        <v>6909.44</v>
      </c>
      <c r="Q116" t="s">
        <v>1513</v>
      </c>
      <c r="R116" s="61">
        <v>6909.44</v>
      </c>
      <c r="S116" s="61">
        <v>0</v>
      </c>
    </row>
    <row r="117" spans="1:19" x14ac:dyDescent="0.2">
      <c r="A117" t="s">
        <v>605</v>
      </c>
      <c r="B117" t="s">
        <v>976</v>
      </c>
      <c r="C117" t="s">
        <v>1366</v>
      </c>
      <c r="D117" t="s">
        <v>238</v>
      </c>
      <c r="E117" t="s">
        <v>1508</v>
      </c>
      <c r="F117" t="s">
        <v>124</v>
      </c>
      <c r="G117" s="87">
        <v>43951</v>
      </c>
      <c r="H117" t="s">
        <v>1514</v>
      </c>
      <c r="I117" t="s">
        <v>1535</v>
      </c>
      <c r="J117" t="s">
        <v>1535</v>
      </c>
      <c r="K117">
        <v>1031</v>
      </c>
      <c r="L117" t="s">
        <v>1543</v>
      </c>
      <c r="M117" s="87">
        <v>43962</v>
      </c>
      <c r="N117" t="s">
        <v>1512</v>
      </c>
      <c r="O117" t="s">
        <v>1513</v>
      </c>
      <c r="P117" s="61">
        <v>6686.55</v>
      </c>
      <c r="Q117" t="s">
        <v>1513</v>
      </c>
      <c r="R117" s="61">
        <v>6686.55</v>
      </c>
      <c r="S117" s="61">
        <v>0</v>
      </c>
    </row>
    <row r="118" spans="1:19" x14ac:dyDescent="0.2">
      <c r="A118" t="s">
        <v>605</v>
      </c>
      <c r="B118" t="s">
        <v>976</v>
      </c>
      <c r="C118" t="s">
        <v>1366</v>
      </c>
      <c r="D118" t="s">
        <v>238</v>
      </c>
      <c r="E118" t="s">
        <v>1508</v>
      </c>
      <c r="F118" t="s">
        <v>125</v>
      </c>
      <c r="G118" s="87">
        <v>43982</v>
      </c>
      <c r="H118" t="s">
        <v>1514</v>
      </c>
      <c r="I118" t="s">
        <v>1535</v>
      </c>
      <c r="J118" t="s">
        <v>1535</v>
      </c>
      <c r="K118">
        <v>1033</v>
      </c>
      <c r="L118" t="s">
        <v>1544</v>
      </c>
      <c r="M118" s="87">
        <v>43985</v>
      </c>
      <c r="N118" t="s">
        <v>1512</v>
      </c>
      <c r="O118" t="s">
        <v>1513</v>
      </c>
      <c r="P118" s="61">
        <v>6909.44</v>
      </c>
      <c r="Q118" t="s">
        <v>1513</v>
      </c>
      <c r="R118" s="61">
        <v>6909.44</v>
      </c>
      <c r="S118" s="61">
        <v>0</v>
      </c>
    </row>
    <row r="119" spans="1:19" x14ac:dyDescent="0.2">
      <c r="A119" t="s">
        <v>605</v>
      </c>
      <c r="B119" t="s">
        <v>976</v>
      </c>
      <c r="C119" t="s">
        <v>1366</v>
      </c>
      <c r="D119" t="s">
        <v>238</v>
      </c>
      <c r="E119" t="s">
        <v>1508</v>
      </c>
      <c r="F119" t="s">
        <v>126</v>
      </c>
      <c r="G119" s="87">
        <v>44008</v>
      </c>
      <c r="H119" t="s">
        <v>1514</v>
      </c>
      <c r="I119" t="s">
        <v>1535</v>
      </c>
      <c r="J119" t="s">
        <v>1535</v>
      </c>
      <c r="K119">
        <v>1037</v>
      </c>
      <c r="L119" t="s">
        <v>1545</v>
      </c>
      <c r="M119" s="87">
        <v>44008</v>
      </c>
      <c r="N119" t="s">
        <v>1512</v>
      </c>
      <c r="O119" t="s">
        <v>1513</v>
      </c>
      <c r="P119" s="61">
        <v>6686.55</v>
      </c>
      <c r="Q119" t="s">
        <v>1513</v>
      </c>
      <c r="R119" s="61">
        <v>6686.55</v>
      </c>
      <c r="S119" s="61">
        <v>0</v>
      </c>
    </row>
    <row r="120" spans="1:19" x14ac:dyDescent="0.2">
      <c r="A120" t="s">
        <v>605</v>
      </c>
      <c r="B120" t="s">
        <v>976</v>
      </c>
      <c r="C120" t="s">
        <v>1366</v>
      </c>
      <c r="D120" t="s">
        <v>238</v>
      </c>
      <c r="E120" t="s">
        <v>1508</v>
      </c>
      <c r="F120" t="s">
        <v>16</v>
      </c>
      <c r="G120" s="87">
        <v>44012</v>
      </c>
      <c r="H120" t="s">
        <v>1509</v>
      </c>
      <c r="J120" t="s">
        <v>1510</v>
      </c>
      <c r="K120">
        <v>1036</v>
      </c>
      <c r="L120" t="s">
        <v>1526</v>
      </c>
      <c r="M120" s="87">
        <v>43999</v>
      </c>
      <c r="N120" t="s">
        <v>1512</v>
      </c>
      <c r="O120" t="s">
        <v>1513</v>
      </c>
      <c r="P120" s="61">
        <v>-74666.509999999995</v>
      </c>
      <c r="Q120" t="s">
        <v>1513</v>
      </c>
      <c r="R120" s="61">
        <v>0</v>
      </c>
      <c r="S120" s="61">
        <v>-74666.509999999995</v>
      </c>
    </row>
    <row r="121" spans="1:19" x14ac:dyDescent="0.2">
      <c r="A121" t="s">
        <v>605</v>
      </c>
      <c r="B121" t="s">
        <v>976</v>
      </c>
      <c r="C121" t="s">
        <v>1366</v>
      </c>
      <c r="D121" t="s">
        <v>238</v>
      </c>
      <c r="E121" t="s">
        <v>1508</v>
      </c>
      <c r="F121" t="s">
        <v>16</v>
      </c>
      <c r="G121" s="87">
        <v>44012</v>
      </c>
      <c r="H121" t="s">
        <v>1509</v>
      </c>
      <c r="I121" t="s">
        <v>1510</v>
      </c>
      <c r="J121" t="s">
        <v>1510</v>
      </c>
      <c r="K121">
        <v>1037</v>
      </c>
      <c r="L121" t="s">
        <v>1545</v>
      </c>
      <c r="M121" s="87">
        <v>44008</v>
      </c>
      <c r="N121" t="s">
        <v>1512</v>
      </c>
      <c r="O121" t="s">
        <v>1513</v>
      </c>
      <c r="P121" s="61">
        <v>-6686.55</v>
      </c>
      <c r="Q121" t="s">
        <v>1513</v>
      </c>
      <c r="R121" s="61">
        <v>0</v>
      </c>
      <c r="S121" s="61">
        <v>-6686.55</v>
      </c>
    </row>
    <row r="122" spans="1:19" x14ac:dyDescent="0.2">
      <c r="A122" t="s">
        <v>606</v>
      </c>
      <c r="B122" t="s">
        <v>977</v>
      </c>
      <c r="C122" t="s">
        <v>1367</v>
      </c>
      <c r="D122" t="s">
        <v>238</v>
      </c>
      <c r="E122" t="s">
        <v>1508</v>
      </c>
      <c r="F122" t="s">
        <v>115</v>
      </c>
      <c r="G122" s="87">
        <v>43677</v>
      </c>
      <c r="H122" t="s">
        <v>1514</v>
      </c>
      <c r="I122" t="s">
        <v>1531</v>
      </c>
      <c r="J122" t="s">
        <v>1531</v>
      </c>
      <c r="K122">
        <v>999</v>
      </c>
      <c r="L122" t="s">
        <v>1532</v>
      </c>
      <c r="M122" s="87">
        <v>43698</v>
      </c>
      <c r="N122" t="s">
        <v>1512</v>
      </c>
      <c r="O122" t="s">
        <v>1513</v>
      </c>
      <c r="P122" s="61">
        <v>6635.08</v>
      </c>
      <c r="Q122" t="s">
        <v>1513</v>
      </c>
      <c r="R122" s="61">
        <v>6635.08</v>
      </c>
      <c r="S122" s="61">
        <v>0</v>
      </c>
    </row>
    <row r="123" spans="1:19" x14ac:dyDescent="0.2">
      <c r="A123" t="s">
        <v>606</v>
      </c>
      <c r="B123" t="s">
        <v>977</v>
      </c>
      <c r="C123" t="s">
        <v>1367</v>
      </c>
      <c r="D123" t="s">
        <v>238</v>
      </c>
      <c r="E123" t="s">
        <v>1508</v>
      </c>
      <c r="F123" t="s">
        <v>116</v>
      </c>
      <c r="G123" s="87">
        <v>43708</v>
      </c>
      <c r="H123" t="s">
        <v>1514</v>
      </c>
      <c r="I123" t="s">
        <v>1531</v>
      </c>
      <c r="J123" t="s">
        <v>1531</v>
      </c>
      <c r="K123">
        <v>1001</v>
      </c>
      <c r="L123" t="s">
        <v>1533</v>
      </c>
      <c r="M123" s="87">
        <v>43717</v>
      </c>
      <c r="N123" t="s">
        <v>1512</v>
      </c>
      <c r="O123" t="s">
        <v>1513</v>
      </c>
      <c r="P123" s="61">
        <v>6635.08</v>
      </c>
      <c r="Q123" t="s">
        <v>1513</v>
      </c>
      <c r="R123" s="61">
        <v>6635.08</v>
      </c>
      <c r="S123" s="61">
        <v>0</v>
      </c>
    </row>
    <row r="124" spans="1:19" x14ac:dyDescent="0.2">
      <c r="A124" t="s">
        <v>606</v>
      </c>
      <c r="B124" t="s">
        <v>977</v>
      </c>
      <c r="C124" t="s">
        <v>1367</v>
      </c>
      <c r="D124" t="s">
        <v>238</v>
      </c>
      <c r="E124" t="s">
        <v>1508</v>
      </c>
      <c r="F124" t="s">
        <v>117</v>
      </c>
      <c r="G124" s="87">
        <v>43738</v>
      </c>
      <c r="H124" t="s">
        <v>1514</v>
      </c>
      <c r="I124" t="s">
        <v>1531</v>
      </c>
      <c r="J124" t="s">
        <v>1531</v>
      </c>
      <c r="K124">
        <v>1004</v>
      </c>
      <c r="L124" t="s">
        <v>1534</v>
      </c>
      <c r="M124" s="87">
        <v>43746</v>
      </c>
      <c r="N124" t="s">
        <v>1512</v>
      </c>
      <c r="O124" t="s">
        <v>1513</v>
      </c>
      <c r="P124" s="61">
        <v>6421.05</v>
      </c>
      <c r="Q124" t="s">
        <v>1513</v>
      </c>
      <c r="R124" s="61">
        <v>6421.05</v>
      </c>
      <c r="S124" s="61">
        <v>0</v>
      </c>
    </row>
    <row r="125" spans="1:19" x14ac:dyDescent="0.2">
      <c r="A125" t="s">
        <v>606</v>
      </c>
      <c r="B125" t="s">
        <v>977</v>
      </c>
      <c r="C125" t="s">
        <v>1367</v>
      </c>
      <c r="D125" t="s">
        <v>238</v>
      </c>
      <c r="E125" t="s">
        <v>1508</v>
      </c>
      <c r="F125" t="s">
        <v>118</v>
      </c>
      <c r="G125" s="87">
        <v>43769</v>
      </c>
      <c r="H125" t="s">
        <v>1514</v>
      </c>
      <c r="I125" t="s">
        <v>1535</v>
      </c>
      <c r="J125" t="s">
        <v>1535</v>
      </c>
      <c r="K125">
        <v>1007</v>
      </c>
      <c r="L125" t="s">
        <v>1536</v>
      </c>
      <c r="M125" s="87">
        <v>43780</v>
      </c>
      <c r="N125" t="s">
        <v>1512</v>
      </c>
      <c r="O125" t="s">
        <v>1513</v>
      </c>
      <c r="P125" s="61">
        <v>28301.85</v>
      </c>
      <c r="Q125" t="s">
        <v>1513</v>
      </c>
      <c r="R125" s="61">
        <v>28301.85</v>
      </c>
      <c r="S125" s="61">
        <v>0</v>
      </c>
    </row>
    <row r="126" spans="1:19" x14ac:dyDescent="0.2">
      <c r="A126" t="s">
        <v>606</v>
      </c>
      <c r="B126" t="s">
        <v>977</v>
      </c>
      <c r="C126" t="s">
        <v>1367</v>
      </c>
      <c r="D126" t="s">
        <v>238</v>
      </c>
      <c r="E126" t="s">
        <v>1508</v>
      </c>
      <c r="F126" t="s">
        <v>118</v>
      </c>
      <c r="G126" s="87">
        <v>43769</v>
      </c>
      <c r="H126" t="s">
        <v>1514</v>
      </c>
      <c r="I126" t="s">
        <v>1531</v>
      </c>
      <c r="J126" t="s">
        <v>1531</v>
      </c>
      <c r="K126">
        <v>1007</v>
      </c>
      <c r="L126" t="s">
        <v>1537</v>
      </c>
      <c r="M126" s="87">
        <v>43780</v>
      </c>
      <c r="N126" t="s">
        <v>1512</v>
      </c>
      <c r="O126" t="s">
        <v>1513</v>
      </c>
      <c r="P126" s="61">
        <v>-19691.21</v>
      </c>
      <c r="Q126" t="s">
        <v>1513</v>
      </c>
      <c r="R126" s="61">
        <v>0</v>
      </c>
      <c r="S126" s="61">
        <v>-19691.21</v>
      </c>
    </row>
    <row r="127" spans="1:19" x14ac:dyDescent="0.2">
      <c r="A127" t="s">
        <v>606</v>
      </c>
      <c r="B127" t="s">
        <v>977</v>
      </c>
      <c r="C127" t="s">
        <v>1367</v>
      </c>
      <c r="D127" t="s">
        <v>238</v>
      </c>
      <c r="E127" t="s">
        <v>1508</v>
      </c>
      <c r="F127" t="s">
        <v>119</v>
      </c>
      <c r="G127" s="87">
        <v>43799</v>
      </c>
      <c r="H127" t="s">
        <v>1514</v>
      </c>
      <c r="I127" t="s">
        <v>1535</v>
      </c>
      <c r="J127" t="s">
        <v>1535</v>
      </c>
      <c r="K127">
        <v>1013</v>
      </c>
      <c r="L127" t="s">
        <v>1538</v>
      </c>
      <c r="M127" s="87">
        <v>43808</v>
      </c>
      <c r="N127" t="s">
        <v>1512</v>
      </c>
      <c r="O127" t="s">
        <v>1513</v>
      </c>
      <c r="P127" s="61">
        <v>6959.47</v>
      </c>
      <c r="Q127" t="s">
        <v>1513</v>
      </c>
      <c r="R127" s="61">
        <v>6959.47</v>
      </c>
      <c r="S127" s="61">
        <v>0</v>
      </c>
    </row>
    <row r="128" spans="1:19" x14ac:dyDescent="0.2">
      <c r="A128" t="s">
        <v>606</v>
      </c>
      <c r="B128" t="s">
        <v>977</v>
      </c>
      <c r="C128" t="s">
        <v>1367</v>
      </c>
      <c r="D128" t="s">
        <v>238</v>
      </c>
      <c r="E128" t="s">
        <v>1508</v>
      </c>
      <c r="F128" t="s">
        <v>120</v>
      </c>
      <c r="G128" s="87">
        <v>43830</v>
      </c>
      <c r="H128" t="s">
        <v>1514</v>
      </c>
      <c r="I128" t="s">
        <v>1535</v>
      </c>
      <c r="J128" t="s">
        <v>1535</v>
      </c>
      <c r="K128">
        <v>1016</v>
      </c>
      <c r="L128" t="s">
        <v>1539</v>
      </c>
      <c r="M128" s="87">
        <v>43840</v>
      </c>
      <c r="N128" t="s">
        <v>1512</v>
      </c>
      <c r="O128" t="s">
        <v>1513</v>
      </c>
      <c r="P128" s="61">
        <v>7191.45</v>
      </c>
      <c r="Q128" t="s">
        <v>1513</v>
      </c>
      <c r="R128" s="61">
        <v>7191.45</v>
      </c>
      <c r="S128" s="61">
        <v>0</v>
      </c>
    </row>
    <row r="129" spans="1:19" x14ac:dyDescent="0.2">
      <c r="A129" t="s">
        <v>606</v>
      </c>
      <c r="B129" t="s">
        <v>977</v>
      </c>
      <c r="C129" t="s">
        <v>1367</v>
      </c>
      <c r="D129" t="s">
        <v>238</v>
      </c>
      <c r="E129" t="s">
        <v>1508</v>
      </c>
      <c r="F129" t="s">
        <v>121</v>
      </c>
      <c r="G129" s="87">
        <v>43861</v>
      </c>
      <c r="H129" t="s">
        <v>1514</v>
      </c>
      <c r="I129" t="s">
        <v>1535</v>
      </c>
      <c r="J129" t="s">
        <v>1535</v>
      </c>
      <c r="K129">
        <v>1021</v>
      </c>
      <c r="L129" t="s">
        <v>1540</v>
      </c>
      <c r="M129" s="87">
        <v>43871</v>
      </c>
      <c r="N129" t="s">
        <v>1512</v>
      </c>
      <c r="O129" t="s">
        <v>1513</v>
      </c>
      <c r="P129" s="61">
        <v>7191.45</v>
      </c>
      <c r="Q129" t="s">
        <v>1513</v>
      </c>
      <c r="R129" s="61">
        <v>7191.45</v>
      </c>
      <c r="S129" s="61">
        <v>0</v>
      </c>
    </row>
    <row r="130" spans="1:19" x14ac:dyDescent="0.2">
      <c r="A130" t="s">
        <v>606</v>
      </c>
      <c r="B130" t="s">
        <v>977</v>
      </c>
      <c r="C130" t="s">
        <v>1367</v>
      </c>
      <c r="D130" t="s">
        <v>238</v>
      </c>
      <c r="E130" t="s">
        <v>1508</v>
      </c>
      <c r="F130" t="s">
        <v>122</v>
      </c>
      <c r="G130" s="87">
        <v>43890</v>
      </c>
      <c r="H130" t="s">
        <v>1514</v>
      </c>
      <c r="I130" t="s">
        <v>1535</v>
      </c>
      <c r="J130" t="s">
        <v>1535</v>
      </c>
      <c r="K130">
        <v>1026</v>
      </c>
      <c r="L130" t="s">
        <v>1541</v>
      </c>
      <c r="M130" s="87">
        <v>43902</v>
      </c>
      <c r="N130" t="s">
        <v>1512</v>
      </c>
      <c r="O130" t="s">
        <v>1513</v>
      </c>
      <c r="P130" s="61">
        <v>6727.49</v>
      </c>
      <c r="Q130" t="s">
        <v>1513</v>
      </c>
      <c r="R130" s="61">
        <v>6727.49</v>
      </c>
      <c r="S130" s="61">
        <v>0</v>
      </c>
    </row>
    <row r="131" spans="1:19" x14ac:dyDescent="0.2">
      <c r="A131" t="s">
        <v>606</v>
      </c>
      <c r="B131" t="s">
        <v>977</v>
      </c>
      <c r="C131" t="s">
        <v>1367</v>
      </c>
      <c r="D131" t="s">
        <v>238</v>
      </c>
      <c r="E131" t="s">
        <v>1508</v>
      </c>
      <c r="F131" t="s">
        <v>123</v>
      </c>
      <c r="G131" s="87">
        <v>43921</v>
      </c>
      <c r="H131" t="s">
        <v>1514</v>
      </c>
      <c r="I131" t="s">
        <v>1535</v>
      </c>
      <c r="J131" t="s">
        <v>1535</v>
      </c>
      <c r="K131">
        <v>1028</v>
      </c>
      <c r="L131" t="s">
        <v>1542</v>
      </c>
      <c r="M131" s="87">
        <v>43935</v>
      </c>
      <c r="N131" t="s">
        <v>1512</v>
      </c>
      <c r="O131" t="s">
        <v>1513</v>
      </c>
      <c r="P131" s="61">
        <v>7191.45</v>
      </c>
      <c r="Q131" t="s">
        <v>1513</v>
      </c>
      <c r="R131" s="61">
        <v>7191.45</v>
      </c>
      <c r="S131" s="61">
        <v>0</v>
      </c>
    </row>
    <row r="132" spans="1:19" x14ac:dyDescent="0.2">
      <c r="A132" t="s">
        <v>606</v>
      </c>
      <c r="B132" t="s">
        <v>977</v>
      </c>
      <c r="C132" t="s">
        <v>1367</v>
      </c>
      <c r="D132" t="s">
        <v>238</v>
      </c>
      <c r="E132" t="s">
        <v>1508</v>
      </c>
      <c r="F132" t="s">
        <v>124</v>
      </c>
      <c r="G132" s="87">
        <v>43951</v>
      </c>
      <c r="H132" t="s">
        <v>1514</v>
      </c>
      <c r="I132" t="s">
        <v>1535</v>
      </c>
      <c r="J132" t="s">
        <v>1535</v>
      </c>
      <c r="K132">
        <v>1031</v>
      </c>
      <c r="L132" t="s">
        <v>1543</v>
      </c>
      <c r="M132" s="87">
        <v>43962</v>
      </c>
      <c r="N132" t="s">
        <v>1512</v>
      </c>
      <c r="O132" t="s">
        <v>1513</v>
      </c>
      <c r="P132" s="61">
        <v>6959.47</v>
      </c>
      <c r="Q132" t="s">
        <v>1513</v>
      </c>
      <c r="R132" s="61">
        <v>6959.47</v>
      </c>
      <c r="S132" s="61">
        <v>0</v>
      </c>
    </row>
    <row r="133" spans="1:19" x14ac:dyDescent="0.2">
      <c r="A133" t="s">
        <v>606</v>
      </c>
      <c r="B133" t="s">
        <v>977</v>
      </c>
      <c r="C133" t="s">
        <v>1367</v>
      </c>
      <c r="D133" t="s">
        <v>238</v>
      </c>
      <c r="E133" t="s">
        <v>1508</v>
      </c>
      <c r="F133" t="s">
        <v>125</v>
      </c>
      <c r="G133" s="87">
        <v>43982</v>
      </c>
      <c r="H133" t="s">
        <v>1514</v>
      </c>
      <c r="I133" t="s">
        <v>1535</v>
      </c>
      <c r="J133" t="s">
        <v>1535</v>
      </c>
      <c r="K133">
        <v>1033</v>
      </c>
      <c r="L133" t="s">
        <v>1544</v>
      </c>
      <c r="M133" s="87">
        <v>43985</v>
      </c>
      <c r="N133" t="s">
        <v>1512</v>
      </c>
      <c r="O133" t="s">
        <v>1513</v>
      </c>
      <c r="P133" s="61">
        <v>7191.45</v>
      </c>
      <c r="Q133" t="s">
        <v>1513</v>
      </c>
      <c r="R133" s="61">
        <v>7191.45</v>
      </c>
      <c r="S133" s="61">
        <v>0</v>
      </c>
    </row>
    <row r="134" spans="1:19" x14ac:dyDescent="0.2">
      <c r="A134" t="s">
        <v>606</v>
      </c>
      <c r="B134" t="s">
        <v>977</v>
      </c>
      <c r="C134" t="s">
        <v>1367</v>
      </c>
      <c r="D134" t="s">
        <v>238</v>
      </c>
      <c r="E134" t="s">
        <v>1508</v>
      </c>
      <c r="F134" t="s">
        <v>126</v>
      </c>
      <c r="G134" s="87">
        <v>44008</v>
      </c>
      <c r="H134" t="s">
        <v>1514</v>
      </c>
      <c r="I134" t="s">
        <v>1535</v>
      </c>
      <c r="J134" t="s">
        <v>1535</v>
      </c>
      <c r="K134">
        <v>1037</v>
      </c>
      <c r="L134" t="s">
        <v>1545</v>
      </c>
      <c r="M134" s="87">
        <v>44008</v>
      </c>
      <c r="N134" t="s">
        <v>1512</v>
      </c>
      <c r="O134" t="s">
        <v>1513</v>
      </c>
      <c r="P134" s="61">
        <v>6959.47</v>
      </c>
      <c r="Q134" t="s">
        <v>1513</v>
      </c>
      <c r="R134" s="61">
        <v>6959.47</v>
      </c>
      <c r="S134" s="61">
        <v>0</v>
      </c>
    </row>
    <row r="135" spans="1:19" x14ac:dyDescent="0.2">
      <c r="A135" t="s">
        <v>606</v>
      </c>
      <c r="B135" t="s">
        <v>977</v>
      </c>
      <c r="C135" t="s">
        <v>1367</v>
      </c>
      <c r="D135" t="s">
        <v>238</v>
      </c>
      <c r="E135" t="s">
        <v>1508</v>
      </c>
      <c r="F135" t="s">
        <v>16</v>
      </c>
      <c r="G135" s="87">
        <v>44012</v>
      </c>
      <c r="H135" t="s">
        <v>1509</v>
      </c>
      <c r="J135" t="s">
        <v>1510</v>
      </c>
      <c r="K135">
        <v>1036</v>
      </c>
      <c r="L135" t="s">
        <v>1526</v>
      </c>
      <c r="M135" s="87">
        <v>43999</v>
      </c>
      <c r="N135" t="s">
        <v>1512</v>
      </c>
      <c r="O135" t="s">
        <v>1513</v>
      </c>
      <c r="P135" s="61">
        <v>-77714.080000000002</v>
      </c>
      <c r="Q135" t="s">
        <v>1513</v>
      </c>
      <c r="R135" s="61">
        <v>0</v>
      </c>
      <c r="S135" s="61">
        <v>-77714.080000000002</v>
      </c>
    </row>
    <row r="136" spans="1:19" x14ac:dyDescent="0.2">
      <c r="A136" t="s">
        <v>606</v>
      </c>
      <c r="B136" t="s">
        <v>977</v>
      </c>
      <c r="C136" t="s">
        <v>1367</v>
      </c>
      <c r="D136" t="s">
        <v>238</v>
      </c>
      <c r="E136" t="s">
        <v>1508</v>
      </c>
      <c r="F136" t="s">
        <v>16</v>
      </c>
      <c r="G136" s="87">
        <v>44012</v>
      </c>
      <c r="H136" t="s">
        <v>1509</v>
      </c>
      <c r="I136" t="s">
        <v>1510</v>
      </c>
      <c r="J136" t="s">
        <v>1510</v>
      </c>
      <c r="K136">
        <v>1037</v>
      </c>
      <c r="L136" t="s">
        <v>1545</v>
      </c>
      <c r="M136" s="87">
        <v>44008</v>
      </c>
      <c r="N136" t="s">
        <v>1512</v>
      </c>
      <c r="O136" t="s">
        <v>1513</v>
      </c>
      <c r="P136" s="61">
        <v>-6959.47</v>
      </c>
      <c r="Q136" t="s">
        <v>1513</v>
      </c>
      <c r="R136" s="61">
        <v>0</v>
      </c>
      <c r="S136" s="61">
        <v>-6959.47</v>
      </c>
    </row>
    <row r="137" spans="1:19" x14ac:dyDescent="0.2">
      <c r="A137" t="s">
        <v>883</v>
      </c>
      <c r="B137" t="s">
        <v>983</v>
      </c>
      <c r="C137" t="s">
        <v>1369</v>
      </c>
      <c r="D137" t="s">
        <v>238</v>
      </c>
      <c r="E137" t="s">
        <v>1508</v>
      </c>
      <c r="F137" t="s">
        <v>115</v>
      </c>
      <c r="G137" s="87">
        <v>43677</v>
      </c>
      <c r="H137" t="s">
        <v>1514</v>
      </c>
      <c r="I137" t="s">
        <v>1547</v>
      </c>
      <c r="J137" t="s">
        <v>1547</v>
      </c>
      <c r="K137">
        <v>998</v>
      </c>
      <c r="L137" t="s">
        <v>1548</v>
      </c>
      <c r="M137" s="87">
        <v>43697</v>
      </c>
      <c r="N137" t="s">
        <v>1512</v>
      </c>
      <c r="O137" t="s">
        <v>1513</v>
      </c>
      <c r="P137" s="61">
        <v>4038.91</v>
      </c>
      <c r="Q137" t="s">
        <v>1513</v>
      </c>
      <c r="R137" s="61">
        <v>4038.91</v>
      </c>
      <c r="S137" s="61">
        <v>0</v>
      </c>
    </row>
    <row r="138" spans="1:19" x14ac:dyDescent="0.2">
      <c r="A138" t="s">
        <v>883</v>
      </c>
      <c r="B138" t="s">
        <v>983</v>
      </c>
      <c r="C138" t="s">
        <v>1369</v>
      </c>
      <c r="D138" t="s">
        <v>238</v>
      </c>
      <c r="E138" t="s">
        <v>1508</v>
      </c>
      <c r="F138" t="s">
        <v>116</v>
      </c>
      <c r="G138" s="87">
        <v>43708</v>
      </c>
      <c r="H138" t="s">
        <v>1514</v>
      </c>
      <c r="I138" t="s">
        <v>1547</v>
      </c>
      <c r="J138" t="s">
        <v>1547</v>
      </c>
      <c r="K138">
        <v>1002</v>
      </c>
      <c r="L138" t="s">
        <v>1549</v>
      </c>
      <c r="M138" s="87">
        <v>43718</v>
      </c>
      <c r="N138" t="s">
        <v>1512</v>
      </c>
      <c r="O138" t="s">
        <v>1513</v>
      </c>
      <c r="P138" s="61">
        <v>4038.91</v>
      </c>
      <c r="Q138" t="s">
        <v>1513</v>
      </c>
      <c r="R138" s="61">
        <v>4038.91</v>
      </c>
      <c r="S138" s="61">
        <v>0</v>
      </c>
    </row>
    <row r="139" spans="1:19" x14ac:dyDescent="0.2">
      <c r="A139" t="s">
        <v>883</v>
      </c>
      <c r="B139" t="s">
        <v>983</v>
      </c>
      <c r="C139" t="s">
        <v>1369</v>
      </c>
      <c r="D139" t="s">
        <v>238</v>
      </c>
      <c r="E139" t="s">
        <v>1508</v>
      </c>
      <c r="F139" t="s">
        <v>117</v>
      </c>
      <c r="G139" s="87">
        <v>43738</v>
      </c>
      <c r="H139" t="s">
        <v>1514</v>
      </c>
      <c r="I139" t="s">
        <v>1547</v>
      </c>
      <c r="J139" t="s">
        <v>1547</v>
      </c>
      <c r="K139">
        <v>1005</v>
      </c>
      <c r="L139" t="s">
        <v>1550</v>
      </c>
      <c r="M139" s="87">
        <v>43746</v>
      </c>
      <c r="N139" t="s">
        <v>1512</v>
      </c>
      <c r="O139" t="s">
        <v>1513</v>
      </c>
      <c r="P139" s="61">
        <v>4038.91</v>
      </c>
      <c r="Q139" t="s">
        <v>1513</v>
      </c>
      <c r="R139" s="61">
        <v>4038.91</v>
      </c>
      <c r="S139" s="61">
        <v>0</v>
      </c>
    </row>
    <row r="140" spans="1:19" x14ac:dyDescent="0.2">
      <c r="A140" t="s">
        <v>883</v>
      </c>
      <c r="B140" t="s">
        <v>983</v>
      </c>
      <c r="C140" t="s">
        <v>1369</v>
      </c>
      <c r="D140" t="s">
        <v>238</v>
      </c>
      <c r="E140" t="s">
        <v>1508</v>
      </c>
      <c r="F140" t="s">
        <v>118</v>
      </c>
      <c r="G140" s="87">
        <v>43769</v>
      </c>
      <c r="H140" t="s">
        <v>1514</v>
      </c>
      <c r="I140" t="s">
        <v>1547</v>
      </c>
      <c r="J140" t="s">
        <v>1547</v>
      </c>
      <c r="K140">
        <v>1008</v>
      </c>
      <c r="L140" t="s">
        <v>1551</v>
      </c>
      <c r="M140" s="87">
        <v>43782</v>
      </c>
      <c r="N140" t="s">
        <v>1512</v>
      </c>
      <c r="O140" t="s">
        <v>1513</v>
      </c>
      <c r="P140" s="61">
        <v>4038.91</v>
      </c>
      <c r="Q140" t="s">
        <v>1513</v>
      </c>
      <c r="R140" s="61">
        <v>4038.91</v>
      </c>
      <c r="S140" s="61">
        <v>0</v>
      </c>
    </row>
    <row r="141" spans="1:19" x14ac:dyDescent="0.2">
      <c r="A141" t="s">
        <v>883</v>
      </c>
      <c r="B141" t="s">
        <v>983</v>
      </c>
      <c r="C141" t="s">
        <v>1369</v>
      </c>
      <c r="D141" t="s">
        <v>238</v>
      </c>
      <c r="E141" t="s">
        <v>1508</v>
      </c>
      <c r="F141" t="s">
        <v>119</v>
      </c>
      <c r="G141" s="87">
        <v>43799</v>
      </c>
      <c r="H141" t="s">
        <v>1514</v>
      </c>
      <c r="I141" t="s">
        <v>1547</v>
      </c>
      <c r="J141" t="s">
        <v>1547</v>
      </c>
      <c r="K141">
        <v>1014</v>
      </c>
      <c r="L141" t="s">
        <v>1552</v>
      </c>
      <c r="M141" s="87">
        <v>43810</v>
      </c>
      <c r="N141" t="s">
        <v>1512</v>
      </c>
      <c r="O141" t="s">
        <v>1513</v>
      </c>
      <c r="P141" s="61">
        <v>4038.91</v>
      </c>
      <c r="Q141" t="s">
        <v>1513</v>
      </c>
      <c r="R141" s="61">
        <v>4038.91</v>
      </c>
      <c r="S141" s="61">
        <v>0</v>
      </c>
    </row>
    <row r="142" spans="1:19" x14ac:dyDescent="0.2">
      <c r="A142" t="s">
        <v>883</v>
      </c>
      <c r="B142" t="s">
        <v>983</v>
      </c>
      <c r="C142" t="s">
        <v>1369</v>
      </c>
      <c r="D142" t="s">
        <v>238</v>
      </c>
      <c r="E142" t="s">
        <v>1508</v>
      </c>
      <c r="F142" t="s">
        <v>120</v>
      </c>
      <c r="G142" s="87">
        <v>43830</v>
      </c>
      <c r="H142" t="s">
        <v>1514</v>
      </c>
      <c r="I142" t="s">
        <v>1547</v>
      </c>
      <c r="J142" t="s">
        <v>1547</v>
      </c>
      <c r="K142">
        <v>1017</v>
      </c>
      <c r="L142" t="s">
        <v>1553</v>
      </c>
      <c r="M142" s="87">
        <v>43840</v>
      </c>
      <c r="N142" t="s">
        <v>1512</v>
      </c>
      <c r="O142" t="s">
        <v>1513</v>
      </c>
      <c r="P142" s="61">
        <v>4038.91</v>
      </c>
      <c r="Q142" t="s">
        <v>1513</v>
      </c>
      <c r="R142" s="61">
        <v>4038.91</v>
      </c>
      <c r="S142" s="61">
        <v>0</v>
      </c>
    </row>
    <row r="143" spans="1:19" x14ac:dyDescent="0.2">
      <c r="A143" t="s">
        <v>883</v>
      </c>
      <c r="B143" t="s">
        <v>983</v>
      </c>
      <c r="C143" t="s">
        <v>1369</v>
      </c>
      <c r="D143" t="s">
        <v>238</v>
      </c>
      <c r="E143" t="s">
        <v>1508</v>
      </c>
      <c r="F143" t="s">
        <v>121</v>
      </c>
      <c r="G143" s="87">
        <v>43861</v>
      </c>
      <c r="H143" t="s">
        <v>1514</v>
      </c>
      <c r="I143" t="s">
        <v>1547</v>
      </c>
      <c r="J143" t="s">
        <v>1547</v>
      </c>
      <c r="K143">
        <v>1021</v>
      </c>
      <c r="L143" t="s">
        <v>1554</v>
      </c>
      <c r="M143" s="87">
        <v>43871</v>
      </c>
      <c r="N143" t="s">
        <v>1512</v>
      </c>
      <c r="O143" t="s">
        <v>1513</v>
      </c>
      <c r="P143" s="61">
        <v>4038.91</v>
      </c>
      <c r="Q143" t="s">
        <v>1513</v>
      </c>
      <c r="R143" s="61">
        <v>4038.91</v>
      </c>
      <c r="S143" s="61">
        <v>0</v>
      </c>
    </row>
    <row r="144" spans="1:19" x14ac:dyDescent="0.2">
      <c r="A144" t="s">
        <v>883</v>
      </c>
      <c r="B144" t="s">
        <v>983</v>
      </c>
      <c r="C144" t="s">
        <v>1369</v>
      </c>
      <c r="D144" t="s">
        <v>238</v>
      </c>
      <c r="E144" t="s">
        <v>1508</v>
      </c>
      <c r="F144" t="s">
        <v>122</v>
      </c>
      <c r="G144" s="87">
        <v>43890</v>
      </c>
      <c r="H144" t="s">
        <v>1514</v>
      </c>
      <c r="I144" t="s">
        <v>1547</v>
      </c>
      <c r="J144" t="s">
        <v>1547</v>
      </c>
      <c r="K144">
        <v>1026</v>
      </c>
      <c r="L144" t="s">
        <v>1555</v>
      </c>
      <c r="M144" s="87">
        <v>43902</v>
      </c>
      <c r="N144" t="s">
        <v>1512</v>
      </c>
      <c r="O144" t="s">
        <v>1513</v>
      </c>
      <c r="P144" s="61">
        <v>4038.91</v>
      </c>
      <c r="Q144" t="s">
        <v>1513</v>
      </c>
      <c r="R144" s="61">
        <v>4038.91</v>
      </c>
      <c r="S144" s="61">
        <v>0</v>
      </c>
    </row>
    <row r="145" spans="1:19" x14ac:dyDescent="0.2">
      <c r="A145" t="s">
        <v>883</v>
      </c>
      <c r="B145" t="s">
        <v>983</v>
      </c>
      <c r="C145" t="s">
        <v>1369</v>
      </c>
      <c r="D145" t="s">
        <v>238</v>
      </c>
      <c r="E145" t="s">
        <v>1508</v>
      </c>
      <c r="F145" t="s">
        <v>123</v>
      </c>
      <c r="G145" s="87">
        <v>43921</v>
      </c>
      <c r="H145" t="s">
        <v>1514</v>
      </c>
      <c r="I145" t="s">
        <v>1547</v>
      </c>
      <c r="J145" t="s">
        <v>1547</v>
      </c>
      <c r="K145">
        <v>1029</v>
      </c>
      <c r="L145" t="s">
        <v>1556</v>
      </c>
      <c r="M145" s="87">
        <v>43935</v>
      </c>
      <c r="N145" t="s">
        <v>1512</v>
      </c>
      <c r="O145" t="s">
        <v>1513</v>
      </c>
      <c r="P145" s="61">
        <v>4038.91</v>
      </c>
      <c r="Q145" t="s">
        <v>1513</v>
      </c>
      <c r="R145" s="61">
        <v>4038.91</v>
      </c>
      <c r="S145" s="61">
        <v>0</v>
      </c>
    </row>
    <row r="146" spans="1:19" x14ac:dyDescent="0.2">
      <c r="A146" t="s">
        <v>883</v>
      </c>
      <c r="B146" t="s">
        <v>983</v>
      </c>
      <c r="C146" t="s">
        <v>1369</v>
      </c>
      <c r="D146" t="s">
        <v>238</v>
      </c>
      <c r="E146" t="s">
        <v>1508</v>
      </c>
      <c r="F146" t="s">
        <v>124</v>
      </c>
      <c r="G146" s="87">
        <v>43951</v>
      </c>
      <c r="H146" t="s">
        <v>1514</v>
      </c>
      <c r="I146" t="s">
        <v>1547</v>
      </c>
      <c r="J146" t="s">
        <v>1547</v>
      </c>
      <c r="K146">
        <v>1031</v>
      </c>
      <c r="L146" t="s">
        <v>1557</v>
      </c>
      <c r="M146" s="87">
        <v>43962</v>
      </c>
      <c r="N146" t="s">
        <v>1512</v>
      </c>
      <c r="O146" t="s">
        <v>1513</v>
      </c>
      <c r="P146" s="61">
        <v>4038.91</v>
      </c>
      <c r="Q146" t="s">
        <v>1513</v>
      </c>
      <c r="R146" s="61">
        <v>4038.91</v>
      </c>
      <c r="S146" s="61">
        <v>0</v>
      </c>
    </row>
    <row r="147" spans="1:19" x14ac:dyDescent="0.2">
      <c r="A147" t="s">
        <v>883</v>
      </c>
      <c r="B147" t="s">
        <v>983</v>
      </c>
      <c r="C147" t="s">
        <v>1369</v>
      </c>
      <c r="D147" t="s">
        <v>238</v>
      </c>
      <c r="E147" t="s">
        <v>1508</v>
      </c>
      <c r="F147" t="s">
        <v>125</v>
      </c>
      <c r="G147" s="87">
        <v>43982</v>
      </c>
      <c r="H147" t="s">
        <v>1514</v>
      </c>
      <c r="I147" t="s">
        <v>1547</v>
      </c>
      <c r="J147" t="s">
        <v>1547</v>
      </c>
      <c r="K147">
        <v>1034</v>
      </c>
      <c r="L147" t="s">
        <v>1558</v>
      </c>
      <c r="M147" s="87">
        <v>43985</v>
      </c>
      <c r="N147" t="s">
        <v>1512</v>
      </c>
      <c r="O147" t="s">
        <v>1513</v>
      </c>
      <c r="P147" s="61">
        <v>4038.91</v>
      </c>
      <c r="Q147" t="s">
        <v>1513</v>
      </c>
      <c r="R147" s="61">
        <v>4038.91</v>
      </c>
      <c r="S147" s="61">
        <v>0</v>
      </c>
    </row>
    <row r="148" spans="1:19" x14ac:dyDescent="0.2">
      <c r="A148" t="s">
        <v>883</v>
      </c>
      <c r="B148" t="s">
        <v>983</v>
      </c>
      <c r="C148" t="s">
        <v>1369</v>
      </c>
      <c r="D148" t="s">
        <v>238</v>
      </c>
      <c r="E148" t="s">
        <v>1508</v>
      </c>
      <c r="F148" t="s">
        <v>126</v>
      </c>
      <c r="G148" s="87">
        <v>44008</v>
      </c>
      <c r="H148" t="s">
        <v>1514</v>
      </c>
      <c r="I148" t="s">
        <v>1547</v>
      </c>
      <c r="J148" t="s">
        <v>1547</v>
      </c>
      <c r="K148">
        <v>1037</v>
      </c>
      <c r="L148" t="s">
        <v>1559</v>
      </c>
      <c r="M148" s="87">
        <v>44008</v>
      </c>
      <c r="N148" t="s">
        <v>1512</v>
      </c>
      <c r="O148" t="s">
        <v>1513</v>
      </c>
      <c r="P148" s="61">
        <v>4038.91</v>
      </c>
      <c r="Q148" t="s">
        <v>1513</v>
      </c>
      <c r="R148" s="61">
        <v>4038.91</v>
      </c>
      <c r="S148" s="61">
        <v>0</v>
      </c>
    </row>
    <row r="149" spans="1:19" x14ac:dyDescent="0.2">
      <c r="A149" t="s">
        <v>883</v>
      </c>
      <c r="B149" t="s">
        <v>983</v>
      </c>
      <c r="C149" t="s">
        <v>1369</v>
      </c>
      <c r="D149" t="s">
        <v>238</v>
      </c>
      <c r="E149" t="s">
        <v>1508</v>
      </c>
      <c r="F149" t="s">
        <v>16</v>
      </c>
      <c r="G149" s="87">
        <v>44012</v>
      </c>
      <c r="H149" t="s">
        <v>1509</v>
      </c>
      <c r="J149" t="s">
        <v>1510</v>
      </c>
      <c r="K149">
        <v>1036</v>
      </c>
      <c r="L149" t="s">
        <v>1526</v>
      </c>
      <c r="M149" s="87">
        <v>43999</v>
      </c>
      <c r="N149" t="s">
        <v>1512</v>
      </c>
      <c r="O149" t="s">
        <v>1513</v>
      </c>
      <c r="P149" s="61">
        <v>-44428.01</v>
      </c>
      <c r="Q149" t="s">
        <v>1513</v>
      </c>
      <c r="R149" s="61">
        <v>0</v>
      </c>
      <c r="S149" s="61">
        <v>-44428.01</v>
      </c>
    </row>
    <row r="150" spans="1:19" x14ac:dyDescent="0.2">
      <c r="A150" t="s">
        <v>883</v>
      </c>
      <c r="B150" t="s">
        <v>983</v>
      </c>
      <c r="C150" t="s">
        <v>1369</v>
      </c>
      <c r="D150" t="s">
        <v>238</v>
      </c>
      <c r="E150" t="s">
        <v>1508</v>
      </c>
      <c r="F150" t="s">
        <v>16</v>
      </c>
      <c r="G150" s="87">
        <v>44012</v>
      </c>
      <c r="H150" t="s">
        <v>1509</v>
      </c>
      <c r="I150" t="s">
        <v>1510</v>
      </c>
      <c r="J150" t="s">
        <v>1510</v>
      </c>
      <c r="K150">
        <v>1037</v>
      </c>
      <c r="L150" t="s">
        <v>1559</v>
      </c>
      <c r="M150" s="87">
        <v>44008</v>
      </c>
      <c r="N150" t="s">
        <v>1512</v>
      </c>
      <c r="O150" t="s">
        <v>1513</v>
      </c>
      <c r="P150" s="61">
        <v>-4038.91</v>
      </c>
      <c r="Q150" t="s">
        <v>1513</v>
      </c>
      <c r="R150" s="61">
        <v>0</v>
      </c>
      <c r="S150" s="61">
        <v>-4038.91</v>
      </c>
    </row>
    <row r="151" spans="1:19" x14ac:dyDescent="0.2">
      <c r="A151" t="s">
        <v>611</v>
      </c>
      <c r="B151" t="s">
        <v>994</v>
      </c>
      <c r="C151" t="s">
        <v>1374</v>
      </c>
      <c r="D151" t="s">
        <v>238</v>
      </c>
      <c r="E151" t="s">
        <v>1508</v>
      </c>
      <c r="F151" t="s">
        <v>115</v>
      </c>
      <c r="G151" s="87">
        <v>43677</v>
      </c>
      <c r="H151" t="s">
        <v>1514</v>
      </c>
      <c r="I151" t="s">
        <v>1547</v>
      </c>
      <c r="J151" t="s">
        <v>1547</v>
      </c>
      <c r="K151">
        <v>998</v>
      </c>
      <c r="L151" t="s">
        <v>1548</v>
      </c>
      <c r="M151" s="87">
        <v>43697</v>
      </c>
      <c r="N151" t="s">
        <v>1512</v>
      </c>
      <c r="O151" t="s">
        <v>1513</v>
      </c>
      <c r="P151" s="61">
        <v>210.41</v>
      </c>
      <c r="Q151" t="s">
        <v>1513</v>
      </c>
      <c r="R151" s="61">
        <v>210.41</v>
      </c>
      <c r="S151" s="61">
        <v>0</v>
      </c>
    </row>
    <row r="152" spans="1:19" x14ac:dyDescent="0.2">
      <c r="A152" t="s">
        <v>611</v>
      </c>
      <c r="B152" t="s">
        <v>994</v>
      </c>
      <c r="C152" t="s">
        <v>1374</v>
      </c>
      <c r="D152" t="s">
        <v>238</v>
      </c>
      <c r="E152" t="s">
        <v>1508</v>
      </c>
      <c r="F152" t="s">
        <v>116</v>
      </c>
      <c r="G152" s="87">
        <v>43708</v>
      </c>
      <c r="H152" t="s">
        <v>1514</v>
      </c>
      <c r="I152" t="s">
        <v>1547</v>
      </c>
      <c r="J152" t="s">
        <v>1547</v>
      </c>
      <c r="K152">
        <v>1002</v>
      </c>
      <c r="L152" t="s">
        <v>1549</v>
      </c>
      <c r="M152" s="87">
        <v>43718</v>
      </c>
      <c r="N152" t="s">
        <v>1512</v>
      </c>
      <c r="O152" t="s">
        <v>1513</v>
      </c>
      <c r="P152" s="61">
        <v>210.41</v>
      </c>
      <c r="Q152" t="s">
        <v>1513</v>
      </c>
      <c r="R152" s="61">
        <v>210.41</v>
      </c>
      <c r="S152" s="61">
        <v>0</v>
      </c>
    </row>
    <row r="153" spans="1:19" x14ac:dyDescent="0.2">
      <c r="A153" t="s">
        <v>611</v>
      </c>
      <c r="B153" t="s">
        <v>994</v>
      </c>
      <c r="C153" t="s">
        <v>1374</v>
      </c>
      <c r="D153" t="s">
        <v>238</v>
      </c>
      <c r="E153" t="s">
        <v>1508</v>
      </c>
      <c r="F153" t="s">
        <v>117</v>
      </c>
      <c r="G153" s="87">
        <v>43738</v>
      </c>
      <c r="H153" t="s">
        <v>1514</v>
      </c>
      <c r="I153" t="s">
        <v>1547</v>
      </c>
      <c r="J153" t="s">
        <v>1547</v>
      </c>
      <c r="K153">
        <v>1005</v>
      </c>
      <c r="L153" t="s">
        <v>1550</v>
      </c>
      <c r="M153" s="87">
        <v>43746</v>
      </c>
      <c r="N153" t="s">
        <v>1512</v>
      </c>
      <c r="O153" t="s">
        <v>1513</v>
      </c>
      <c r="P153" s="61">
        <v>210.41</v>
      </c>
      <c r="Q153" t="s">
        <v>1513</v>
      </c>
      <c r="R153" s="61">
        <v>210.41</v>
      </c>
      <c r="S153" s="61">
        <v>0</v>
      </c>
    </row>
    <row r="154" spans="1:19" x14ac:dyDescent="0.2">
      <c r="A154" t="s">
        <v>611</v>
      </c>
      <c r="B154" t="s">
        <v>994</v>
      </c>
      <c r="C154" t="s">
        <v>1374</v>
      </c>
      <c r="D154" t="s">
        <v>238</v>
      </c>
      <c r="E154" t="s">
        <v>1508</v>
      </c>
      <c r="F154" t="s">
        <v>118</v>
      </c>
      <c r="G154" s="87">
        <v>43769</v>
      </c>
      <c r="H154" t="s">
        <v>1514</v>
      </c>
      <c r="I154" t="s">
        <v>1547</v>
      </c>
      <c r="J154" t="s">
        <v>1547</v>
      </c>
      <c r="K154">
        <v>1008</v>
      </c>
      <c r="L154" t="s">
        <v>1551</v>
      </c>
      <c r="M154" s="87">
        <v>43782</v>
      </c>
      <c r="N154" t="s">
        <v>1512</v>
      </c>
      <c r="O154" t="s">
        <v>1513</v>
      </c>
      <c r="P154" s="61">
        <v>210.41</v>
      </c>
      <c r="Q154" t="s">
        <v>1513</v>
      </c>
      <c r="R154" s="61">
        <v>210.41</v>
      </c>
      <c r="S154" s="61">
        <v>0</v>
      </c>
    </row>
    <row r="155" spans="1:19" x14ac:dyDescent="0.2">
      <c r="A155" t="s">
        <v>611</v>
      </c>
      <c r="B155" t="s">
        <v>994</v>
      </c>
      <c r="C155" t="s">
        <v>1374</v>
      </c>
      <c r="D155" t="s">
        <v>238</v>
      </c>
      <c r="E155" t="s">
        <v>1508</v>
      </c>
      <c r="F155" t="s">
        <v>119</v>
      </c>
      <c r="G155" s="87">
        <v>43799</v>
      </c>
      <c r="H155" t="s">
        <v>1514</v>
      </c>
      <c r="I155" t="s">
        <v>1547</v>
      </c>
      <c r="J155" t="s">
        <v>1547</v>
      </c>
      <c r="K155">
        <v>1014</v>
      </c>
      <c r="L155" t="s">
        <v>1552</v>
      </c>
      <c r="M155" s="87">
        <v>43810</v>
      </c>
      <c r="N155" t="s">
        <v>1512</v>
      </c>
      <c r="O155" t="s">
        <v>1513</v>
      </c>
      <c r="P155" s="61">
        <v>210.41</v>
      </c>
      <c r="Q155" t="s">
        <v>1513</v>
      </c>
      <c r="R155" s="61">
        <v>210.41</v>
      </c>
      <c r="S155" s="61">
        <v>0</v>
      </c>
    </row>
    <row r="156" spans="1:19" x14ac:dyDescent="0.2">
      <c r="A156" t="s">
        <v>611</v>
      </c>
      <c r="B156" t="s">
        <v>994</v>
      </c>
      <c r="C156" t="s">
        <v>1374</v>
      </c>
      <c r="D156" t="s">
        <v>238</v>
      </c>
      <c r="E156" t="s">
        <v>1508</v>
      </c>
      <c r="F156" t="s">
        <v>120</v>
      </c>
      <c r="G156" s="87">
        <v>43830</v>
      </c>
      <c r="H156" t="s">
        <v>1514</v>
      </c>
      <c r="I156" t="s">
        <v>1547</v>
      </c>
      <c r="J156" t="s">
        <v>1547</v>
      </c>
      <c r="K156">
        <v>1017</v>
      </c>
      <c r="L156" t="s">
        <v>1553</v>
      </c>
      <c r="M156" s="87">
        <v>43840</v>
      </c>
      <c r="N156" t="s">
        <v>1512</v>
      </c>
      <c r="O156" t="s">
        <v>1513</v>
      </c>
      <c r="P156" s="61">
        <v>210.41</v>
      </c>
      <c r="Q156" t="s">
        <v>1513</v>
      </c>
      <c r="R156" s="61">
        <v>210.41</v>
      </c>
      <c r="S156" s="61">
        <v>0</v>
      </c>
    </row>
    <row r="157" spans="1:19" x14ac:dyDescent="0.2">
      <c r="A157" t="s">
        <v>611</v>
      </c>
      <c r="B157" t="s">
        <v>994</v>
      </c>
      <c r="C157" t="s">
        <v>1374</v>
      </c>
      <c r="D157" t="s">
        <v>238</v>
      </c>
      <c r="E157" t="s">
        <v>1508</v>
      </c>
      <c r="F157" t="s">
        <v>121</v>
      </c>
      <c r="G157" s="87">
        <v>43861</v>
      </c>
      <c r="H157" t="s">
        <v>1514</v>
      </c>
      <c r="I157" t="s">
        <v>1547</v>
      </c>
      <c r="J157" t="s">
        <v>1547</v>
      </c>
      <c r="K157">
        <v>1021</v>
      </c>
      <c r="L157" t="s">
        <v>1554</v>
      </c>
      <c r="M157" s="87">
        <v>43871</v>
      </c>
      <c r="N157" t="s">
        <v>1512</v>
      </c>
      <c r="O157" t="s">
        <v>1513</v>
      </c>
      <c r="P157" s="61">
        <v>210.41</v>
      </c>
      <c r="Q157" t="s">
        <v>1513</v>
      </c>
      <c r="R157" s="61">
        <v>210.41</v>
      </c>
      <c r="S157" s="61">
        <v>0</v>
      </c>
    </row>
    <row r="158" spans="1:19" x14ac:dyDescent="0.2">
      <c r="A158" t="s">
        <v>611</v>
      </c>
      <c r="B158" t="s">
        <v>994</v>
      </c>
      <c r="C158" t="s">
        <v>1374</v>
      </c>
      <c r="D158" t="s">
        <v>238</v>
      </c>
      <c r="E158" t="s">
        <v>1508</v>
      </c>
      <c r="F158" t="s">
        <v>122</v>
      </c>
      <c r="G158" s="87">
        <v>43890</v>
      </c>
      <c r="H158" t="s">
        <v>1514</v>
      </c>
      <c r="I158" t="s">
        <v>1547</v>
      </c>
      <c r="J158" t="s">
        <v>1547</v>
      </c>
      <c r="K158">
        <v>1026</v>
      </c>
      <c r="L158" t="s">
        <v>1555</v>
      </c>
      <c r="M158" s="87">
        <v>43902</v>
      </c>
      <c r="N158" t="s">
        <v>1512</v>
      </c>
      <c r="O158" t="s">
        <v>1513</v>
      </c>
      <c r="P158" s="61">
        <v>210.41</v>
      </c>
      <c r="Q158" t="s">
        <v>1513</v>
      </c>
      <c r="R158" s="61">
        <v>210.41</v>
      </c>
      <c r="S158" s="61">
        <v>0</v>
      </c>
    </row>
    <row r="159" spans="1:19" x14ac:dyDescent="0.2">
      <c r="A159" t="s">
        <v>611</v>
      </c>
      <c r="B159" t="s">
        <v>994</v>
      </c>
      <c r="C159" t="s">
        <v>1374</v>
      </c>
      <c r="D159" t="s">
        <v>238</v>
      </c>
      <c r="E159" t="s">
        <v>1508</v>
      </c>
      <c r="F159" t="s">
        <v>123</v>
      </c>
      <c r="G159" s="87">
        <v>43921</v>
      </c>
      <c r="H159" t="s">
        <v>1514</v>
      </c>
      <c r="I159" t="s">
        <v>1547</v>
      </c>
      <c r="J159" t="s">
        <v>1547</v>
      </c>
      <c r="K159">
        <v>1029</v>
      </c>
      <c r="L159" t="s">
        <v>1556</v>
      </c>
      <c r="M159" s="87">
        <v>43935</v>
      </c>
      <c r="N159" t="s">
        <v>1512</v>
      </c>
      <c r="O159" t="s">
        <v>1513</v>
      </c>
      <c r="P159" s="61">
        <v>210.41</v>
      </c>
      <c r="Q159" t="s">
        <v>1513</v>
      </c>
      <c r="R159" s="61">
        <v>210.41</v>
      </c>
      <c r="S159" s="61">
        <v>0</v>
      </c>
    </row>
    <row r="160" spans="1:19" x14ac:dyDescent="0.2">
      <c r="A160" t="s">
        <v>611</v>
      </c>
      <c r="B160" t="s">
        <v>994</v>
      </c>
      <c r="C160" t="s">
        <v>1374</v>
      </c>
      <c r="D160" t="s">
        <v>238</v>
      </c>
      <c r="E160" t="s">
        <v>1508</v>
      </c>
      <c r="F160" t="s">
        <v>124</v>
      </c>
      <c r="G160" s="87">
        <v>43951</v>
      </c>
      <c r="H160" t="s">
        <v>1514</v>
      </c>
      <c r="I160" t="s">
        <v>1547</v>
      </c>
      <c r="J160" t="s">
        <v>1547</v>
      </c>
      <c r="K160">
        <v>1031</v>
      </c>
      <c r="L160" t="s">
        <v>1557</v>
      </c>
      <c r="M160" s="87">
        <v>43962</v>
      </c>
      <c r="N160" t="s">
        <v>1512</v>
      </c>
      <c r="O160" t="s">
        <v>1513</v>
      </c>
      <c r="P160" s="61">
        <v>210.41</v>
      </c>
      <c r="Q160" t="s">
        <v>1513</v>
      </c>
      <c r="R160" s="61">
        <v>210.41</v>
      </c>
      <c r="S160" s="61">
        <v>0</v>
      </c>
    </row>
    <row r="161" spans="1:19" x14ac:dyDescent="0.2">
      <c r="A161" t="s">
        <v>611</v>
      </c>
      <c r="B161" t="s">
        <v>994</v>
      </c>
      <c r="C161" t="s">
        <v>1374</v>
      </c>
      <c r="D161" t="s">
        <v>238</v>
      </c>
      <c r="E161" t="s">
        <v>1508</v>
      </c>
      <c r="F161" t="s">
        <v>125</v>
      </c>
      <c r="G161" s="87">
        <v>43982</v>
      </c>
      <c r="H161" t="s">
        <v>1514</v>
      </c>
      <c r="I161" t="s">
        <v>1547</v>
      </c>
      <c r="J161" t="s">
        <v>1547</v>
      </c>
      <c r="K161">
        <v>1034</v>
      </c>
      <c r="L161" t="s">
        <v>1558</v>
      </c>
      <c r="M161" s="87">
        <v>43985</v>
      </c>
      <c r="N161" t="s">
        <v>1512</v>
      </c>
      <c r="O161" t="s">
        <v>1513</v>
      </c>
      <c r="P161" s="61">
        <v>210.41</v>
      </c>
      <c r="Q161" t="s">
        <v>1513</v>
      </c>
      <c r="R161" s="61">
        <v>210.41</v>
      </c>
      <c r="S161" s="61">
        <v>0</v>
      </c>
    </row>
    <row r="162" spans="1:19" x14ac:dyDescent="0.2">
      <c r="A162" t="s">
        <v>611</v>
      </c>
      <c r="B162" t="s">
        <v>994</v>
      </c>
      <c r="C162" t="s">
        <v>1374</v>
      </c>
      <c r="D162" t="s">
        <v>238</v>
      </c>
      <c r="E162" t="s">
        <v>1508</v>
      </c>
      <c r="F162" t="s">
        <v>126</v>
      </c>
      <c r="G162" s="87">
        <v>44008</v>
      </c>
      <c r="H162" t="s">
        <v>1514</v>
      </c>
      <c r="I162" t="s">
        <v>1547</v>
      </c>
      <c r="J162" t="s">
        <v>1547</v>
      </c>
      <c r="K162">
        <v>1037</v>
      </c>
      <c r="L162" t="s">
        <v>1559</v>
      </c>
      <c r="M162" s="87">
        <v>44008</v>
      </c>
      <c r="N162" t="s">
        <v>1512</v>
      </c>
      <c r="O162" t="s">
        <v>1513</v>
      </c>
      <c r="P162" s="61">
        <v>210.41</v>
      </c>
      <c r="Q162" t="s">
        <v>1513</v>
      </c>
      <c r="R162" s="61">
        <v>210.41</v>
      </c>
      <c r="S162" s="61">
        <v>0</v>
      </c>
    </row>
    <row r="163" spans="1:19" x14ac:dyDescent="0.2">
      <c r="A163" t="s">
        <v>611</v>
      </c>
      <c r="B163" t="s">
        <v>994</v>
      </c>
      <c r="C163" t="s">
        <v>1374</v>
      </c>
      <c r="D163" t="s">
        <v>238</v>
      </c>
      <c r="E163" t="s">
        <v>1508</v>
      </c>
      <c r="F163" t="s">
        <v>16</v>
      </c>
      <c r="G163" s="87">
        <v>44012</v>
      </c>
      <c r="H163" t="s">
        <v>1509</v>
      </c>
      <c r="J163" t="s">
        <v>1510</v>
      </c>
      <c r="K163">
        <v>1036</v>
      </c>
      <c r="L163" t="s">
        <v>1526</v>
      </c>
      <c r="M163" s="87">
        <v>43999</v>
      </c>
      <c r="N163" t="s">
        <v>1512</v>
      </c>
      <c r="O163" t="s">
        <v>1513</v>
      </c>
      <c r="P163" s="61">
        <v>-2314.5100000000002</v>
      </c>
      <c r="Q163" t="s">
        <v>1513</v>
      </c>
      <c r="R163" s="61">
        <v>0</v>
      </c>
      <c r="S163" s="61">
        <v>-2314.5100000000002</v>
      </c>
    </row>
    <row r="164" spans="1:19" x14ac:dyDescent="0.2">
      <c r="A164" t="s">
        <v>611</v>
      </c>
      <c r="B164" t="s">
        <v>994</v>
      </c>
      <c r="C164" t="s">
        <v>1374</v>
      </c>
      <c r="D164" t="s">
        <v>238</v>
      </c>
      <c r="E164" t="s">
        <v>1508</v>
      </c>
      <c r="F164" t="s">
        <v>16</v>
      </c>
      <c r="G164" s="87">
        <v>44012</v>
      </c>
      <c r="H164" t="s">
        <v>1509</v>
      </c>
      <c r="I164" t="s">
        <v>1510</v>
      </c>
      <c r="J164" t="s">
        <v>1510</v>
      </c>
      <c r="K164">
        <v>1037</v>
      </c>
      <c r="L164" t="s">
        <v>1559</v>
      </c>
      <c r="M164" s="87">
        <v>44008</v>
      </c>
      <c r="N164" t="s">
        <v>1512</v>
      </c>
      <c r="O164" t="s">
        <v>1513</v>
      </c>
      <c r="P164" s="61">
        <v>-210.41</v>
      </c>
      <c r="Q164" t="s">
        <v>1513</v>
      </c>
      <c r="R164" s="61">
        <v>0</v>
      </c>
      <c r="S164" s="61">
        <v>-210.41</v>
      </c>
    </row>
    <row r="165" spans="1:19" x14ac:dyDescent="0.2">
      <c r="A165" t="s">
        <v>612</v>
      </c>
      <c r="B165" t="s">
        <v>995</v>
      </c>
      <c r="C165" t="s">
        <v>1376</v>
      </c>
      <c r="D165" t="s">
        <v>238</v>
      </c>
      <c r="E165" t="s">
        <v>1508</v>
      </c>
      <c r="F165" t="s">
        <v>115</v>
      </c>
      <c r="G165" s="87">
        <v>43677</v>
      </c>
      <c r="H165" t="s">
        <v>1514</v>
      </c>
      <c r="I165" t="s">
        <v>1547</v>
      </c>
      <c r="J165" t="s">
        <v>1547</v>
      </c>
      <c r="K165">
        <v>998</v>
      </c>
      <c r="L165" t="s">
        <v>1548</v>
      </c>
      <c r="M165" s="87">
        <v>43697</v>
      </c>
      <c r="N165" t="s">
        <v>1512</v>
      </c>
      <c r="O165" t="s">
        <v>1513</v>
      </c>
      <c r="P165" s="61">
        <v>2185.44</v>
      </c>
      <c r="Q165" t="s">
        <v>1513</v>
      </c>
      <c r="R165" s="61">
        <v>2185.44</v>
      </c>
      <c r="S165" s="61">
        <v>0</v>
      </c>
    </row>
    <row r="166" spans="1:19" x14ac:dyDescent="0.2">
      <c r="A166" t="s">
        <v>612</v>
      </c>
      <c r="B166" t="s">
        <v>995</v>
      </c>
      <c r="C166" t="s">
        <v>1376</v>
      </c>
      <c r="D166" t="s">
        <v>238</v>
      </c>
      <c r="E166" t="s">
        <v>1508</v>
      </c>
      <c r="F166" t="s">
        <v>116</v>
      </c>
      <c r="G166" s="87">
        <v>43708</v>
      </c>
      <c r="H166" t="s">
        <v>1514</v>
      </c>
      <c r="I166" t="s">
        <v>1547</v>
      </c>
      <c r="J166" t="s">
        <v>1547</v>
      </c>
      <c r="K166">
        <v>1002</v>
      </c>
      <c r="L166" t="s">
        <v>1549</v>
      </c>
      <c r="M166" s="87">
        <v>43718</v>
      </c>
      <c r="N166" t="s">
        <v>1512</v>
      </c>
      <c r="O166" t="s">
        <v>1513</v>
      </c>
      <c r="P166" s="61">
        <v>2185.44</v>
      </c>
      <c r="Q166" t="s">
        <v>1513</v>
      </c>
      <c r="R166" s="61">
        <v>2185.44</v>
      </c>
      <c r="S166" s="61">
        <v>0</v>
      </c>
    </row>
    <row r="167" spans="1:19" x14ac:dyDescent="0.2">
      <c r="A167" t="s">
        <v>612</v>
      </c>
      <c r="B167" t="s">
        <v>995</v>
      </c>
      <c r="C167" t="s">
        <v>1376</v>
      </c>
      <c r="D167" t="s">
        <v>238</v>
      </c>
      <c r="E167" t="s">
        <v>1508</v>
      </c>
      <c r="F167" t="s">
        <v>117</v>
      </c>
      <c r="G167" s="87">
        <v>43738</v>
      </c>
      <c r="H167" t="s">
        <v>1514</v>
      </c>
      <c r="I167" t="s">
        <v>1547</v>
      </c>
      <c r="J167" t="s">
        <v>1547</v>
      </c>
      <c r="K167">
        <v>1005</v>
      </c>
      <c r="L167" t="s">
        <v>1550</v>
      </c>
      <c r="M167" s="87">
        <v>43746</v>
      </c>
      <c r="N167" t="s">
        <v>1512</v>
      </c>
      <c r="O167" t="s">
        <v>1513</v>
      </c>
      <c r="P167" s="61">
        <v>2616.44</v>
      </c>
      <c r="Q167" t="s">
        <v>1513</v>
      </c>
      <c r="R167" s="61">
        <v>2616.44</v>
      </c>
      <c r="S167" s="61">
        <v>0</v>
      </c>
    </row>
    <row r="168" spans="1:19" x14ac:dyDescent="0.2">
      <c r="A168" t="s">
        <v>612</v>
      </c>
      <c r="B168" t="s">
        <v>995</v>
      </c>
      <c r="C168" t="s">
        <v>1376</v>
      </c>
      <c r="D168" t="s">
        <v>238</v>
      </c>
      <c r="E168" t="s">
        <v>1508</v>
      </c>
      <c r="F168" t="s">
        <v>118</v>
      </c>
      <c r="G168" s="87">
        <v>43769</v>
      </c>
      <c r="H168" t="s">
        <v>1514</v>
      </c>
      <c r="I168" t="s">
        <v>1547</v>
      </c>
      <c r="J168" t="s">
        <v>1547</v>
      </c>
      <c r="K168">
        <v>1008</v>
      </c>
      <c r="L168" t="s">
        <v>1551</v>
      </c>
      <c r="M168" s="87">
        <v>43782</v>
      </c>
      <c r="N168" t="s">
        <v>1512</v>
      </c>
      <c r="O168" t="s">
        <v>1513</v>
      </c>
      <c r="P168" s="61">
        <v>2563.11</v>
      </c>
      <c r="Q168" t="s">
        <v>1513</v>
      </c>
      <c r="R168" s="61">
        <v>2563.11</v>
      </c>
      <c r="S168" s="61">
        <v>0</v>
      </c>
    </row>
    <row r="169" spans="1:19" x14ac:dyDescent="0.2">
      <c r="A169" t="s">
        <v>612</v>
      </c>
      <c r="B169" t="s">
        <v>995</v>
      </c>
      <c r="C169" t="s">
        <v>1376</v>
      </c>
      <c r="D169" t="s">
        <v>238</v>
      </c>
      <c r="E169" t="s">
        <v>1508</v>
      </c>
      <c r="F169" t="s">
        <v>119</v>
      </c>
      <c r="G169" s="87">
        <v>43799</v>
      </c>
      <c r="H169" t="s">
        <v>1514</v>
      </c>
      <c r="I169" t="s">
        <v>1547</v>
      </c>
      <c r="J169" t="s">
        <v>1547</v>
      </c>
      <c r="K169">
        <v>1014</v>
      </c>
      <c r="L169" t="s">
        <v>1552</v>
      </c>
      <c r="M169" s="87">
        <v>43810</v>
      </c>
      <c r="N169" t="s">
        <v>1512</v>
      </c>
      <c r="O169" t="s">
        <v>1513</v>
      </c>
      <c r="P169" s="61">
        <v>2563.11</v>
      </c>
      <c r="Q169" t="s">
        <v>1513</v>
      </c>
      <c r="R169" s="61">
        <v>2563.11</v>
      </c>
      <c r="S169" s="61">
        <v>0</v>
      </c>
    </row>
    <row r="170" spans="1:19" x14ac:dyDescent="0.2">
      <c r="A170" t="s">
        <v>612</v>
      </c>
      <c r="B170" t="s">
        <v>995</v>
      </c>
      <c r="C170" t="s">
        <v>1376</v>
      </c>
      <c r="D170" t="s">
        <v>238</v>
      </c>
      <c r="E170" t="s">
        <v>1508</v>
      </c>
      <c r="F170" t="s">
        <v>120</v>
      </c>
      <c r="G170" s="87">
        <v>43830</v>
      </c>
      <c r="H170" t="s">
        <v>1514</v>
      </c>
      <c r="I170" t="s">
        <v>1547</v>
      </c>
      <c r="J170" t="s">
        <v>1547</v>
      </c>
      <c r="K170">
        <v>1017</v>
      </c>
      <c r="L170" t="s">
        <v>1553</v>
      </c>
      <c r="M170" s="87">
        <v>43840</v>
      </c>
      <c r="N170" t="s">
        <v>1512</v>
      </c>
      <c r="O170" t="s">
        <v>1513</v>
      </c>
      <c r="P170" s="61">
        <v>2483.11</v>
      </c>
      <c r="Q170" t="s">
        <v>1513</v>
      </c>
      <c r="R170" s="61">
        <v>2483.11</v>
      </c>
      <c r="S170" s="61">
        <v>0</v>
      </c>
    </row>
    <row r="171" spans="1:19" x14ac:dyDescent="0.2">
      <c r="A171" t="s">
        <v>612</v>
      </c>
      <c r="B171" t="s">
        <v>995</v>
      </c>
      <c r="C171" t="s">
        <v>1376</v>
      </c>
      <c r="D171" t="s">
        <v>238</v>
      </c>
      <c r="E171" t="s">
        <v>1508</v>
      </c>
      <c r="F171" t="s">
        <v>121</v>
      </c>
      <c r="G171" s="87">
        <v>43861</v>
      </c>
      <c r="H171" t="s">
        <v>1514</v>
      </c>
      <c r="I171" t="s">
        <v>1547</v>
      </c>
      <c r="J171" t="s">
        <v>1547</v>
      </c>
      <c r="K171">
        <v>1021</v>
      </c>
      <c r="L171" t="s">
        <v>1554</v>
      </c>
      <c r="M171" s="87">
        <v>43871</v>
      </c>
      <c r="N171" t="s">
        <v>1512</v>
      </c>
      <c r="O171" t="s">
        <v>1513</v>
      </c>
      <c r="P171" s="61">
        <v>2483.11</v>
      </c>
      <c r="Q171" t="s">
        <v>1513</v>
      </c>
      <c r="R171" s="61">
        <v>2483.11</v>
      </c>
      <c r="S171" s="61">
        <v>0</v>
      </c>
    </row>
    <row r="172" spans="1:19" x14ac:dyDescent="0.2">
      <c r="A172" t="s">
        <v>612</v>
      </c>
      <c r="B172" t="s">
        <v>995</v>
      </c>
      <c r="C172" t="s">
        <v>1376</v>
      </c>
      <c r="D172" t="s">
        <v>238</v>
      </c>
      <c r="E172" t="s">
        <v>1508</v>
      </c>
      <c r="F172" t="s">
        <v>122</v>
      </c>
      <c r="G172" s="87">
        <v>43890</v>
      </c>
      <c r="H172" t="s">
        <v>1514</v>
      </c>
      <c r="I172" t="s">
        <v>1547</v>
      </c>
      <c r="J172" t="s">
        <v>1547</v>
      </c>
      <c r="K172">
        <v>1026</v>
      </c>
      <c r="L172" t="s">
        <v>1555</v>
      </c>
      <c r="M172" s="87">
        <v>43902</v>
      </c>
      <c r="N172" t="s">
        <v>1512</v>
      </c>
      <c r="O172" t="s">
        <v>1513</v>
      </c>
      <c r="P172" s="61">
        <v>2483.11</v>
      </c>
      <c r="Q172" t="s">
        <v>1513</v>
      </c>
      <c r="R172" s="61">
        <v>2483.11</v>
      </c>
      <c r="S172" s="61">
        <v>0</v>
      </c>
    </row>
    <row r="173" spans="1:19" x14ac:dyDescent="0.2">
      <c r="A173" t="s">
        <v>612</v>
      </c>
      <c r="B173" t="s">
        <v>995</v>
      </c>
      <c r="C173" t="s">
        <v>1376</v>
      </c>
      <c r="D173" t="s">
        <v>238</v>
      </c>
      <c r="E173" t="s">
        <v>1508</v>
      </c>
      <c r="F173" t="s">
        <v>123</v>
      </c>
      <c r="G173" s="87">
        <v>43921</v>
      </c>
      <c r="H173" t="s">
        <v>1514</v>
      </c>
      <c r="I173" t="s">
        <v>1547</v>
      </c>
      <c r="J173" t="s">
        <v>1547</v>
      </c>
      <c r="K173">
        <v>1029</v>
      </c>
      <c r="L173" t="s">
        <v>1556</v>
      </c>
      <c r="M173" s="87">
        <v>43935</v>
      </c>
      <c r="N173" t="s">
        <v>1512</v>
      </c>
      <c r="O173" t="s">
        <v>1513</v>
      </c>
      <c r="P173" s="61">
        <v>2483.11</v>
      </c>
      <c r="Q173" t="s">
        <v>1513</v>
      </c>
      <c r="R173" s="61">
        <v>2483.11</v>
      </c>
      <c r="S173" s="61">
        <v>0</v>
      </c>
    </row>
    <row r="174" spans="1:19" x14ac:dyDescent="0.2">
      <c r="A174" t="s">
        <v>612</v>
      </c>
      <c r="B174" t="s">
        <v>995</v>
      </c>
      <c r="C174" t="s">
        <v>1376</v>
      </c>
      <c r="D174" t="s">
        <v>238</v>
      </c>
      <c r="E174" t="s">
        <v>1508</v>
      </c>
      <c r="F174" t="s">
        <v>124</v>
      </c>
      <c r="G174" s="87">
        <v>43951</v>
      </c>
      <c r="H174" t="s">
        <v>1514</v>
      </c>
      <c r="I174" t="s">
        <v>1547</v>
      </c>
      <c r="J174" t="s">
        <v>1547</v>
      </c>
      <c r="K174">
        <v>1031</v>
      </c>
      <c r="L174" t="s">
        <v>1557</v>
      </c>
      <c r="M174" s="87">
        <v>43962</v>
      </c>
      <c r="N174" t="s">
        <v>1512</v>
      </c>
      <c r="O174" t="s">
        <v>1513</v>
      </c>
      <c r="P174" s="61">
        <v>2483.11</v>
      </c>
      <c r="Q174" t="s">
        <v>1513</v>
      </c>
      <c r="R174" s="61">
        <v>2483.11</v>
      </c>
      <c r="S174" s="61">
        <v>0</v>
      </c>
    </row>
    <row r="175" spans="1:19" x14ac:dyDescent="0.2">
      <c r="A175" t="s">
        <v>612</v>
      </c>
      <c r="B175" t="s">
        <v>995</v>
      </c>
      <c r="C175" t="s">
        <v>1376</v>
      </c>
      <c r="D175" t="s">
        <v>238</v>
      </c>
      <c r="E175" t="s">
        <v>1508</v>
      </c>
      <c r="F175" t="s">
        <v>125</v>
      </c>
      <c r="G175" s="87">
        <v>43982</v>
      </c>
      <c r="H175" t="s">
        <v>1514</v>
      </c>
      <c r="I175" t="s">
        <v>1547</v>
      </c>
      <c r="J175" t="s">
        <v>1547</v>
      </c>
      <c r="K175">
        <v>1034</v>
      </c>
      <c r="L175" t="s">
        <v>1558</v>
      </c>
      <c r="M175" s="87">
        <v>43985</v>
      </c>
      <c r="N175" t="s">
        <v>1512</v>
      </c>
      <c r="O175" t="s">
        <v>1513</v>
      </c>
      <c r="P175" s="61">
        <v>2483.11</v>
      </c>
      <c r="Q175" t="s">
        <v>1513</v>
      </c>
      <c r="R175" s="61">
        <v>2483.11</v>
      </c>
      <c r="S175" s="61">
        <v>0</v>
      </c>
    </row>
    <row r="176" spans="1:19" x14ac:dyDescent="0.2">
      <c r="A176" t="s">
        <v>612</v>
      </c>
      <c r="B176" t="s">
        <v>995</v>
      </c>
      <c r="C176" t="s">
        <v>1376</v>
      </c>
      <c r="D176" t="s">
        <v>238</v>
      </c>
      <c r="E176" t="s">
        <v>1508</v>
      </c>
      <c r="F176" t="s">
        <v>126</v>
      </c>
      <c r="G176" s="87">
        <v>44008</v>
      </c>
      <c r="H176" t="s">
        <v>1514</v>
      </c>
      <c r="I176" t="s">
        <v>1547</v>
      </c>
      <c r="J176" t="s">
        <v>1547</v>
      </c>
      <c r="K176">
        <v>1037</v>
      </c>
      <c r="L176" t="s">
        <v>1559</v>
      </c>
      <c r="M176" s="87">
        <v>44008</v>
      </c>
      <c r="N176" t="s">
        <v>1512</v>
      </c>
      <c r="O176" t="s">
        <v>1513</v>
      </c>
      <c r="P176" s="61">
        <v>2483.11</v>
      </c>
      <c r="Q176" t="s">
        <v>1513</v>
      </c>
      <c r="R176" s="61">
        <v>2483.11</v>
      </c>
      <c r="S176" s="61">
        <v>0</v>
      </c>
    </row>
    <row r="177" spans="1:19" x14ac:dyDescent="0.2">
      <c r="A177" t="s">
        <v>612</v>
      </c>
      <c r="B177" t="s">
        <v>995</v>
      </c>
      <c r="C177" t="s">
        <v>1376</v>
      </c>
      <c r="D177" t="s">
        <v>238</v>
      </c>
      <c r="E177" t="s">
        <v>1508</v>
      </c>
      <c r="F177" t="s">
        <v>16</v>
      </c>
      <c r="G177" s="87">
        <v>44012</v>
      </c>
      <c r="H177" t="s">
        <v>1509</v>
      </c>
      <c r="J177" t="s">
        <v>1510</v>
      </c>
      <c r="K177">
        <v>1036</v>
      </c>
      <c r="L177" t="s">
        <v>1526</v>
      </c>
      <c r="M177" s="87">
        <v>43999</v>
      </c>
      <c r="N177" t="s">
        <v>1512</v>
      </c>
      <c r="O177" t="s">
        <v>1513</v>
      </c>
      <c r="P177" s="61">
        <v>-27012.2</v>
      </c>
      <c r="Q177" t="s">
        <v>1513</v>
      </c>
      <c r="R177" s="61">
        <v>0</v>
      </c>
      <c r="S177" s="61">
        <v>-27012.2</v>
      </c>
    </row>
    <row r="178" spans="1:19" x14ac:dyDescent="0.2">
      <c r="A178" t="s">
        <v>612</v>
      </c>
      <c r="B178" t="s">
        <v>995</v>
      </c>
      <c r="C178" t="s">
        <v>1376</v>
      </c>
      <c r="D178" t="s">
        <v>238</v>
      </c>
      <c r="E178" t="s">
        <v>1508</v>
      </c>
      <c r="F178" t="s">
        <v>16</v>
      </c>
      <c r="G178" s="87">
        <v>44012</v>
      </c>
      <c r="H178" t="s">
        <v>1509</v>
      </c>
      <c r="I178" t="s">
        <v>1510</v>
      </c>
      <c r="J178" t="s">
        <v>1510</v>
      </c>
      <c r="K178">
        <v>1037</v>
      </c>
      <c r="L178" t="s">
        <v>1559</v>
      </c>
      <c r="M178" s="87">
        <v>44008</v>
      </c>
      <c r="N178" t="s">
        <v>1512</v>
      </c>
      <c r="O178" t="s">
        <v>1513</v>
      </c>
      <c r="P178" s="61">
        <v>-2483.11</v>
      </c>
      <c r="Q178" t="s">
        <v>1513</v>
      </c>
      <c r="R178" s="61">
        <v>0</v>
      </c>
      <c r="S178" s="61">
        <v>-2483.11</v>
      </c>
    </row>
    <row r="179" spans="1:19" x14ac:dyDescent="0.2">
      <c r="A179" t="s">
        <v>613</v>
      </c>
      <c r="B179" t="s">
        <v>996</v>
      </c>
      <c r="C179" t="s">
        <v>1377</v>
      </c>
      <c r="D179" t="s">
        <v>238</v>
      </c>
      <c r="E179" t="s">
        <v>1508</v>
      </c>
      <c r="F179" t="s">
        <v>115</v>
      </c>
      <c r="G179" s="87">
        <v>43677</v>
      </c>
      <c r="H179" t="s">
        <v>1514</v>
      </c>
      <c r="I179" t="s">
        <v>1547</v>
      </c>
      <c r="J179" t="s">
        <v>1547</v>
      </c>
      <c r="K179">
        <v>998</v>
      </c>
      <c r="L179" t="s">
        <v>1548</v>
      </c>
      <c r="M179" s="87">
        <v>43697</v>
      </c>
      <c r="N179" t="s">
        <v>1512</v>
      </c>
      <c r="O179" t="s">
        <v>1513</v>
      </c>
      <c r="P179" s="61">
        <v>21603.29</v>
      </c>
      <c r="Q179" t="s">
        <v>1513</v>
      </c>
      <c r="R179" s="61">
        <v>21603.29</v>
      </c>
      <c r="S179" s="61">
        <v>0</v>
      </c>
    </row>
    <row r="180" spans="1:19" x14ac:dyDescent="0.2">
      <c r="A180" t="s">
        <v>613</v>
      </c>
      <c r="B180" t="s">
        <v>996</v>
      </c>
      <c r="C180" t="s">
        <v>1377</v>
      </c>
      <c r="D180" t="s">
        <v>238</v>
      </c>
      <c r="E180" t="s">
        <v>1508</v>
      </c>
      <c r="F180" t="s">
        <v>116</v>
      </c>
      <c r="G180" s="87">
        <v>43708</v>
      </c>
      <c r="H180" t="s">
        <v>1514</v>
      </c>
      <c r="I180" t="s">
        <v>1547</v>
      </c>
      <c r="J180" t="s">
        <v>1547</v>
      </c>
      <c r="K180">
        <v>1002</v>
      </c>
      <c r="L180" t="s">
        <v>1549</v>
      </c>
      <c r="M180" s="87">
        <v>43718</v>
      </c>
      <c r="N180" t="s">
        <v>1512</v>
      </c>
      <c r="O180" t="s">
        <v>1513</v>
      </c>
      <c r="P180" s="61">
        <v>21603.29</v>
      </c>
      <c r="Q180" t="s">
        <v>1513</v>
      </c>
      <c r="R180" s="61">
        <v>21603.29</v>
      </c>
      <c r="S180" s="61">
        <v>0</v>
      </c>
    </row>
    <row r="181" spans="1:19" x14ac:dyDescent="0.2">
      <c r="A181" t="s">
        <v>613</v>
      </c>
      <c r="B181" t="s">
        <v>996</v>
      </c>
      <c r="C181" t="s">
        <v>1377</v>
      </c>
      <c r="D181" t="s">
        <v>238</v>
      </c>
      <c r="E181" t="s">
        <v>1508</v>
      </c>
      <c r="F181" t="s">
        <v>117</v>
      </c>
      <c r="G181" s="87">
        <v>43738</v>
      </c>
      <c r="H181" t="s">
        <v>1514</v>
      </c>
      <c r="I181" t="s">
        <v>1547</v>
      </c>
      <c r="J181" t="s">
        <v>1547</v>
      </c>
      <c r="K181">
        <v>1005</v>
      </c>
      <c r="L181" t="s">
        <v>1550</v>
      </c>
      <c r="M181" s="87">
        <v>43746</v>
      </c>
      <c r="N181" t="s">
        <v>1512</v>
      </c>
      <c r="O181" t="s">
        <v>1513</v>
      </c>
      <c r="P181" s="61">
        <v>21690.29</v>
      </c>
      <c r="Q181" t="s">
        <v>1513</v>
      </c>
      <c r="R181" s="61">
        <v>21690.29</v>
      </c>
      <c r="S181" s="61">
        <v>0</v>
      </c>
    </row>
    <row r="182" spans="1:19" x14ac:dyDescent="0.2">
      <c r="A182" t="s">
        <v>613</v>
      </c>
      <c r="B182" t="s">
        <v>996</v>
      </c>
      <c r="C182" t="s">
        <v>1377</v>
      </c>
      <c r="D182" t="s">
        <v>238</v>
      </c>
      <c r="E182" t="s">
        <v>1508</v>
      </c>
      <c r="F182" t="s">
        <v>118</v>
      </c>
      <c r="G182" s="87">
        <v>43769</v>
      </c>
      <c r="H182" t="s">
        <v>1514</v>
      </c>
      <c r="I182" t="s">
        <v>1547</v>
      </c>
      <c r="J182" t="s">
        <v>1547</v>
      </c>
      <c r="K182">
        <v>1008</v>
      </c>
      <c r="L182" t="s">
        <v>1551</v>
      </c>
      <c r="M182" s="87">
        <v>43782</v>
      </c>
      <c r="N182" t="s">
        <v>1512</v>
      </c>
      <c r="O182" t="s">
        <v>1513</v>
      </c>
      <c r="P182" s="61">
        <v>21690.29</v>
      </c>
      <c r="Q182" t="s">
        <v>1513</v>
      </c>
      <c r="R182" s="61">
        <v>21690.29</v>
      </c>
      <c r="S182" s="61">
        <v>0</v>
      </c>
    </row>
    <row r="183" spans="1:19" x14ac:dyDescent="0.2">
      <c r="A183" t="s">
        <v>613</v>
      </c>
      <c r="B183" t="s">
        <v>996</v>
      </c>
      <c r="C183" t="s">
        <v>1377</v>
      </c>
      <c r="D183" t="s">
        <v>238</v>
      </c>
      <c r="E183" t="s">
        <v>1508</v>
      </c>
      <c r="F183" t="s">
        <v>119</v>
      </c>
      <c r="G183" s="87">
        <v>43799</v>
      </c>
      <c r="H183" t="s">
        <v>1514</v>
      </c>
      <c r="I183" t="s">
        <v>1547</v>
      </c>
      <c r="J183" t="s">
        <v>1547</v>
      </c>
      <c r="K183">
        <v>1014</v>
      </c>
      <c r="L183" t="s">
        <v>1552</v>
      </c>
      <c r="M183" s="87">
        <v>43810</v>
      </c>
      <c r="N183" t="s">
        <v>1512</v>
      </c>
      <c r="O183" t="s">
        <v>1513</v>
      </c>
      <c r="P183" s="61">
        <v>21690.29</v>
      </c>
      <c r="Q183" t="s">
        <v>1513</v>
      </c>
      <c r="R183" s="61">
        <v>21690.29</v>
      </c>
      <c r="S183" s="61">
        <v>0</v>
      </c>
    </row>
    <row r="184" spans="1:19" x14ac:dyDescent="0.2">
      <c r="A184" t="s">
        <v>613</v>
      </c>
      <c r="B184" t="s">
        <v>996</v>
      </c>
      <c r="C184" t="s">
        <v>1377</v>
      </c>
      <c r="D184" t="s">
        <v>238</v>
      </c>
      <c r="E184" t="s">
        <v>1508</v>
      </c>
      <c r="F184" t="s">
        <v>120</v>
      </c>
      <c r="G184" s="87">
        <v>43830</v>
      </c>
      <c r="H184" t="s">
        <v>1514</v>
      </c>
      <c r="I184" t="s">
        <v>1547</v>
      </c>
      <c r="J184" t="s">
        <v>1547</v>
      </c>
      <c r="K184">
        <v>1017</v>
      </c>
      <c r="L184" t="s">
        <v>1553</v>
      </c>
      <c r="M184" s="87">
        <v>43840</v>
      </c>
      <c r="N184" t="s">
        <v>1512</v>
      </c>
      <c r="O184" t="s">
        <v>1513</v>
      </c>
      <c r="P184" s="61">
        <v>21690.29</v>
      </c>
      <c r="Q184" t="s">
        <v>1513</v>
      </c>
      <c r="R184" s="61">
        <v>21690.29</v>
      </c>
      <c r="S184" s="61">
        <v>0</v>
      </c>
    </row>
    <row r="185" spans="1:19" x14ac:dyDescent="0.2">
      <c r="A185" t="s">
        <v>613</v>
      </c>
      <c r="B185" t="s">
        <v>996</v>
      </c>
      <c r="C185" t="s">
        <v>1377</v>
      </c>
      <c r="D185" t="s">
        <v>238</v>
      </c>
      <c r="E185" t="s">
        <v>1508</v>
      </c>
      <c r="F185" t="s">
        <v>121</v>
      </c>
      <c r="G185" s="87">
        <v>43861</v>
      </c>
      <c r="H185" t="s">
        <v>1514</v>
      </c>
      <c r="I185" t="s">
        <v>1547</v>
      </c>
      <c r="J185" t="s">
        <v>1547</v>
      </c>
      <c r="K185">
        <v>1021</v>
      </c>
      <c r="L185" t="s">
        <v>1554</v>
      </c>
      <c r="M185" s="87">
        <v>43871</v>
      </c>
      <c r="N185" t="s">
        <v>1512</v>
      </c>
      <c r="O185" t="s">
        <v>1513</v>
      </c>
      <c r="P185" s="61">
        <v>21690.29</v>
      </c>
      <c r="Q185" t="s">
        <v>1513</v>
      </c>
      <c r="R185" s="61">
        <v>21690.29</v>
      </c>
      <c r="S185" s="61">
        <v>0</v>
      </c>
    </row>
    <row r="186" spans="1:19" x14ac:dyDescent="0.2">
      <c r="A186" t="s">
        <v>613</v>
      </c>
      <c r="B186" t="s">
        <v>996</v>
      </c>
      <c r="C186" t="s">
        <v>1377</v>
      </c>
      <c r="D186" t="s">
        <v>238</v>
      </c>
      <c r="E186" t="s">
        <v>1508</v>
      </c>
      <c r="F186" t="s">
        <v>122</v>
      </c>
      <c r="G186" s="87">
        <v>43890</v>
      </c>
      <c r="H186" t="s">
        <v>1514</v>
      </c>
      <c r="I186" t="s">
        <v>1547</v>
      </c>
      <c r="J186" t="s">
        <v>1547</v>
      </c>
      <c r="K186">
        <v>1026</v>
      </c>
      <c r="L186" t="s">
        <v>1555</v>
      </c>
      <c r="M186" s="87">
        <v>43902</v>
      </c>
      <c r="N186" t="s">
        <v>1512</v>
      </c>
      <c r="O186" t="s">
        <v>1513</v>
      </c>
      <c r="P186" s="61">
        <v>21690.29</v>
      </c>
      <c r="Q186" t="s">
        <v>1513</v>
      </c>
      <c r="R186" s="61">
        <v>21690.29</v>
      </c>
      <c r="S186" s="61">
        <v>0</v>
      </c>
    </row>
    <row r="187" spans="1:19" x14ac:dyDescent="0.2">
      <c r="A187" t="s">
        <v>613</v>
      </c>
      <c r="B187" t="s">
        <v>996</v>
      </c>
      <c r="C187" t="s">
        <v>1377</v>
      </c>
      <c r="D187" t="s">
        <v>238</v>
      </c>
      <c r="E187" t="s">
        <v>1508</v>
      </c>
      <c r="F187" t="s">
        <v>123</v>
      </c>
      <c r="G187" s="87">
        <v>43921</v>
      </c>
      <c r="H187" t="s">
        <v>1514</v>
      </c>
      <c r="I187" t="s">
        <v>1547</v>
      </c>
      <c r="J187" t="s">
        <v>1547</v>
      </c>
      <c r="K187">
        <v>1029</v>
      </c>
      <c r="L187" t="s">
        <v>1556</v>
      </c>
      <c r="M187" s="87">
        <v>43935</v>
      </c>
      <c r="N187" t="s">
        <v>1512</v>
      </c>
      <c r="O187" t="s">
        <v>1513</v>
      </c>
      <c r="P187" s="61">
        <v>21690.29</v>
      </c>
      <c r="Q187" t="s">
        <v>1513</v>
      </c>
      <c r="R187" s="61">
        <v>21690.29</v>
      </c>
      <c r="S187" s="61">
        <v>0</v>
      </c>
    </row>
    <row r="188" spans="1:19" x14ac:dyDescent="0.2">
      <c r="A188" t="s">
        <v>613</v>
      </c>
      <c r="B188" t="s">
        <v>996</v>
      </c>
      <c r="C188" t="s">
        <v>1377</v>
      </c>
      <c r="D188" t="s">
        <v>238</v>
      </c>
      <c r="E188" t="s">
        <v>1508</v>
      </c>
      <c r="F188" t="s">
        <v>124</v>
      </c>
      <c r="G188" s="87">
        <v>43951</v>
      </c>
      <c r="H188" t="s">
        <v>1514</v>
      </c>
      <c r="I188" t="s">
        <v>1547</v>
      </c>
      <c r="J188" t="s">
        <v>1547</v>
      </c>
      <c r="K188">
        <v>1031</v>
      </c>
      <c r="L188" t="s">
        <v>1557</v>
      </c>
      <c r="M188" s="87">
        <v>43962</v>
      </c>
      <c r="N188" t="s">
        <v>1512</v>
      </c>
      <c r="O188" t="s">
        <v>1513</v>
      </c>
      <c r="P188" s="61">
        <v>21690.29</v>
      </c>
      <c r="Q188" t="s">
        <v>1513</v>
      </c>
      <c r="R188" s="61">
        <v>21690.29</v>
      </c>
      <c r="S188" s="61">
        <v>0</v>
      </c>
    </row>
    <row r="189" spans="1:19" x14ac:dyDescent="0.2">
      <c r="A189" t="s">
        <v>613</v>
      </c>
      <c r="B189" t="s">
        <v>996</v>
      </c>
      <c r="C189" t="s">
        <v>1377</v>
      </c>
      <c r="D189" t="s">
        <v>238</v>
      </c>
      <c r="E189" t="s">
        <v>1508</v>
      </c>
      <c r="F189" t="s">
        <v>125</v>
      </c>
      <c r="G189" s="87">
        <v>43982</v>
      </c>
      <c r="H189" t="s">
        <v>1514</v>
      </c>
      <c r="I189" t="s">
        <v>1547</v>
      </c>
      <c r="J189" t="s">
        <v>1547</v>
      </c>
      <c r="K189">
        <v>1034</v>
      </c>
      <c r="L189" t="s">
        <v>1558</v>
      </c>
      <c r="M189" s="87">
        <v>43985</v>
      </c>
      <c r="N189" t="s">
        <v>1512</v>
      </c>
      <c r="O189" t="s">
        <v>1513</v>
      </c>
      <c r="P189" s="61">
        <v>21690.29</v>
      </c>
      <c r="Q189" t="s">
        <v>1513</v>
      </c>
      <c r="R189" s="61">
        <v>21690.29</v>
      </c>
      <c r="S189" s="61">
        <v>0</v>
      </c>
    </row>
    <row r="190" spans="1:19" x14ac:dyDescent="0.2">
      <c r="A190" t="s">
        <v>613</v>
      </c>
      <c r="B190" t="s">
        <v>996</v>
      </c>
      <c r="C190" t="s">
        <v>1377</v>
      </c>
      <c r="D190" t="s">
        <v>238</v>
      </c>
      <c r="E190" t="s">
        <v>1508</v>
      </c>
      <c r="F190" t="s">
        <v>126</v>
      </c>
      <c r="G190" s="87">
        <v>44008</v>
      </c>
      <c r="H190" t="s">
        <v>1514</v>
      </c>
      <c r="I190" t="s">
        <v>1547</v>
      </c>
      <c r="J190" t="s">
        <v>1547</v>
      </c>
      <c r="K190">
        <v>1037</v>
      </c>
      <c r="L190" t="s">
        <v>1559</v>
      </c>
      <c r="M190" s="87">
        <v>44008</v>
      </c>
      <c r="N190" t="s">
        <v>1512</v>
      </c>
      <c r="O190" t="s">
        <v>1513</v>
      </c>
      <c r="P190" s="61">
        <v>21690.29</v>
      </c>
      <c r="Q190" t="s">
        <v>1513</v>
      </c>
      <c r="R190" s="61">
        <v>21690.29</v>
      </c>
      <c r="S190" s="61">
        <v>0</v>
      </c>
    </row>
    <row r="191" spans="1:19" x14ac:dyDescent="0.2">
      <c r="A191" t="s">
        <v>613</v>
      </c>
      <c r="B191" t="s">
        <v>996</v>
      </c>
      <c r="C191" t="s">
        <v>1377</v>
      </c>
      <c r="D191" t="s">
        <v>238</v>
      </c>
      <c r="E191" t="s">
        <v>1508</v>
      </c>
      <c r="F191" t="s">
        <v>16</v>
      </c>
      <c r="G191" s="87">
        <v>44012</v>
      </c>
      <c r="H191" t="s">
        <v>1509</v>
      </c>
      <c r="J191" t="s">
        <v>1510</v>
      </c>
      <c r="K191">
        <v>1036</v>
      </c>
      <c r="L191" t="s">
        <v>1526</v>
      </c>
      <c r="M191" s="87">
        <v>43999</v>
      </c>
      <c r="N191" t="s">
        <v>1512</v>
      </c>
      <c r="O191" t="s">
        <v>1513</v>
      </c>
      <c r="P191" s="61">
        <v>-238419.19</v>
      </c>
      <c r="Q191" t="s">
        <v>1513</v>
      </c>
      <c r="R191" s="61">
        <v>0</v>
      </c>
      <c r="S191" s="61">
        <v>-238419.19</v>
      </c>
    </row>
    <row r="192" spans="1:19" x14ac:dyDescent="0.2">
      <c r="A192" t="s">
        <v>613</v>
      </c>
      <c r="B192" t="s">
        <v>996</v>
      </c>
      <c r="C192" t="s">
        <v>1377</v>
      </c>
      <c r="D192" t="s">
        <v>238</v>
      </c>
      <c r="E192" t="s">
        <v>1508</v>
      </c>
      <c r="F192" t="s">
        <v>16</v>
      </c>
      <c r="G192" s="87">
        <v>44012</v>
      </c>
      <c r="H192" t="s">
        <v>1509</v>
      </c>
      <c r="I192" t="s">
        <v>1510</v>
      </c>
      <c r="J192" t="s">
        <v>1510</v>
      </c>
      <c r="K192">
        <v>1037</v>
      </c>
      <c r="L192" t="s">
        <v>1559</v>
      </c>
      <c r="M192" s="87">
        <v>44008</v>
      </c>
      <c r="N192" t="s">
        <v>1512</v>
      </c>
      <c r="O192" t="s">
        <v>1513</v>
      </c>
      <c r="P192" s="61">
        <v>-21690.29</v>
      </c>
      <c r="Q192" t="s">
        <v>1513</v>
      </c>
      <c r="R192" s="61">
        <v>0</v>
      </c>
      <c r="S192" s="61">
        <v>-21690.29</v>
      </c>
    </row>
    <row r="193" spans="1:19" x14ac:dyDescent="0.2">
      <c r="A193" t="s">
        <v>614</v>
      </c>
      <c r="B193" t="s">
        <v>997</v>
      </c>
      <c r="C193" t="s">
        <v>1378</v>
      </c>
      <c r="D193" t="s">
        <v>238</v>
      </c>
      <c r="E193" t="s">
        <v>1508</v>
      </c>
      <c r="F193" t="s">
        <v>115</v>
      </c>
      <c r="G193" s="87">
        <v>43677</v>
      </c>
      <c r="H193" t="s">
        <v>1514</v>
      </c>
      <c r="I193" t="s">
        <v>1547</v>
      </c>
      <c r="J193" t="s">
        <v>1547</v>
      </c>
      <c r="K193">
        <v>998</v>
      </c>
      <c r="L193" t="s">
        <v>1548</v>
      </c>
      <c r="M193" s="87">
        <v>43697</v>
      </c>
      <c r="N193" t="s">
        <v>1512</v>
      </c>
      <c r="O193" t="s">
        <v>1513</v>
      </c>
      <c r="P193" s="61">
        <v>3251.12</v>
      </c>
      <c r="Q193" t="s">
        <v>1513</v>
      </c>
      <c r="R193" s="61">
        <v>3251.12</v>
      </c>
      <c r="S193" s="61">
        <v>0</v>
      </c>
    </row>
    <row r="194" spans="1:19" x14ac:dyDescent="0.2">
      <c r="A194" t="s">
        <v>614</v>
      </c>
      <c r="B194" t="s">
        <v>997</v>
      </c>
      <c r="C194" t="s">
        <v>1378</v>
      </c>
      <c r="D194" t="s">
        <v>238</v>
      </c>
      <c r="E194" t="s">
        <v>1508</v>
      </c>
      <c r="F194" t="s">
        <v>116</v>
      </c>
      <c r="G194" s="87">
        <v>43708</v>
      </c>
      <c r="H194" t="s">
        <v>1514</v>
      </c>
      <c r="I194" t="s">
        <v>1547</v>
      </c>
      <c r="J194" t="s">
        <v>1547</v>
      </c>
      <c r="K194">
        <v>1002</v>
      </c>
      <c r="L194" t="s">
        <v>1549</v>
      </c>
      <c r="M194" s="87">
        <v>43718</v>
      </c>
      <c r="N194" t="s">
        <v>1512</v>
      </c>
      <c r="O194" t="s">
        <v>1513</v>
      </c>
      <c r="P194" s="61">
        <v>3251.12</v>
      </c>
      <c r="Q194" t="s">
        <v>1513</v>
      </c>
      <c r="R194" s="61">
        <v>3251.12</v>
      </c>
      <c r="S194" s="61">
        <v>0</v>
      </c>
    </row>
    <row r="195" spans="1:19" x14ac:dyDescent="0.2">
      <c r="A195" t="s">
        <v>614</v>
      </c>
      <c r="B195" t="s">
        <v>997</v>
      </c>
      <c r="C195" t="s">
        <v>1378</v>
      </c>
      <c r="D195" t="s">
        <v>238</v>
      </c>
      <c r="E195" t="s">
        <v>1508</v>
      </c>
      <c r="F195" t="s">
        <v>117</v>
      </c>
      <c r="G195" s="87">
        <v>43738</v>
      </c>
      <c r="H195" t="s">
        <v>1514</v>
      </c>
      <c r="I195" t="s">
        <v>1547</v>
      </c>
      <c r="J195" t="s">
        <v>1547</v>
      </c>
      <c r="K195">
        <v>1005</v>
      </c>
      <c r="L195" t="s">
        <v>1550</v>
      </c>
      <c r="M195" s="87">
        <v>43746</v>
      </c>
      <c r="N195" t="s">
        <v>1512</v>
      </c>
      <c r="O195" t="s">
        <v>1513</v>
      </c>
      <c r="P195" s="61">
        <v>3396.12</v>
      </c>
      <c r="Q195" t="s">
        <v>1513</v>
      </c>
      <c r="R195" s="61">
        <v>3396.12</v>
      </c>
      <c r="S195" s="61">
        <v>0</v>
      </c>
    </row>
    <row r="196" spans="1:19" x14ac:dyDescent="0.2">
      <c r="A196" t="s">
        <v>614</v>
      </c>
      <c r="B196" t="s">
        <v>997</v>
      </c>
      <c r="C196" t="s">
        <v>1378</v>
      </c>
      <c r="D196" t="s">
        <v>238</v>
      </c>
      <c r="E196" t="s">
        <v>1508</v>
      </c>
      <c r="F196" t="s">
        <v>118</v>
      </c>
      <c r="G196" s="87">
        <v>43769</v>
      </c>
      <c r="H196" t="s">
        <v>1514</v>
      </c>
      <c r="I196" t="s">
        <v>1547</v>
      </c>
      <c r="J196" t="s">
        <v>1547</v>
      </c>
      <c r="K196">
        <v>1008</v>
      </c>
      <c r="L196" t="s">
        <v>1551</v>
      </c>
      <c r="M196" s="87">
        <v>43782</v>
      </c>
      <c r="N196" t="s">
        <v>1512</v>
      </c>
      <c r="O196" t="s">
        <v>1513</v>
      </c>
      <c r="P196" s="61">
        <v>3396.12</v>
      </c>
      <c r="Q196" t="s">
        <v>1513</v>
      </c>
      <c r="R196" s="61">
        <v>3396.12</v>
      </c>
      <c r="S196" s="61">
        <v>0</v>
      </c>
    </row>
    <row r="197" spans="1:19" x14ac:dyDescent="0.2">
      <c r="A197" t="s">
        <v>614</v>
      </c>
      <c r="B197" t="s">
        <v>997</v>
      </c>
      <c r="C197" t="s">
        <v>1378</v>
      </c>
      <c r="D197" t="s">
        <v>238</v>
      </c>
      <c r="E197" t="s">
        <v>1508</v>
      </c>
      <c r="F197" t="s">
        <v>119</v>
      </c>
      <c r="G197" s="87">
        <v>43799</v>
      </c>
      <c r="H197" t="s">
        <v>1514</v>
      </c>
      <c r="I197" t="s">
        <v>1547</v>
      </c>
      <c r="J197" t="s">
        <v>1547</v>
      </c>
      <c r="K197">
        <v>1014</v>
      </c>
      <c r="L197" t="s">
        <v>1552</v>
      </c>
      <c r="M197" s="87">
        <v>43810</v>
      </c>
      <c r="N197" t="s">
        <v>1512</v>
      </c>
      <c r="O197" t="s">
        <v>1513</v>
      </c>
      <c r="P197" s="61">
        <v>3396.12</v>
      </c>
      <c r="Q197" t="s">
        <v>1513</v>
      </c>
      <c r="R197" s="61">
        <v>3396.12</v>
      </c>
      <c r="S197" s="61">
        <v>0</v>
      </c>
    </row>
    <row r="198" spans="1:19" x14ac:dyDescent="0.2">
      <c r="A198" t="s">
        <v>614</v>
      </c>
      <c r="B198" t="s">
        <v>997</v>
      </c>
      <c r="C198" t="s">
        <v>1378</v>
      </c>
      <c r="D198" t="s">
        <v>238</v>
      </c>
      <c r="E198" t="s">
        <v>1508</v>
      </c>
      <c r="F198" t="s">
        <v>120</v>
      </c>
      <c r="G198" s="87">
        <v>43830</v>
      </c>
      <c r="H198" t="s">
        <v>1514</v>
      </c>
      <c r="I198" t="s">
        <v>1547</v>
      </c>
      <c r="J198" t="s">
        <v>1547</v>
      </c>
      <c r="K198">
        <v>1017</v>
      </c>
      <c r="L198" t="s">
        <v>1553</v>
      </c>
      <c r="M198" s="87">
        <v>43840</v>
      </c>
      <c r="N198" t="s">
        <v>1512</v>
      </c>
      <c r="O198" t="s">
        <v>1513</v>
      </c>
      <c r="P198" s="61">
        <v>3396.12</v>
      </c>
      <c r="Q198" t="s">
        <v>1513</v>
      </c>
      <c r="R198" s="61">
        <v>3396.12</v>
      </c>
      <c r="S198" s="61">
        <v>0</v>
      </c>
    </row>
    <row r="199" spans="1:19" x14ac:dyDescent="0.2">
      <c r="A199" t="s">
        <v>614</v>
      </c>
      <c r="B199" t="s">
        <v>997</v>
      </c>
      <c r="C199" t="s">
        <v>1378</v>
      </c>
      <c r="D199" t="s">
        <v>238</v>
      </c>
      <c r="E199" t="s">
        <v>1508</v>
      </c>
      <c r="F199" t="s">
        <v>121</v>
      </c>
      <c r="G199" s="87">
        <v>43861</v>
      </c>
      <c r="H199" t="s">
        <v>1514</v>
      </c>
      <c r="I199" t="s">
        <v>1547</v>
      </c>
      <c r="J199" t="s">
        <v>1547</v>
      </c>
      <c r="K199">
        <v>1021</v>
      </c>
      <c r="L199" t="s">
        <v>1554</v>
      </c>
      <c r="M199" s="87">
        <v>43871</v>
      </c>
      <c r="N199" t="s">
        <v>1512</v>
      </c>
      <c r="O199" t="s">
        <v>1513</v>
      </c>
      <c r="P199" s="61">
        <v>3396.12</v>
      </c>
      <c r="Q199" t="s">
        <v>1513</v>
      </c>
      <c r="R199" s="61">
        <v>3396.12</v>
      </c>
      <c r="S199" s="61">
        <v>0</v>
      </c>
    </row>
    <row r="200" spans="1:19" x14ac:dyDescent="0.2">
      <c r="A200" t="s">
        <v>614</v>
      </c>
      <c r="B200" t="s">
        <v>997</v>
      </c>
      <c r="C200" t="s">
        <v>1378</v>
      </c>
      <c r="D200" t="s">
        <v>238</v>
      </c>
      <c r="E200" t="s">
        <v>1508</v>
      </c>
      <c r="F200" t="s">
        <v>122</v>
      </c>
      <c r="G200" s="87">
        <v>43890</v>
      </c>
      <c r="H200" t="s">
        <v>1514</v>
      </c>
      <c r="I200" t="s">
        <v>1547</v>
      </c>
      <c r="J200" t="s">
        <v>1547</v>
      </c>
      <c r="K200">
        <v>1026</v>
      </c>
      <c r="L200" t="s">
        <v>1555</v>
      </c>
      <c r="M200" s="87">
        <v>43902</v>
      </c>
      <c r="N200" t="s">
        <v>1512</v>
      </c>
      <c r="O200" t="s">
        <v>1513</v>
      </c>
      <c r="P200" s="61">
        <v>3396.12</v>
      </c>
      <c r="Q200" t="s">
        <v>1513</v>
      </c>
      <c r="R200" s="61">
        <v>3396.12</v>
      </c>
      <c r="S200" s="61">
        <v>0</v>
      </c>
    </row>
    <row r="201" spans="1:19" x14ac:dyDescent="0.2">
      <c r="A201" t="s">
        <v>614</v>
      </c>
      <c r="B201" t="s">
        <v>997</v>
      </c>
      <c r="C201" t="s">
        <v>1378</v>
      </c>
      <c r="D201" t="s">
        <v>238</v>
      </c>
      <c r="E201" t="s">
        <v>1508</v>
      </c>
      <c r="F201" t="s">
        <v>123</v>
      </c>
      <c r="G201" s="87">
        <v>43921</v>
      </c>
      <c r="H201" t="s">
        <v>1514</v>
      </c>
      <c r="I201" t="s">
        <v>1547</v>
      </c>
      <c r="J201" t="s">
        <v>1547</v>
      </c>
      <c r="K201">
        <v>1029</v>
      </c>
      <c r="L201" t="s">
        <v>1556</v>
      </c>
      <c r="M201" s="87">
        <v>43935</v>
      </c>
      <c r="N201" t="s">
        <v>1512</v>
      </c>
      <c r="O201" t="s">
        <v>1513</v>
      </c>
      <c r="P201" s="61">
        <v>3396.12</v>
      </c>
      <c r="Q201" t="s">
        <v>1513</v>
      </c>
      <c r="R201" s="61">
        <v>3396.12</v>
      </c>
      <c r="S201" s="61">
        <v>0</v>
      </c>
    </row>
    <row r="202" spans="1:19" x14ac:dyDescent="0.2">
      <c r="A202" t="s">
        <v>614</v>
      </c>
      <c r="B202" t="s">
        <v>997</v>
      </c>
      <c r="C202" t="s">
        <v>1378</v>
      </c>
      <c r="D202" t="s">
        <v>238</v>
      </c>
      <c r="E202" t="s">
        <v>1508</v>
      </c>
      <c r="F202" t="s">
        <v>124</v>
      </c>
      <c r="G202" s="87">
        <v>43951</v>
      </c>
      <c r="H202" t="s">
        <v>1514</v>
      </c>
      <c r="I202" t="s">
        <v>1547</v>
      </c>
      <c r="J202" t="s">
        <v>1547</v>
      </c>
      <c r="K202">
        <v>1031</v>
      </c>
      <c r="L202" t="s">
        <v>1557</v>
      </c>
      <c r="M202" s="87">
        <v>43962</v>
      </c>
      <c r="N202" t="s">
        <v>1512</v>
      </c>
      <c r="O202" t="s">
        <v>1513</v>
      </c>
      <c r="P202" s="61">
        <v>3396.12</v>
      </c>
      <c r="Q202" t="s">
        <v>1513</v>
      </c>
      <c r="R202" s="61">
        <v>3396.12</v>
      </c>
      <c r="S202" s="61">
        <v>0</v>
      </c>
    </row>
    <row r="203" spans="1:19" x14ac:dyDescent="0.2">
      <c r="A203" t="s">
        <v>614</v>
      </c>
      <c r="B203" t="s">
        <v>997</v>
      </c>
      <c r="C203" t="s">
        <v>1378</v>
      </c>
      <c r="D203" t="s">
        <v>238</v>
      </c>
      <c r="E203" t="s">
        <v>1508</v>
      </c>
      <c r="F203" t="s">
        <v>125</v>
      </c>
      <c r="G203" s="87">
        <v>43982</v>
      </c>
      <c r="H203" t="s">
        <v>1514</v>
      </c>
      <c r="I203" t="s">
        <v>1547</v>
      </c>
      <c r="J203" t="s">
        <v>1547</v>
      </c>
      <c r="K203">
        <v>1034</v>
      </c>
      <c r="L203" t="s">
        <v>1558</v>
      </c>
      <c r="M203" s="87">
        <v>43985</v>
      </c>
      <c r="N203" t="s">
        <v>1512</v>
      </c>
      <c r="O203" t="s">
        <v>1513</v>
      </c>
      <c r="P203" s="61">
        <v>3396.12</v>
      </c>
      <c r="Q203" t="s">
        <v>1513</v>
      </c>
      <c r="R203" s="61">
        <v>3396.12</v>
      </c>
      <c r="S203" s="61">
        <v>0</v>
      </c>
    </row>
    <row r="204" spans="1:19" x14ac:dyDescent="0.2">
      <c r="A204" t="s">
        <v>614</v>
      </c>
      <c r="B204" t="s">
        <v>997</v>
      </c>
      <c r="C204" t="s">
        <v>1378</v>
      </c>
      <c r="D204" t="s">
        <v>238</v>
      </c>
      <c r="E204" t="s">
        <v>1508</v>
      </c>
      <c r="F204" t="s">
        <v>126</v>
      </c>
      <c r="G204" s="87">
        <v>44008</v>
      </c>
      <c r="H204" t="s">
        <v>1514</v>
      </c>
      <c r="I204" t="s">
        <v>1547</v>
      </c>
      <c r="J204" t="s">
        <v>1547</v>
      </c>
      <c r="K204">
        <v>1037</v>
      </c>
      <c r="L204" t="s">
        <v>1559</v>
      </c>
      <c r="M204" s="87">
        <v>44008</v>
      </c>
      <c r="N204" t="s">
        <v>1512</v>
      </c>
      <c r="O204" t="s">
        <v>1513</v>
      </c>
      <c r="P204" s="61">
        <v>3396.12</v>
      </c>
      <c r="Q204" t="s">
        <v>1513</v>
      </c>
      <c r="R204" s="61">
        <v>3396.12</v>
      </c>
      <c r="S204" s="61">
        <v>0</v>
      </c>
    </row>
    <row r="205" spans="1:19" x14ac:dyDescent="0.2">
      <c r="A205" t="s">
        <v>614</v>
      </c>
      <c r="B205" t="s">
        <v>997</v>
      </c>
      <c r="C205" t="s">
        <v>1378</v>
      </c>
      <c r="D205" t="s">
        <v>238</v>
      </c>
      <c r="E205" t="s">
        <v>1508</v>
      </c>
      <c r="F205" t="s">
        <v>16</v>
      </c>
      <c r="G205" s="87">
        <v>44012</v>
      </c>
      <c r="H205" t="s">
        <v>1509</v>
      </c>
      <c r="J205" t="s">
        <v>1510</v>
      </c>
      <c r="K205">
        <v>1036</v>
      </c>
      <c r="L205" t="s">
        <v>1526</v>
      </c>
      <c r="M205" s="87">
        <v>43999</v>
      </c>
      <c r="N205" t="s">
        <v>1512</v>
      </c>
      <c r="O205" t="s">
        <v>1513</v>
      </c>
      <c r="P205" s="61">
        <v>-37067.32</v>
      </c>
      <c r="Q205" t="s">
        <v>1513</v>
      </c>
      <c r="R205" s="61">
        <v>0</v>
      </c>
      <c r="S205" s="61">
        <v>-37067.32</v>
      </c>
    </row>
    <row r="206" spans="1:19" x14ac:dyDescent="0.2">
      <c r="A206" t="s">
        <v>614</v>
      </c>
      <c r="B206" t="s">
        <v>997</v>
      </c>
      <c r="C206" t="s">
        <v>1378</v>
      </c>
      <c r="D206" t="s">
        <v>238</v>
      </c>
      <c r="E206" t="s">
        <v>1508</v>
      </c>
      <c r="F206" t="s">
        <v>16</v>
      </c>
      <c r="G206" s="87">
        <v>44012</v>
      </c>
      <c r="H206" t="s">
        <v>1509</v>
      </c>
      <c r="I206" t="s">
        <v>1510</v>
      </c>
      <c r="J206" t="s">
        <v>1510</v>
      </c>
      <c r="K206">
        <v>1037</v>
      </c>
      <c r="L206" t="s">
        <v>1559</v>
      </c>
      <c r="M206" s="87">
        <v>44008</v>
      </c>
      <c r="N206" t="s">
        <v>1512</v>
      </c>
      <c r="O206" t="s">
        <v>1513</v>
      </c>
      <c r="P206" s="61">
        <v>-3396.12</v>
      </c>
      <c r="Q206" t="s">
        <v>1513</v>
      </c>
      <c r="R206" s="61">
        <v>0</v>
      </c>
      <c r="S206" s="61">
        <v>-3396.12</v>
      </c>
    </row>
    <row r="207" spans="1:19" x14ac:dyDescent="0.2">
      <c r="A207" t="s">
        <v>705</v>
      </c>
      <c r="B207" t="s">
        <v>1010</v>
      </c>
      <c r="C207" t="s">
        <v>1382</v>
      </c>
      <c r="D207" t="s">
        <v>238</v>
      </c>
      <c r="E207" t="s">
        <v>1508</v>
      </c>
      <c r="F207" t="s">
        <v>115</v>
      </c>
      <c r="G207" s="87">
        <v>43677</v>
      </c>
      <c r="H207" t="s">
        <v>1514</v>
      </c>
      <c r="I207" t="s">
        <v>1547</v>
      </c>
      <c r="J207" t="s">
        <v>1547</v>
      </c>
      <c r="K207">
        <v>998</v>
      </c>
      <c r="L207" t="s">
        <v>1548</v>
      </c>
      <c r="M207" s="87">
        <v>43697</v>
      </c>
      <c r="N207" t="s">
        <v>1512</v>
      </c>
      <c r="O207" t="s">
        <v>1513</v>
      </c>
      <c r="P207" s="61">
        <v>4.5999999999999996</v>
      </c>
      <c r="Q207" t="s">
        <v>1513</v>
      </c>
      <c r="R207" s="61">
        <v>4.5999999999999996</v>
      </c>
      <c r="S207" s="61">
        <v>0</v>
      </c>
    </row>
    <row r="208" spans="1:19" x14ac:dyDescent="0.2">
      <c r="A208" t="s">
        <v>705</v>
      </c>
      <c r="B208" t="s">
        <v>1010</v>
      </c>
      <c r="C208" t="s">
        <v>1382</v>
      </c>
      <c r="D208" t="s">
        <v>238</v>
      </c>
      <c r="E208" t="s">
        <v>1508</v>
      </c>
      <c r="F208" t="s">
        <v>116</v>
      </c>
      <c r="G208" s="87">
        <v>43708</v>
      </c>
      <c r="H208" t="s">
        <v>1514</v>
      </c>
      <c r="I208" t="s">
        <v>1547</v>
      </c>
      <c r="J208" t="s">
        <v>1547</v>
      </c>
      <c r="K208">
        <v>1002</v>
      </c>
      <c r="L208" t="s">
        <v>1549</v>
      </c>
      <c r="M208" s="87">
        <v>43718</v>
      </c>
      <c r="N208" t="s">
        <v>1512</v>
      </c>
      <c r="O208" t="s">
        <v>1513</v>
      </c>
      <c r="P208" s="61">
        <v>4.5999999999999996</v>
      </c>
      <c r="Q208" t="s">
        <v>1513</v>
      </c>
      <c r="R208" s="61">
        <v>4.5999999999999996</v>
      </c>
      <c r="S208" s="61">
        <v>0</v>
      </c>
    </row>
    <row r="209" spans="1:19" x14ac:dyDescent="0.2">
      <c r="A209" t="s">
        <v>705</v>
      </c>
      <c r="B209" t="s">
        <v>1010</v>
      </c>
      <c r="C209" t="s">
        <v>1382</v>
      </c>
      <c r="D209" t="s">
        <v>238</v>
      </c>
      <c r="E209" t="s">
        <v>1508</v>
      </c>
      <c r="F209" t="s">
        <v>117</v>
      </c>
      <c r="G209" s="87">
        <v>43738</v>
      </c>
      <c r="H209" t="s">
        <v>1514</v>
      </c>
      <c r="I209" t="s">
        <v>1547</v>
      </c>
      <c r="J209" t="s">
        <v>1547</v>
      </c>
      <c r="K209">
        <v>1005</v>
      </c>
      <c r="L209" t="s">
        <v>1550</v>
      </c>
      <c r="M209" s="87">
        <v>43746</v>
      </c>
      <c r="N209" t="s">
        <v>1512</v>
      </c>
      <c r="O209" t="s">
        <v>1513</v>
      </c>
      <c r="P209" s="61">
        <v>4.5999999999999996</v>
      </c>
      <c r="Q209" t="s">
        <v>1513</v>
      </c>
      <c r="R209" s="61">
        <v>4.5999999999999996</v>
      </c>
      <c r="S209" s="61">
        <v>0</v>
      </c>
    </row>
    <row r="210" spans="1:19" x14ac:dyDescent="0.2">
      <c r="A210" t="s">
        <v>705</v>
      </c>
      <c r="B210" t="s">
        <v>1010</v>
      </c>
      <c r="C210" t="s">
        <v>1382</v>
      </c>
      <c r="D210" t="s">
        <v>238</v>
      </c>
      <c r="E210" t="s">
        <v>1508</v>
      </c>
      <c r="F210" t="s">
        <v>118</v>
      </c>
      <c r="G210" s="87">
        <v>43769</v>
      </c>
      <c r="H210" t="s">
        <v>1514</v>
      </c>
      <c r="I210" t="s">
        <v>1547</v>
      </c>
      <c r="J210" t="s">
        <v>1547</v>
      </c>
      <c r="K210">
        <v>1008</v>
      </c>
      <c r="L210" t="s">
        <v>1551</v>
      </c>
      <c r="M210" s="87">
        <v>43782</v>
      </c>
      <c r="N210" t="s">
        <v>1512</v>
      </c>
      <c r="O210" t="s">
        <v>1513</v>
      </c>
      <c r="P210" s="61">
        <v>4.5999999999999996</v>
      </c>
      <c r="Q210" t="s">
        <v>1513</v>
      </c>
      <c r="R210" s="61">
        <v>4.5999999999999996</v>
      </c>
      <c r="S210" s="61">
        <v>0</v>
      </c>
    </row>
    <row r="211" spans="1:19" x14ac:dyDescent="0.2">
      <c r="A211" t="s">
        <v>705</v>
      </c>
      <c r="B211" t="s">
        <v>1010</v>
      </c>
      <c r="C211" t="s">
        <v>1382</v>
      </c>
      <c r="D211" t="s">
        <v>238</v>
      </c>
      <c r="E211" t="s">
        <v>1508</v>
      </c>
      <c r="F211" t="s">
        <v>119</v>
      </c>
      <c r="G211" s="87">
        <v>43799</v>
      </c>
      <c r="H211" t="s">
        <v>1514</v>
      </c>
      <c r="I211" t="s">
        <v>1547</v>
      </c>
      <c r="J211" t="s">
        <v>1547</v>
      </c>
      <c r="K211">
        <v>1014</v>
      </c>
      <c r="L211" t="s">
        <v>1552</v>
      </c>
      <c r="M211" s="87">
        <v>43810</v>
      </c>
      <c r="N211" t="s">
        <v>1512</v>
      </c>
      <c r="O211" t="s">
        <v>1513</v>
      </c>
      <c r="P211" s="61">
        <v>4.5999999999999996</v>
      </c>
      <c r="Q211" t="s">
        <v>1513</v>
      </c>
      <c r="R211" s="61">
        <v>4.5999999999999996</v>
      </c>
      <c r="S211" s="61">
        <v>0</v>
      </c>
    </row>
    <row r="212" spans="1:19" x14ac:dyDescent="0.2">
      <c r="A212" t="s">
        <v>705</v>
      </c>
      <c r="B212" t="s">
        <v>1010</v>
      </c>
      <c r="C212" t="s">
        <v>1382</v>
      </c>
      <c r="D212" t="s">
        <v>238</v>
      </c>
      <c r="E212" t="s">
        <v>1508</v>
      </c>
      <c r="F212" t="s">
        <v>120</v>
      </c>
      <c r="G212" s="87">
        <v>43830</v>
      </c>
      <c r="H212" t="s">
        <v>1514</v>
      </c>
      <c r="I212" t="s">
        <v>1547</v>
      </c>
      <c r="J212" t="s">
        <v>1547</v>
      </c>
      <c r="K212">
        <v>1017</v>
      </c>
      <c r="L212" t="s">
        <v>1553</v>
      </c>
      <c r="M212" s="87">
        <v>43840</v>
      </c>
      <c r="N212" t="s">
        <v>1512</v>
      </c>
      <c r="O212" t="s">
        <v>1513</v>
      </c>
      <c r="P212" s="61">
        <v>4.5999999999999996</v>
      </c>
      <c r="Q212" t="s">
        <v>1513</v>
      </c>
      <c r="R212" s="61">
        <v>4.5999999999999996</v>
      </c>
      <c r="S212" s="61">
        <v>0</v>
      </c>
    </row>
    <row r="213" spans="1:19" x14ac:dyDescent="0.2">
      <c r="A213" t="s">
        <v>705</v>
      </c>
      <c r="B213" t="s">
        <v>1010</v>
      </c>
      <c r="C213" t="s">
        <v>1382</v>
      </c>
      <c r="D213" t="s">
        <v>238</v>
      </c>
      <c r="E213" t="s">
        <v>1508</v>
      </c>
      <c r="F213" t="s">
        <v>121</v>
      </c>
      <c r="G213" s="87">
        <v>43861</v>
      </c>
      <c r="H213" t="s">
        <v>1514</v>
      </c>
      <c r="I213" t="s">
        <v>1547</v>
      </c>
      <c r="J213" t="s">
        <v>1547</v>
      </c>
      <c r="K213">
        <v>1021</v>
      </c>
      <c r="L213" t="s">
        <v>1554</v>
      </c>
      <c r="M213" s="87">
        <v>43871</v>
      </c>
      <c r="N213" t="s">
        <v>1512</v>
      </c>
      <c r="O213" t="s">
        <v>1513</v>
      </c>
      <c r="P213" s="61">
        <v>4.5999999999999996</v>
      </c>
      <c r="Q213" t="s">
        <v>1513</v>
      </c>
      <c r="R213" s="61">
        <v>4.5999999999999996</v>
      </c>
      <c r="S213" s="61">
        <v>0</v>
      </c>
    </row>
    <row r="214" spans="1:19" x14ac:dyDescent="0.2">
      <c r="A214" t="s">
        <v>705</v>
      </c>
      <c r="B214" t="s">
        <v>1010</v>
      </c>
      <c r="C214" t="s">
        <v>1382</v>
      </c>
      <c r="D214" t="s">
        <v>238</v>
      </c>
      <c r="E214" t="s">
        <v>1508</v>
      </c>
      <c r="F214" t="s">
        <v>122</v>
      </c>
      <c r="G214" s="87">
        <v>43890</v>
      </c>
      <c r="H214" t="s">
        <v>1514</v>
      </c>
      <c r="I214" t="s">
        <v>1547</v>
      </c>
      <c r="J214" t="s">
        <v>1547</v>
      </c>
      <c r="K214">
        <v>1026</v>
      </c>
      <c r="L214" t="s">
        <v>1555</v>
      </c>
      <c r="M214" s="87">
        <v>43902</v>
      </c>
      <c r="N214" t="s">
        <v>1512</v>
      </c>
      <c r="O214" t="s">
        <v>1513</v>
      </c>
      <c r="P214" s="61">
        <v>4.5999999999999996</v>
      </c>
      <c r="Q214" t="s">
        <v>1513</v>
      </c>
      <c r="R214" s="61">
        <v>4.5999999999999996</v>
      </c>
      <c r="S214" s="61">
        <v>0</v>
      </c>
    </row>
    <row r="215" spans="1:19" x14ac:dyDescent="0.2">
      <c r="A215" t="s">
        <v>705</v>
      </c>
      <c r="B215" t="s">
        <v>1010</v>
      </c>
      <c r="C215" t="s">
        <v>1382</v>
      </c>
      <c r="D215" t="s">
        <v>238</v>
      </c>
      <c r="E215" t="s">
        <v>1508</v>
      </c>
      <c r="F215" t="s">
        <v>123</v>
      </c>
      <c r="G215" s="87">
        <v>43921</v>
      </c>
      <c r="H215" t="s">
        <v>1514</v>
      </c>
      <c r="I215" t="s">
        <v>1547</v>
      </c>
      <c r="J215" t="s">
        <v>1547</v>
      </c>
      <c r="K215">
        <v>1029</v>
      </c>
      <c r="L215" t="s">
        <v>1556</v>
      </c>
      <c r="M215" s="87">
        <v>43935</v>
      </c>
      <c r="N215" t="s">
        <v>1512</v>
      </c>
      <c r="O215" t="s">
        <v>1513</v>
      </c>
      <c r="P215" s="61">
        <v>4.5999999999999996</v>
      </c>
      <c r="Q215" t="s">
        <v>1513</v>
      </c>
      <c r="R215" s="61">
        <v>4.5999999999999996</v>
      </c>
      <c r="S215" s="61">
        <v>0</v>
      </c>
    </row>
    <row r="216" spans="1:19" x14ac:dyDescent="0.2">
      <c r="A216" t="s">
        <v>705</v>
      </c>
      <c r="B216" t="s">
        <v>1010</v>
      </c>
      <c r="C216" t="s">
        <v>1382</v>
      </c>
      <c r="D216" t="s">
        <v>238</v>
      </c>
      <c r="E216" t="s">
        <v>1508</v>
      </c>
      <c r="F216" t="s">
        <v>124</v>
      </c>
      <c r="G216" s="87">
        <v>43951</v>
      </c>
      <c r="H216" t="s">
        <v>1514</v>
      </c>
      <c r="I216" t="s">
        <v>1547</v>
      </c>
      <c r="J216" t="s">
        <v>1547</v>
      </c>
      <c r="K216">
        <v>1031</v>
      </c>
      <c r="L216" t="s">
        <v>1557</v>
      </c>
      <c r="M216" s="87">
        <v>43962</v>
      </c>
      <c r="N216" t="s">
        <v>1512</v>
      </c>
      <c r="O216" t="s">
        <v>1513</v>
      </c>
      <c r="P216" s="61">
        <v>4.5999999999999996</v>
      </c>
      <c r="Q216" t="s">
        <v>1513</v>
      </c>
      <c r="R216" s="61">
        <v>4.5999999999999996</v>
      </c>
      <c r="S216" s="61">
        <v>0</v>
      </c>
    </row>
    <row r="217" spans="1:19" x14ac:dyDescent="0.2">
      <c r="A217" t="s">
        <v>705</v>
      </c>
      <c r="B217" t="s">
        <v>1010</v>
      </c>
      <c r="C217" t="s">
        <v>1382</v>
      </c>
      <c r="D217" t="s">
        <v>238</v>
      </c>
      <c r="E217" t="s">
        <v>1508</v>
      </c>
      <c r="F217" t="s">
        <v>125</v>
      </c>
      <c r="G217" s="87">
        <v>43982</v>
      </c>
      <c r="H217" t="s">
        <v>1514</v>
      </c>
      <c r="I217" t="s">
        <v>1547</v>
      </c>
      <c r="J217" t="s">
        <v>1547</v>
      </c>
      <c r="K217">
        <v>1034</v>
      </c>
      <c r="L217" t="s">
        <v>1558</v>
      </c>
      <c r="M217" s="87">
        <v>43985</v>
      </c>
      <c r="N217" t="s">
        <v>1512</v>
      </c>
      <c r="O217" t="s">
        <v>1513</v>
      </c>
      <c r="P217" s="61">
        <v>4.5999999999999996</v>
      </c>
      <c r="Q217" t="s">
        <v>1513</v>
      </c>
      <c r="R217" s="61">
        <v>4.5999999999999996</v>
      </c>
      <c r="S217" s="61">
        <v>0</v>
      </c>
    </row>
    <row r="218" spans="1:19" x14ac:dyDescent="0.2">
      <c r="A218" t="s">
        <v>705</v>
      </c>
      <c r="B218" t="s">
        <v>1010</v>
      </c>
      <c r="C218" t="s">
        <v>1382</v>
      </c>
      <c r="D218" t="s">
        <v>238</v>
      </c>
      <c r="E218" t="s">
        <v>1508</v>
      </c>
      <c r="F218" t="s">
        <v>126</v>
      </c>
      <c r="G218" s="87">
        <v>44008</v>
      </c>
      <c r="H218" t="s">
        <v>1514</v>
      </c>
      <c r="I218" t="s">
        <v>1547</v>
      </c>
      <c r="J218" t="s">
        <v>1547</v>
      </c>
      <c r="K218">
        <v>1037</v>
      </c>
      <c r="L218" t="s">
        <v>1559</v>
      </c>
      <c r="M218" s="87">
        <v>44008</v>
      </c>
      <c r="N218" t="s">
        <v>1512</v>
      </c>
      <c r="O218" t="s">
        <v>1513</v>
      </c>
      <c r="P218" s="61">
        <v>4.5999999999999996</v>
      </c>
      <c r="Q218" t="s">
        <v>1513</v>
      </c>
      <c r="R218" s="61">
        <v>4.5999999999999996</v>
      </c>
      <c r="S218" s="61">
        <v>0</v>
      </c>
    </row>
    <row r="219" spans="1:19" x14ac:dyDescent="0.2">
      <c r="A219" t="s">
        <v>705</v>
      </c>
      <c r="B219" t="s">
        <v>1010</v>
      </c>
      <c r="C219" t="s">
        <v>1382</v>
      </c>
      <c r="D219" t="s">
        <v>238</v>
      </c>
      <c r="E219" t="s">
        <v>1508</v>
      </c>
      <c r="F219" t="s">
        <v>16</v>
      </c>
      <c r="G219" s="87">
        <v>44012</v>
      </c>
      <c r="H219" t="s">
        <v>1509</v>
      </c>
      <c r="J219" t="s">
        <v>1510</v>
      </c>
      <c r="K219">
        <v>1036</v>
      </c>
      <c r="L219" t="s">
        <v>1526</v>
      </c>
      <c r="M219" s="87">
        <v>43999</v>
      </c>
      <c r="N219" t="s">
        <v>1512</v>
      </c>
      <c r="O219" t="s">
        <v>1513</v>
      </c>
      <c r="P219" s="61">
        <v>-50.6</v>
      </c>
      <c r="Q219" t="s">
        <v>1513</v>
      </c>
      <c r="R219" s="61">
        <v>0</v>
      </c>
      <c r="S219" s="61">
        <v>-50.6</v>
      </c>
    </row>
    <row r="220" spans="1:19" x14ac:dyDescent="0.2">
      <c r="A220" t="s">
        <v>705</v>
      </c>
      <c r="B220" t="s">
        <v>1010</v>
      </c>
      <c r="C220" t="s">
        <v>1382</v>
      </c>
      <c r="D220" t="s">
        <v>238</v>
      </c>
      <c r="E220" t="s">
        <v>1508</v>
      </c>
      <c r="F220" t="s">
        <v>16</v>
      </c>
      <c r="G220" s="87">
        <v>44012</v>
      </c>
      <c r="H220" t="s">
        <v>1509</v>
      </c>
      <c r="I220" t="s">
        <v>1510</v>
      </c>
      <c r="J220" t="s">
        <v>1510</v>
      </c>
      <c r="K220">
        <v>1037</v>
      </c>
      <c r="L220" t="s">
        <v>1559</v>
      </c>
      <c r="M220" s="87">
        <v>44008</v>
      </c>
      <c r="N220" t="s">
        <v>1512</v>
      </c>
      <c r="O220" t="s">
        <v>1513</v>
      </c>
      <c r="P220" s="61">
        <v>-4.5999999999999996</v>
      </c>
      <c r="Q220" t="s">
        <v>1513</v>
      </c>
      <c r="R220" s="61">
        <v>0</v>
      </c>
      <c r="S220" s="61">
        <v>-4.5999999999999996</v>
      </c>
    </row>
    <row r="221" spans="1:19" x14ac:dyDescent="0.2">
      <c r="A221" t="s">
        <v>717</v>
      </c>
      <c r="B221" t="s">
        <v>1024</v>
      </c>
      <c r="C221" t="s">
        <v>1385</v>
      </c>
      <c r="D221" t="s">
        <v>238</v>
      </c>
      <c r="E221" t="s">
        <v>1508</v>
      </c>
      <c r="F221" t="s">
        <v>115</v>
      </c>
      <c r="G221" s="87">
        <v>43677</v>
      </c>
      <c r="H221" t="s">
        <v>1514</v>
      </c>
      <c r="I221" t="s">
        <v>1547</v>
      </c>
      <c r="J221" t="s">
        <v>1547</v>
      </c>
      <c r="K221">
        <v>998</v>
      </c>
      <c r="L221" t="s">
        <v>1548</v>
      </c>
      <c r="M221" s="87">
        <v>43697</v>
      </c>
      <c r="N221" t="s">
        <v>1512</v>
      </c>
      <c r="O221" t="s">
        <v>1513</v>
      </c>
      <c r="P221" s="61">
        <v>24.16</v>
      </c>
      <c r="Q221" t="s">
        <v>1513</v>
      </c>
      <c r="R221" s="61">
        <v>24.16</v>
      </c>
      <c r="S221" s="61">
        <v>0</v>
      </c>
    </row>
    <row r="222" spans="1:19" x14ac:dyDescent="0.2">
      <c r="A222" t="s">
        <v>717</v>
      </c>
      <c r="B222" t="s">
        <v>1024</v>
      </c>
      <c r="C222" t="s">
        <v>1385</v>
      </c>
      <c r="D222" t="s">
        <v>238</v>
      </c>
      <c r="E222" t="s">
        <v>1508</v>
      </c>
      <c r="F222" t="s">
        <v>116</v>
      </c>
      <c r="G222" s="87">
        <v>43708</v>
      </c>
      <c r="H222" t="s">
        <v>1514</v>
      </c>
      <c r="I222" t="s">
        <v>1547</v>
      </c>
      <c r="J222" t="s">
        <v>1547</v>
      </c>
      <c r="K222">
        <v>1002</v>
      </c>
      <c r="L222" t="s">
        <v>1549</v>
      </c>
      <c r="M222" s="87">
        <v>43718</v>
      </c>
      <c r="N222" t="s">
        <v>1512</v>
      </c>
      <c r="O222" t="s">
        <v>1513</v>
      </c>
      <c r="P222" s="61">
        <v>24.16</v>
      </c>
      <c r="Q222" t="s">
        <v>1513</v>
      </c>
      <c r="R222" s="61">
        <v>24.16</v>
      </c>
      <c r="S222" s="61">
        <v>0</v>
      </c>
    </row>
    <row r="223" spans="1:19" x14ac:dyDescent="0.2">
      <c r="A223" t="s">
        <v>717</v>
      </c>
      <c r="B223" t="s">
        <v>1024</v>
      </c>
      <c r="C223" t="s">
        <v>1385</v>
      </c>
      <c r="D223" t="s">
        <v>238</v>
      </c>
      <c r="E223" t="s">
        <v>1508</v>
      </c>
      <c r="F223" t="s">
        <v>117</v>
      </c>
      <c r="G223" s="87">
        <v>43738</v>
      </c>
      <c r="H223" t="s">
        <v>1514</v>
      </c>
      <c r="I223" t="s">
        <v>1547</v>
      </c>
      <c r="J223" t="s">
        <v>1547</v>
      </c>
      <c r="K223">
        <v>1005</v>
      </c>
      <c r="L223" t="s">
        <v>1550</v>
      </c>
      <c r="M223" s="87">
        <v>43746</v>
      </c>
      <c r="N223" t="s">
        <v>1512</v>
      </c>
      <c r="O223" t="s">
        <v>1513</v>
      </c>
      <c r="P223" s="61">
        <v>23.38</v>
      </c>
      <c r="Q223" t="s">
        <v>1513</v>
      </c>
      <c r="R223" s="61">
        <v>23.38</v>
      </c>
      <c r="S223" s="61">
        <v>0</v>
      </c>
    </row>
    <row r="224" spans="1:19" x14ac:dyDescent="0.2">
      <c r="A224" t="s">
        <v>717</v>
      </c>
      <c r="B224" t="s">
        <v>1024</v>
      </c>
      <c r="C224" t="s">
        <v>1385</v>
      </c>
      <c r="D224" t="s">
        <v>238</v>
      </c>
      <c r="E224" t="s">
        <v>1508</v>
      </c>
      <c r="F224" t="s">
        <v>118</v>
      </c>
      <c r="G224" s="87">
        <v>43769</v>
      </c>
      <c r="H224" t="s">
        <v>1514</v>
      </c>
      <c r="I224" t="s">
        <v>1547</v>
      </c>
      <c r="J224" t="s">
        <v>1547</v>
      </c>
      <c r="K224">
        <v>1008</v>
      </c>
      <c r="L224" t="s">
        <v>1551</v>
      </c>
      <c r="M224" s="87">
        <v>43782</v>
      </c>
      <c r="N224" t="s">
        <v>1512</v>
      </c>
      <c r="O224" t="s">
        <v>1513</v>
      </c>
      <c r="P224" s="61">
        <v>23.38</v>
      </c>
      <c r="Q224" t="s">
        <v>1513</v>
      </c>
      <c r="R224" s="61">
        <v>23.38</v>
      </c>
      <c r="S224" s="61">
        <v>0</v>
      </c>
    </row>
    <row r="225" spans="1:19" x14ac:dyDescent="0.2">
      <c r="A225" t="s">
        <v>717</v>
      </c>
      <c r="B225" t="s">
        <v>1024</v>
      </c>
      <c r="C225" t="s">
        <v>1385</v>
      </c>
      <c r="D225" t="s">
        <v>238</v>
      </c>
      <c r="E225" t="s">
        <v>1508</v>
      </c>
      <c r="F225" t="s">
        <v>119</v>
      </c>
      <c r="G225" s="87">
        <v>43799</v>
      </c>
      <c r="H225" t="s">
        <v>1514</v>
      </c>
      <c r="I225" t="s">
        <v>1547</v>
      </c>
      <c r="J225" t="s">
        <v>1547</v>
      </c>
      <c r="K225">
        <v>1014</v>
      </c>
      <c r="L225" t="s">
        <v>1552</v>
      </c>
      <c r="M225" s="87">
        <v>43810</v>
      </c>
      <c r="N225" t="s">
        <v>1512</v>
      </c>
      <c r="O225" t="s">
        <v>1513</v>
      </c>
      <c r="P225" s="61">
        <v>23.38</v>
      </c>
      <c r="Q225" t="s">
        <v>1513</v>
      </c>
      <c r="R225" s="61">
        <v>23.38</v>
      </c>
      <c r="S225" s="61">
        <v>0</v>
      </c>
    </row>
    <row r="226" spans="1:19" x14ac:dyDescent="0.2">
      <c r="A226" t="s">
        <v>717</v>
      </c>
      <c r="B226" t="s">
        <v>1024</v>
      </c>
      <c r="C226" t="s">
        <v>1385</v>
      </c>
      <c r="D226" t="s">
        <v>238</v>
      </c>
      <c r="E226" t="s">
        <v>1508</v>
      </c>
      <c r="F226" t="s">
        <v>120</v>
      </c>
      <c r="G226" s="87">
        <v>43830</v>
      </c>
      <c r="H226" t="s">
        <v>1514</v>
      </c>
      <c r="I226" t="s">
        <v>1547</v>
      </c>
      <c r="J226" t="s">
        <v>1547</v>
      </c>
      <c r="K226">
        <v>1017</v>
      </c>
      <c r="L226" t="s">
        <v>1553</v>
      </c>
      <c r="M226" s="87">
        <v>43840</v>
      </c>
      <c r="N226" t="s">
        <v>1512</v>
      </c>
      <c r="O226" t="s">
        <v>1513</v>
      </c>
      <c r="P226" s="61">
        <v>24.16</v>
      </c>
      <c r="Q226" t="s">
        <v>1513</v>
      </c>
      <c r="R226" s="61">
        <v>24.16</v>
      </c>
      <c r="S226" s="61">
        <v>0</v>
      </c>
    </row>
    <row r="227" spans="1:19" x14ac:dyDescent="0.2">
      <c r="A227" t="s">
        <v>717</v>
      </c>
      <c r="B227" t="s">
        <v>1024</v>
      </c>
      <c r="C227" t="s">
        <v>1385</v>
      </c>
      <c r="D227" t="s">
        <v>238</v>
      </c>
      <c r="E227" t="s">
        <v>1508</v>
      </c>
      <c r="F227" t="s">
        <v>121</v>
      </c>
      <c r="G227" s="87">
        <v>43861</v>
      </c>
      <c r="H227" t="s">
        <v>1514</v>
      </c>
      <c r="I227" t="s">
        <v>1547</v>
      </c>
      <c r="J227" t="s">
        <v>1547</v>
      </c>
      <c r="K227">
        <v>1021</v>
      </c>
      <c r="L227" t="s">
        <v>1554</v>
      </c>
      <c r="M227" s="87">
        <v>43871</v>
      </c>
      <c r="N227" t="s">
        <v>1512</v>
      </c>
      <c r="O227" t="s">
        <v>1513</v>
      </c>
      <c r="P227" s="61">
        <v>24.16</v>
      </c>
      <c r="Q227" t="s">
        <v>1513</v>
      </c>
      <c r="R227" s="61">
        <v>24.16</v>
      </c>
      <c r="S227" s="61">
        <v>0</v>
      </c>
    </row>
    <row r="228" spans="1:19" x14ac:dyDescent="0.2">
      <c r="A228" t="s">
        <v>717</v>
      </c>
      <c r="B228" t="s">
        <v>1024</v>
      </c>
      <c r="C228" t="s">
        <v>1385</v>
      </c>
      <c r="D228" t="s">
        <v>238</v>
      </c>
      <c r="E228" t="s">
        <v>1508</v>
      </c>
      <c r="F228" t="s">
        <v>122</v>
      </c>
      <c r="G228" s="87">
        <v>43890</v>
      </c>
      <c r="H228" t="s">
        <v>1514</v>
      </c>
      <c r="I228" t="s">
        <v>1547</v>
      </c>
      <c r="J228" t="s">
        <v>1547</v>
      </c>
      <c r="K228">
        <v>1026</v>
      </c>
      <c r="L228" t="s">
        <v>1555</v>
      </c>
      <c r="M228" s="87">
        <v>43902</v>
      </c>
      <c r="N228" t="s">
        <v>1512</v>
      </c>
      <c r="O228" t="s">
        <v>1513</v>
      </c>
      <c r="P228" s="61">
        <v>22.6</v>
      </c>
      <c r="Q228" t="s">
        <v>1513</v>
      </c>
      <c r="R228" s="61">
        <v>22.6</v>
      </c>
      <c r="S228" s="61">
        <v>0</v>
      </c>
    </row>
    <row r="229" spans="1:19" x14ac:dyDescent="0.2">
      <c r="A229" t="s">
        <v>717</v>
      </c>
      <c r="B229" t="s">
        <v>1024</v>
      </c>
      <c r="C229" t="s">
        <v>1385</v>
      </c>
      <c r="D229" t="s">
        <v>238</v>
      </c>
      <c r="E229" t="s">
        <v>1508</v>
      </c>
      <c r="F229" t="s">
        <v>123</v>
      </c>
      <c r="G229" s="87">
        <v>43921</v>
      </c>
      <c r="H229" t="s">
        <v>1514</v>
      </c>
      <c r="I229" t="s">
        <v>1547</v>
      </c>
      <c r="J229" t="s">
        <v>1547</v>
      </c>
      <c r="K229">
        <v>1029</v>
      </c>
      <c r="L229" t="s">
        <v>1556</v>
      </c>
      <c r="M229" s="87">
        <v>43935</v>
      </c>
      <c r="N229" t="s">
        <v>1512</v>
      </c>
      <c r="O229" t="s">
        <v>1513</v>
      </c>
      <c r="P229" s="61">
        <v>24.16</v>
      </c>
      <c r="Q229" t="s">
        <v>1513</v>
      </c>
      <c r="R229" s="61">
        <v>24.16</v>
      </c>
      <c r="S229" s="61">
        <v>0</v>
      </c>
    </row>
    <row r="230" spans="1:19" x14ac:dyDescent="0.2">
      <c r="A230" t="s">
        <v>717</v>
      </c>
      <c r="B230" t="s">
        <v>1024</v>
      </c>
      <c r="C230" t="s">
        <v>1385</v>
      </c>
      <c r="D230" t="s">
        <v>238</v>
      </c>
      <c r="E230" t="s">
        <v>1508</v>
      </c>
      <c r="F230" t="s">
        <v>124</v>
      </c>
      <c r="G230" s="87">
        <v>43951</v>
      </c>
      <c r="H230" t="s">
        <v>1514</v>
      </c>
      <c r="I230" t="s">
        <v>1547</v>
      </c>
      <c r="J230" t="s">
        <v>1547</v>
      </c>
      <c r="K230">
        <v>1031</v>
      </c>
      <c r="L230" t="s">
        <v>1557</v>
      </c>
      <c r="M230" s="87">
        <v>43962</v>
      </c>
      <c r="N230" t="s">
        <v>1512</v>
      </c>
      <c r="O230" t="s">
        <v>1513</v>
      </c>
      <c r="P230" s="61">
        <v>23.38</v>
      </c>
      <c r="Q230" t="s">
        <v>1513</v>
      </c>
      <c r="R230" s="61">
        <v>23.38</v>
      </c>
      <c r="S230" s="61">
        <v>0</v>
      </c>
    </row>
    <row r="231" spans="1:19" x14ac:dyDescent="0.2">
      <c r="A231" t="s">
        <v>717</v>
      </c>
      <c r="B231" t="s">
        <v>1024</v>
      </c>
      <c r="C231" t="s">
        <v>1385</v>
      </c>
      <c r="D231" t="s">
        <v>238</v>
      </c>
      <c r="E231" t="s">
        <v>1508</v>
      </c>
      <c r="F231" t="s">
        <v>125</v>
      </c>
      <c r="G231" s="87">
        <v>43982</v>
      </c>
      <c r="H231" t="s">
        <v>1514</v>
      </c>
      <c r="I231" t="s">
        <v>1547</v>
      </c>
      <c r="J231" t="s">
        <v>1547</v>
      </c>
      <c r="K231">
        <v>1034</v>
      </c>
      <c r="L231" t="s">
        <v>1558</v>
      </c>
      <c r="M231" s="87">
        <v>43985</v>
      </c>
      <c r="N231" t="s">
        <v>1512</v>
      </c>
      <c r="O231" t="s">
        <v>1513</v>
      </c>
      <c r="P231" s="61">
        <v>24.16</v>
      </c>
      <c r="Q231" t="s">
        <v>1513</v>
      </c>
      <c r="R231" s="61">
        <v>24.16</v>
      </c>
      <c r="S231" s="61">
        <v>0</v>
      </c>
    </row>
    <row r="232" spans="1:19" x14ac:dyDescent="0.2">
      <c r="A232" t="s">
        <v>717</v>
      </c>
      <c r="B232" t="s">
        <v>1024</v>
      </c>
      <c r="C232" t="s">
        <v>1385</v>
      </c>
      <c r="D232" t="s">
        <v>238</v>
      </c>
      <c r="E232" t="s">
        <v>1508</v>
      </c>
      <c r="F232" t="s">
        <v>126</v>
      </c>
      <c r="G232" s="87">
        <v>44008</v>
      </c>
      <c r="H232" t="s">
        <v>1514</v>
      </c>
      <c r="I232" t="s">
        <v>1547</v>
      </c>
      <c r="J232" t="s">
        <v>1547</v>
      </c>
      <c r="K232">
        <v>1037</v>
      </c>
      <c r="L232" t="s">
        <v>1559</v>
      </c>
      <c r="M232" s="87">
        <v>44008</v>
      </c>
      <c r="N232" t="s">
        <v>1512</v>
      </c>
      <c r="O232" t="s">
        <v>1513</v>
      </c>
      <c r="P232" s="61">
        <v>23.38</v>
      </c>
      <c r="Q232" t="s">
        <v>1513</v>
      </c>
      <c r="R232" s="61">
        <v>23.38</v>
      </c>
      <c r="S232" s="61">
        <v>0</v>
      </c>
    </row>
    <row r="233" spans="1:19" x14ac:dyDescent="0.2">
      <c r="A233" t="s">
        <v>717</v>
      </c>
      <c r="B233" t="s">
        <v>1024</v>
      </c>
      <c r="C233" t="s">
        <v>1385</v>
      </c>
      <c r="D233" t="s">
        <v>238</v>
      </c>
      <c r="E233" t="s">
        <v>1508</v>
      </c>
      <c r="F233" t="s">
        <v>16</v>
      </c>
      <c r="G233" s="87">
        <v>44012</v>
      </c>
      <c r="H233" t="s">
        <v>1509</v>
      </c>
      <c r="J233" t="s">
        <v>1510</v>
      </c>
      <c r="K233">
        <v>1036</v>
      </c>
      <c r="L233" t="s">
        <v>1526</v>
      </c>
      <c r="M233" s="87">
        <v>43999</v>
      </c>
      <c r="N233" t="s">
        <v>1512</v>
      </c>
      <c r="O233" t="s">
        <v>1513</v>
      </c>
      <c r="P233" s="61">
        <v>-261.08</v>
      </c>
      <c r="Q233" t="s">
        <v>1513</v>
      </c>
      <c r="R233" s="61">
        <v>0</v>
      </c>
      <c r="S233" s="61">
        <v>-261.08</v>
      </c>
    </row>
    <row r="234" spans="1:19" x14ac:dyDescent="0.2">
      <c r="A234" t="s">
        <v>717</v>
      </c>
      <c r="B234" t="s">
        <v>1024</v>
      </c>
      <c r="C234" t="s">
        <v>1385</v>
      </c>
      <c r="D234" t="s">
        <v>238</v>
      </c>
      <c r="E234" t="s">
        <v>1508</v>
      </c>
      <c r="F234" t="s">
        <v>16</v>
      </c>
      <c r="G234" s="87">
        <v>44012</v>
      </c>
      <c r="H234" t="s">
        <v>1509</v>
      </c>
      <c r="I234" t="s">
        <v>1510</v>
      </c>
      <c r="J234" t="s">
        <v>1510</v>
      </c>
      <c r="K234">
        <v>1037</v>
      </c>
      <c r="L234" t="s">
        <v>1559</v>
      </c>
      <c r="M234" s="87">
        <v>44008</v>
      </c>
      <c r="N234" t="s">
        <v>1512</v>
      </c>
      <c r="O234" t="s">
        <v>1513</v>
      </c>
      <c r="P234" s="61">
        <v>-23.38</v>
      </c>
      <c r="Q234" t="s">
        <v>1513</v>
      </c>
      <c r="R234" s="61">
        <v>0</v>
      </c>
      <c r="S234" s="61">
        <v>-23.38</v>
      </c>
    </row>
    <row r="235" spans="1:19" x14ac:dyDescent="0.2">
      <c r="A235" t="s">
        <v>617</v>
      </c>
      <c r="B235" t="s">
        <v>1025</v>
      </c>
      <c r="C235" t="s">
        <v>1386</v>
      </c>
      <c r="D235" t="s">
        <v>238</v>
      </c>
      <c r="E235" t="s">
        <v>1508</v>
      </c>
      <c r="F235" t="s">
        <v>115</v>
      </c>
      <c r="G235" s="87">
        <v>43677</v>
      </c>
      <c r="H235" t="s">
        <v>1514</v>
      </c>
      <c r="I235" t="s">
        <v>1547</v>
      </c>
      <c r="J235" t="s">
        <v>1547</v>
      </c>
      <c r="K235">
        <v>998</v>
      </c>
      <c r="L235" t="s">
        <v>1548</v>
      </c>
      <c r="M235" s="87">
        <v>43697</v>
      </c>
      <c r="N235" t="s">
        <v>1512</v>
      </c>
      <c r="O235" t="s">
        <v>1513</v>
      </c>
      <c r="P235" s="61">
        <v>24.16</v>
      </c>
      <c r="Q235" t="s">
        <v>1513</v>
      </c>
      <c r="R235" s="61">
        <v>24.16</v>
      </c>
      <c r="S235" s="61">
        <v>0</v>
      </c>
    </row>
    <row r="236" spans="1:19" x14ac:dyDescent="0.2">
      <c r="A236" t="s">
        <v>617</v>
      </c>
      <c r="B236" t="s">
        <v>1025</v>
      </c>
      <c r="C236" t="s">
        <v>1386</v>
      </c>
      <c r="D236" t="s">
        <v>238</v>
      </c>
      <c r="E236" t="s">
        <v>1508</v>
      </c>
      <c r="F236" t="s">
        <v>116</v>
      </c>
      <c r="G236" s="87">
        <v>43708</v>
      </c>
      <c r="H236" t="s">
        <v>1514</v>
      </c>
      <c r="I236" t="s">
        <v>1547</v>
      </c>
      <c r="J236" t="s">
        <v>1547</v>
      </c>
      <c r="K236">
        <v>1002</v>
      </c>
      <c r="L236" t="s">
        <v>1549</v>
      </c>
      <c r="M236" s="87">
        <v>43718</v>
      </c>
      <c r="N236" t="s">
        <v>1512</v>
      </c>
      <c r="O236" t="s">
        <v>1513</v>
      </c>
      <c r="P236" s="61">
        <v>24.16</v>
      </c>
      <c r="Q236" t="s">
        <v>1513</v>
      </c>
      <c r="R236" s="61">
        <v>24.16</v>
      </c>
      <c r="S236" s="61">
        <v>0</v>
      </c>
    </row>
    <row r="237" spans="1:19" x14ac:dyDescent="0.2">
      <c r="A237" t="s">
        <v>617</v>
      </c>
      <c r="B237" t="s">
        <v>1025</v>
      </c>
      <c r="C237" t="s">
        <v>1386</v>
      </c>
      <c r="D237" t="s">
        <v>238</v>
      </c>
      <c r="E237" t="s">
        <v>1508</v>
      </c>
      <c r="F237" t="s">
        <v>117</v>
      </c>
      <c r="G237" s="87">
        <v>43738</v>
      </c>
      <c r="H237" t="s">
        <v>1514</v>
      </c>
      <c r="I237" t="s">
        <v>1547</v>
      </c>
      <c r="J237" t="s">
        <v>1547</v>
      </c>
      <c r="K237">
        <v>1005</v>
      </c>
      <c r="L237" t="s">
        <v>1550</v>
      </c>
      <c r="M237" s="87">
        <v>43746</v>
      </c>
      <c r="N237" t="s">
        <v>1512</v>
      </c>
      <c r="O237" t="s">
        <v>1513</v>
      </c>
      <c r="P237" s="61">
        <v>23.38</v>
      </c>
      <c r="Q237" t="s">
        <v>1513</v>
      </c>
      <c r="R237" s="61">
        <v>23.38</v>
      </c>
      <c r="S237" s="61">
        <v>0</v>
      </c>
    </row>
    <row r="238" spans="1:19" x14ac:dyDescent="0.2">
      <c r="A238" t="s">
        <v>617</v>
      </c>
      <c r="B238" t="s">
        <v>1025</v>
      </c>
      <c r="C238" t="s">
        <v>1386</v>
      </c>
      <c r="D238" t="s">
        <v>238</v>
      </c>
      <c r="E238" t="s">
        <v>1508</v>
      </c>
      <c r="F238" t="s">
        <v>118</v>
      </c>
      <c r="G238" s="87">
        <v>43769</v>
      </c>
      <c r="H238" t="s">
        <v>1514</v>
      </c>
      <c r="I238" t="s">
        <v>1547</v>
      </c>
      <c r="J238" t="s">
        <v>1547</v>
      </c>
      <c r="K238">
        <v>1008</v>
      </c>
      <c r="L238" t="s">
        <v>1551</v>
      </c>
      <c r="M238" s="87">
        <v>43782</v>
      </c>
      <c r="N238" t="s">
        <v>1512</v>
      </c>
      <c r="O238" t="s">
        <v>1513</v>
      </c>
      <c r="P238" s="61">
        <v>23.38</v>
      </c>
      <c r="Q238" t="s">
        <v>1513</v>
      </c>
      <c r="R238" s="61">
        <v>23.38</v>
      </c>
      <c r="S238" s="61">
        <v>0</v>
      </c>
    </row>
    <row r="239" spans="1:19" x14ac:dyDescent="0.2">
      <c r="A239" t="s">
        <v>617</v>
      </c>
      <c r="B239" t="s">
        <v>1025</v>
      </c>
      <c r="C239" t="s">
        <v>1386</v>
      </c>
      <c r="D239" t="s">
        <v>238</v>
      </c>
      <c r="E239" t="s">
        <v>1508</v>
      </c>
      <c r="F239" t="s">
        <v>119</v>
      </c>
      <c r="G239" s="87">
        <v>43799</v>
      </c>
      <c r="H239" t="s">
        <v>1514</v>
      </c>
      <c r="I239" t="s">
        <v>1547</v>
      </c>
      <c r="J239" t="s">
        <v>1547</v>
      </c>
      <c r="K239">
        <v>1014</v>
      </c>
      <c r="L239" t="s">
        <v>1552</v>
      </c>
      <c r="M239" s="87">
        <v>43810</v>
      </c>
      <c r="N239" t="s">
        <v>1512</v>
      </c>
      <c r="O239" t="s">
        <v>1513</v>
      </c>
      <c r="P239" s="61">
        <v>23.38</v>
      </c>
      <c r="Q239" t="s">
        <v>1513</v>
      </c>
      <c r="R239" s="61">
        <v>23.38</v>
      </c>
      <c r="S239" s="61">
        <v>0</v>
      </c>
    </row>
    <row r="240" spans="1:19" x14ac:dyDescent="0.2">
      <c r="A240" t="s">
        <v>617</v>
      </c>
      <c r="B240" t="s">
        <v>1025</v>
      </c>
      <c r="C240" t="s">
        <v>1386</v>
      </c>
      <c r="D240" t="s">
        <v>238</v>
      </c>
      <c r="E240" t="s">
        <v>1508</v>
      </c>
      <c r="F240" t="s">
        <v>120</v>
      </c>
      <c r="G240" s="87">
        <v>43830</v>
      </c>
      <c r="H240" t="s">
        <v>1514</v>
      </c>
      <c r="I240" t="s">
        <v>1547</v>
      </c>
      <c r="J240" t="s">
        <v>1547</v>
      </c>
      <c r="K240">
        <v>1017</v>
      </c>
      <c r="L240" t="s">
        <v>1553</v>
      </c>
      <c r="M240" s="87">
        <v>43840</v>
      </c>
      <c r="N240" t="s">
        <v>1512</v>
      </c>
      <c r="O240" t="s">
        <v>1513</v>
      </c>
      <c r="P240" s="61">
        <v>24.16</v>
      </c>
      <c r="Q240" t="s">
        <v>1513</v>
      </c>
      <c r="R240" s="61">
        <v>24.16</v>
      </c>
      <c r="S240" s="61">
        <v>0</v>
      </c>
    </row>
    <row r="241" spans="1:19" x14ac:dyDescent="0.2">
      <c r="A241" t="s">
        <v>617</v>
      </c>
      <c r="B241" t="s">
        <v>1025</v>
      </c>
      <c r="C241" t="s">
        <v>1386</v>
      </c>
      <c r="D241" t="s">
        <v>238</v>
      </c>
      <c r="E241" t="s">
        <v>1508</v>
      </c>
      <c r="F241" t="s">
        <v>121</v>
      </c>
      <c r="G241" s="87">
        <v>43861</v>
      </c>
      <c r="H241" t="s">
        <v>1514</v>
      </c>
      <c r="I241" t="s">
        <v>1547</v>
      </c>
      <c r="J241" t="s">
        <v>1547</v>
      </c>
      <c r="K241">
        <v>1021</v>
      </c>
      <c r="L241" t="s">
        <v>1554</v>
      </c>
      <c r="M241" s="87">
        <v>43871</v>
      </c>
      <c r="N241" t="s">
        <v>1512</v>
      </c>
      <c r="O241" t="s">
        <v>1513</v>
      </c>
      <c r="P241" s="61">
        <v>24.16</v>
      </c>
      <c r="Q241" t="s">
        <v>1513</v>
      </c>
      <c r="R241" s="61">
        <v>24.16</v>
      </c>
      <c r="S241" s="61">
        <v>0</v>
      </c>
    </row>
    <row r="242" spans="1:19" x14ac:dyDescent="0.2">
      <c r="A242" t="s">
        <v>617</v>
      </c>
      <c r="B242" t="s">
        <v>1025</v>
      </c>
      <c r="C242" t="s">
        <v>1386</v>
      </c>
      <c r="D242" t="s">
        <v>238</v>
      </c>
      <c r="E242" t="s">
        <v>1508</v>
      </c>
      <c r="F242" t="s">
        <v>122</v>
      </c>
      <c r="G242" s="87">
        <v>43890</v>
      </c>
      <c r="H242" t="s">
        <v>1514</v>
      </c>
      <c r="I242" t="s">
        <v>1547</v>
      </c>
      <c r="J242" t="s">
        <v>1547</v>
      </c>
      <c r="K242">
        <v>1026</v>
      </c>
      <c r="L242" t="s">
        <v>1555</v>
      </c>
      <c r="M242" s="87">
        <v>43902</v>
      </c>
      <c r="N242" t="s">
        <v>1512</v>
      </c>
      <c r="O242" t="s">
        <v>1513</v>
      </c>
      <c r="P242" s="61">
        <v>21.82</v>
      </c>
      <c r="Q242" t="s">
        <v>1513</v>
      </c>
      <c r="R242" s="61">
        <v>21.82</v>
      </c>
      <c r="S242" s="61">
        <v>0</v>
      </c>
    </row>
    <row r="243" spans="1:19" x14ac:dyDescent="0.2">
      <c r="A243" t="s">
        <v>617</v>
      </c>
      <c r="B243" t="s">
        <v>1025</v>
      </c>
      <c r="C243" t="s">
        <v>1386</v>
      </c>
      <c r="D243" t="s">
        <v>238</v>
      </c>
      <c r="E243" t="s">
        <v>1508</v>
      </c>
      <c r="F243" t="s">
        <v>123</v>
      </c>
      <c r="G243" s="87">
        <v>43921</v>
      </c>
      <c r="H243" t="s">
        <v>1514</v>
      </c>
      <c r="I243" t="s">
        <v>1547</v>
      </c>
      <c r="J243" t="s">
        <v>1547</v>
      </c>
      <c r="K243">
        <v>1029</v>
      </c>
      <c r="L243" t="s">
        <v>1556</v>
      </c>
      <c r="M243" s="87">
        <v>43935</v>
      </c>
      <c r="N243" t="s">
        <v>1512</v>
      </c>
      <c r="O243" t="s">
        <v>1513</v>
      </c>
      <c r="P243" s="61">
        <v>24.16</v>
      </c>
      <c r="Q243" t="s">
        <v>1513</v>
      </c>
      <c r="R243" s="61">
        <v>24.16</v>
      </c>
      <c r="S243" s="61">
        <v>0</v>
      </c>
    </row>
    <row r="244" spans="1:19" x14ac:dyDescent="0.2">
      <c r="A244" t="s">
        <v>617</v>
      </c>
      <c r="B244" t="s">
        <v>1025</v>
      </c>
      <c r="C244" t="s">
        <v>1386</v>
      </c>
      <c r="D244" t="s">
        <v>238</v>
      </c>
      <c r="E244" t="s">
        <v>1508</v>
      </c>
      <c r="F244" t="s">
        <v>124</v>
      </c>
      <c r="G244" s="87">
        <v>43951</v>
      </c>
      <c r="H244" t="s">
        <v>1514</v>
      </c>
      <c r="I244" t="s">
        <v>1547</v>
      </c>
      <c r="J244" t="s">
        <v>1547</v>
      </c>
      <c r="K244">
        <v>1031</v>
      </c>
      <c r="L244" t="s">
        <v>1557</v>
      </c>
      <c r="M244" s="87">
        <v>43962</v>
      </c>
      <c r="N244" t="s">
        <v>1512</v>
      </c>
      <c r="O244" t="s">
        <v>1513</v>
      </c>
      <c r="P244" s="61">
        <v>23.38</v>
      </c>
      <c r="Q244" t="s">
        <v>1513</v>
      </c>
      <c r="R244" s="61">
        <v>23.38</v>
      </c>
      <c r="S244" s="61">
        <v>0</v>
      </c>
    </row>
    <row r="245" spans="1:19" x14ac:dyDescent="0.2">
      <c r="A245" t="s">
        <v>617</v>
      </c>
      <c r="B245" t="s">
        <v>1025</v>
      </c>
      <c r="C245" t="s">
        <v>1386</v>
      </c>
      <c r="D245" t="s">
        <v>238</v>
      </c>
      <c r="E245" t="s">
        <v>1508</v>
      </c>
      <c r="F245" t="s">
        <v>125</v>
      </c>
      <c r="G245" s="87">
        <v>43982</v>
      </c>
      <c r="H245" t="s">
        <v>1514</v>
      </c>
      <c r="I245" t="s">
        <v>1547</v>
      </c>
      <c r="J245" t="s">
        <v>1547</v>
      </c>
      <c r="K245">
        <v>1034</v>
      </c>
      <c r="L245" t="s">
        <v>1558</v>
      </c>
      <c r="M245" s="87">
        <v>43985</v>
      </c>
      <c r="N245" t="s">
        <v>1512</v>
      </c>
      <c r="O245" t="s">
        <v>1513</v>
      </c>
      <c r="P245" s="61">
        <v>24.16</v>
      </c>
      <c r="Q245" t="s">
        <v>1513</v>
      </c>
      <c r="R245" s="61">
        <v>24.16</v>
      </c>
      <c r="S245" s="61">
        <v>0</v>
      </c>
    </row>
    <row r="246" spans="1:19" x14ac:dyDescent="0.2">
      <c r="A246" t="s">
        <v>617</v>
      </c>
      <c r="B246" t="s">
        <v>1025</v>
      </c>
      <c r="C246" t="s">
        <v>1386</v>
      </c>
      <c r="D246" t="s">
        <v>238</v>
      </c>
      <c r="E246" t="s">
        <v>1508</v>
      </c>
      <c r="F246" t="s">
        <v>126</v>
      </c>
      <c r="G246" s="87">
        <v>44008</v>
      </c>
      <c r="H246" t="s">
        <v>1514</v>
      </c>
      <c r="I246" t="s">
        <v>1547</v>
      </c>
      <c r="J246" t="s">
        <v>1547</v>
      </c>
      <c r="K246">
        <v>1037</v>
      </c>
      <c r="L246" t="s">
        <v>1559</v>
      </c>
      <c r="M246" s="87">
        <v>44008</v>
      </c>
      <c r="N246" t="s">
        <v>1512</v>
      </c>
      <c r="O246" t="s">
        <v>1513</v>
      </c>
      <c r="P246" s="61">
        <v>23.38</v>
      </c>
      <c r="Q246" t="s">
        <v>1513</v>
      </c>
      <c r="R246" s="61">
        <v>23.38</v>
      </c>
      <c r="S246" s="61">
        <v>0</v>
      </c>
    </row>
    <row r="247" spans="1:19" x14ac:dyDescent="0.2">
      <c r="A247" t="s">
        <v>617</v>
      </c>
      <c r="B247" t="s">
        <v>1025</v>
      </c>
      <c r="C247" t="s">
        <v>1386</v>
      </c>
      <c r="D247" t="s">
        <v>238</v>
      </c>
      <c r="E247" t="s">
        <v>1508</v>
      </c>
      <c r="F247" t="s">
        <v>16</v>
      </c>
      <c r="G247" s="87">
        <v>44012</v>
      </c>
      <c r="H247" t="s">
        <v>1509</v>
      </c>
      <c r="J247" t="s">
        <v>1510</v>
      </c>
      <c r="K247">
        <v>1036</v>
      </c>
      <c r="L247" t="s">
        <v>1526</v>
      </c>
      <c r="M247" s="87">
        <v>43999</v>
      </c>
      <c r="N247" t="s">
        <v>1512</v>
      </c>
      <c r="O247" t="s">
        <v>1513</v>
      </c>
      <c r="P247" s="61">
        <v>-260.3</v>
      </c>
      <c r="Q247" t="s">
        <v>1513</v>
      </c>
      <c r="R247" s="61">
        <v>0</v>
      </c>
      <c r="S247" s="61">
        <v>-260.3</v>
      </c>
    </row>
    <row r="248" spans="1:19" x14ac:dyDescent="0.2">
      <c r="A248" t="s">
        <v>617</v>
      </c>
      <c r="B248" t="s">
        <v>1025</v>
      </c>
      <c r="C248" t="s">
        <v>1386</v>
      </c>
      <c r="D248" t="s">
        <v>238</v>
      </c>
      <c r="E248" t="s">
        <v>1508</v>
      </c>
      <c r="F248" t="s">
        <v>16</v>
      </c>
      <c r="G248" s="87">
        <v>44012</v>
      </c>
      <c r="H248" t="s">
        <v>1509</v>
      </c>
      <c r="I248" t="s">
        <v>1510</v>
      </c>
      <c r="J248" t="s">
        <v>1510</v>
      </c>
      <c r="K248">
        <v>1037</v>
      </c>
      <c r="L248" t="s">
        <v>1559</v>
      </c>
      <c r="M248" s="87">
        <v>44008</v>
      </c>
      <c r="N248" t="s">
        <v>1512</v>
      </c>
      <c r="O248" t="s">
        <v>1513</v>
      </c>
      <c r="P248" s="61">
        <v>-23.38</v>
      </c>
      <c r="Q248" t="s">
        <v>1513</v>
      </c>
      <c r="R248" s="61">
        <v>0</v>
      </c>
      <c r="S248" s="61">
        <v>-23.38</v>
      </c>
    </row>
    <row r="249" spans="1:19" x14ac:dyDescent="0.2">
      <c r="A249" t="s">
        <v>618</v>
      </c>
      <c r="B249" t="s">
        <v>1026</v>
      </c>
      <c r="C249" t="s">
        <v>1387</v>
      </c>
      <c r="D249" t="s">
        <v>238</v>
      </c>
      <c r="E249" t="s">
        <v>1508</v>
      </c>
      <c r="F249" t="s">
        <v>115</v>
      </c>
      <c r="G249" s="87">
        <v>43677</v>
      </c>
      <c r="H249" t="s">
        <v>1514</v>
      </c>
      <c r="I249" t="s">
        <v>1547</v>
      </c>
      <c r="J249" t="s">
        <v>1547</v>
      </c>
      <c r="K249">
        <v>998</v>
      </c>
      <c r="L249" t="s">
        <v>1548</v>
      </c>
      <c r="M249" s="87">
        <v>43697</v>
      </c>
      <c r="N249" t="s">
        <v>1512</v>
      </c>
      <c r="O249" t="s">
        <v>1513</v>
      </c>
      <c r="P249" s="61">
        <v>618.99</v>
      </c>
      <c r="Q249" t="s">
        <v>1513</v>
      </c>
      <c r="R249" s="61">
        <v>618.99</v>
      </c>
      <c r="S249" s="61">
        <v>0</v>
      </c>
    </row>
    <row r="250" spans="1:19" x14ac:dyDescent="0.2">
      <c r="A250" t="s">
        <v>618</v>
      </c>
      <c r="B250" t="s">
        <v>1026</v>
      </c>
      <c r="C250" t="s">
        <v>1387</v>
      </c>
      <c r="D250" t="s">
        <v>238</v>
      </c>
      <c r="E250" t="s">
        <v>1508</v>
      </c>
      <c r="F250" t="s">
        <v>116</v>
      </c>
      <c r="G250" s="87">
        <v>43708</v>
      </c>
      <c r="H250" t="s">
        <v>1514</v>
      </c>
      <c r="I250" t="s">
        <v>1547</v>
      </c>
      <c r="J250" t="s">
        <v>1547</v>
      </c>
      <c r="K250">
        <v>1002</v>
      </c>
      <c r="L250" t="s">
        <v>1549</v>
      </c>
      <c r="M250" s="87">
        <v>43718</v>
      </c>
      <c r="N250" t="s">
        <v>1512</v>
      </c>
      <c r="O250" t="s">
        <v>1513</v>
      </c>
      <c r="P250" s="61">
        <v>618.99</v>
      </c>
      <c r="Q250" t="s">
        <v>1513</v>
      </c>
      <c r="R250" s="61">
        <v>618.99</v>
      </c>
      <c r="S250" s="61">
        <v>0</v>
      </c>
    </row>
    <row r="251" spans="1:19" x14ac:dyDescent="0.2">
      <c r="A251" t="s">
        <v>618</v>
      </c>
      <c r="B251" t="s">
        <v>1026</v>
      </c>
      <c r="C251" t="s">
        <v>1387</v>
      </c>
      <c r="D251" t="s">
        <v>238</v>
      </c>
      <c r="E251" t="s">
        <v>1508</v>
      </c>
      <c r="F251" t="s">
        <v>117</v>
      </c>
      <c r="G251" s="87">
        <v>43738</v>
      </c>
      <c r="H251" t="s">
        <v>1514</v>
      </c>
      <c r="I251" t="s">
        <v>1547</v>
      </c>
      <c r="J251" t="s">
        <v>1547</v>
      </c>
      <c r="K251">
        <v>1005</v>
      </c>
      <c r="L251" t="s">
        <v>1550</v>
      </c>
      <c r="M251" s="87">
        <v>43746</v>
      </c>
      <c r="N251" t="s">
        <v>1512</v>
      </c>
      <c r="O251" t="s">
        <v>1513</v>
      </c>
      <c r="P251" s="61">
        <v>599.02</v>
      </c>
      <c r="Q251" t="s">
        <v>1513</v>
      </c>
      <c r="R251" s="61">
        <v>599.02</v>
      </c>
      <c r="S251" s="61">
        <v>0</v>
      </c>
    </row>
    <row r="252" spans="1:19" x14ac:dyDescent="0.2">
      <c r="A252" t="s">
        <v>618</v>
      </c>
      <c r="B252" t="s">
        <v>1026</v>
      </c>
      <c r="C252" t="s">
        <v>1387</v>
      </c>
      <c r="D252" t="s">
        <v>238</v>
      </c>
      <c r="E252" t="s">
        <v>1508</v>
      </c>
      <c r="F252" t="s">
        <v>118</v>
      </c>
      <c r="G252" s="87">
        <v>43769</v>
      </c>
      <c r="H252" t="s">
        <v>1514</v>
      </c>
      <c r="I252" t="s">
        <v>1547</v>
      </c>
      <c r="J252" t="s">
        <v>1547</v>
      </c>
      <c r="K252">
        <v>1008</v>
      </c>
      <c r="L252" t="s">
        <v>1551</v>
      </c>
      <c r="M252" s="87">
        <v>43782</v>
      </c>
      <c r="N252" t="s">
        <v>1512</v>
      </c>
      <c r="O252" t="s">
        <v>1513</v>
      </c>
      <c r="P252" s="61">
        <v>599.02</v>
      </c>
      <c r="Q252" t="s">
        <v>1513</v>
      </c>
      <c r="R252" s="61">
        <v>599.02</v>
      </c>
      <c r="S252" s="61">
        <v>0</v>
      </c>
    </row>
    <row r="253" spans="1:19" x14ac:dyDescent="0.2">
      <c r="A253" t="s">
        <v>618</v>
      </c>
      <c r="B253" t="s">
        <v>1026</v>
      </c>
      <c r="C253" t="s">
        <v>1387</v>
      </c>
      <c r="D253" t="s">
        <v>238</v>
      </c>
      <c r="E253" t="s">
        <v>1508</v>
      </c>
      <c r="F253" t="s">
        <v>119</v>
      </c>
      <c r="G253" s="87">
        <v>43799</v>
      </c>
      <c r="H253" t="s">
        <v>1514</v>
      </c>
      <c r="I253" t="s">
        <v>1547</v>
      </c>
      <c r="J253" t="s">
        <v>1547</v>
      </c>
      <c r="K253">
        <v>1014</v>
      </c>
      <c r="L253" t="s">
        <v>1552</v>
      </c>
      <c r="M253" s="87">
        <v>43810</v>
      </c>
      <c r="N253" t="s">
        <v>1512</v>
      </c>
      <c r="O253" t="s">
        <v>1513</v>
      </c>
      <c r="P253" s="61">
        <v>599.02</v>
      </c>
      <c r="Q253" t="s">
        <v>1513</v>
      </c>
      <c r="R253" s="61">
        <v>599.02</v>
      </c>
      <c r="S253" s="61">
        <v>0</v>
      </c>
    </row>
    <row r="254" spans="1:19" x14ac:dyDescent="0.2">
      <c r="A254" t="s">
        <v>618</v>
      </c>
      <c r="B254" t="s">
        <v>1026</v>
      </c>
      <c r="C254" t="s">
        <v>1387</v>
      </c>
      <c r="D254" t="s">
        <v>238</v>
      </c>
      <c r="E254" t="s">
        <v>1508</v>
      </c>
      <c r="F254" t="s">
        <v>120</v>
      </c>
      <c r="G254" s="87">
        <v>43830</v>
      </c>
      <c r="H254" t="s">
        <v>1514</v>
      </c>
      <c r="I254" t="s">
        <v>1547</v>
      </c>
      <c r="J254" t="s">
        <v>1547</v>
      </c>
      <c r="K254">
        <v>1017</v>
      </c>
      <c r="L254" t="s">
        <v>1553</v>
      </c>
      <c r="M254" s="87">
        <v>43840</v>
      </c>
      <c r="N254" t="s">
        <v>1512</v>
      </c>
      <c r="O254" t="s">
        <v>1513</v>
      </c>
      <c r="P254" s="61">
        <v>618.99</v>
      </c>
      <c r="Q254" t="s">
        <v>1513</v>
      </c>
      <c r="R254" s="61">
        <v>618.99</v>
      </c>
      <c r="S254" s="61">
        <v>0</v>
      </c>
    </row>
    <row r="255" spans="1:19" x14ac:dyDescent="0.2">
      <c r="A255" t="s">
        <v>618</v>
      </c>
      <c r="B255" t="s">
        <v>1026</v>
      </c>
      <c r="C255" t="s">
        <v>1387</v>
      </c>
      <c r="D255" t="s">
        <v>238</v>
      </c>
      <c r="E255" t="s">
        <v>1508</v>
      </c>
      <c r="F255" t="s">
        <v>121</v>
      </c>
      <c r="G255" s="87">
        <v>43861</v>
      </c>
      <c r="H255" t="s">
        <v>1514</v>
      </c>
      <c r="I255" t="s">
        <v>1547</v>
      </c>
      <c r="J255" t="s">
        <v>1547</v>
      </c>
      <c r="K255">
        <v>1021</v>
      </c>
      <c r="L255" t="s">
        <v>1554</v>
      </c>
      <c r="M255" s="87">
        <v>43871</v>
      </c>
      <c r="N255" t="s">
        <v>1512</v>
      </c>
      <c r="O255" t="s">
        <v>1513</v>
      </c>
      <c r="P255" s="61">
        <v>618.99</v>
      </c>
      <c r="Q255" t="s">
        <v>1513</v>
      </c>
      <c r="R255" s="61">
        <v>618.99</v>
      </c>
      <c r="S255" s="61">
        <v>0</v>
      </c>
    </row>
    <row r="256" spans="1:19" x14ac:dyDescent="0.2">
      <c r="A256" t="s">
        <v>618</v>
      </c>
      <c r="B256" t="s">
        <v>1026</v>
      </c>
      <c r="C256" t="s">
        <v>1387</v>
      </c>
      <c r="D256" t="s">
        <v>238</v>
      </c>
      <c r="E256" t="s">
        <v>1508</v>
      </c>
      <c r="F256" t="s">
        <v>122</v>
      </c>
      <c r="G256" s="87">
        <v>43890</v>
      </c>
      <c r="H256" t="s">
        <v>1514</v>
      </c>
      <c r="I256" t="s">
        <v>1547</v>
      </c>
      <c r="J256" t="s">
        <v>1547</v>
      </c>
      <c r="K256">
        <v>1026</v>
      </c>
      <c r="L256" t="s">
        <v>1555</v>
      </c>
      <c r="M256" s="87">
        <v>43902</v>
      </c>
      <c r="N256" t="s">
        <v>1512</v>
      </c>
      <c r="O256" t="s">
        <v>1513</v>
      </c>
      <c r="P256" s="61">
        <v>559.08000000000004</v>
      </c>
      <c r="Q256" t="s">
        <v>1513</v>
      </c>
      <c r="R256" s="61">
        <v>559.08000000000004</v>
      </c>
      <c r="S256" s="61">
        <v>0</v>
      </c>
    </row>
    <row r="257" spans="1:19" x14ac:dyDescent="0.2">
      <c r="A257" t="s">
        <v>618</v>
      </c>
      <c r="B257" t="s">
        <v>1026</v>
      </c>
      <c r="C257" t="s">
        <v>1387</v>
      </c>
      <c r="D257" t="s">
        <v>238</v>
      </c>
      <c r="E257" t="s">
        <v>1508</v>
      </c>
      <c r="F257" t="s">
        <v>123</v>
      </c>
      <c r="G257" s="87">
        <v>43921</v>
      </c>
      <c r="H257" t="s">
        <v>1514</v>
      </c>
      <c r="I257" t="s">
        <v>1547</v>
      </c>
      <c r="J257" t="s">
        <v>1547</v>
      </c>
      <c r="K257">
        <v>1029</v>
      </c>
      <c r="L257" t="s">
        <v>1556</v>
      </c>
      <c r="M257" s="87">
        <v>43935</v>
      </c>
      <c r="N257" t="s">
        <v>1512</v>
      </c>
      <c r="O257" t="s">
        <v>1513</v>
      </c>
      <c r="P257" s="61">
        <v>618.99</v>
      </c>
      <c r="Q257" t="s">
        <v>1513</v>
      </c>
      <c r="R257" s="61">
        <v>618.99</v>
      </c>
      <c r="S257" s="61">
        <v>0</v>
      </c>
    </row>
    <row r="258" spans="1:19" x14ac:dyDescent="0.2">
      <c r="A258" t="s">
        <v>618</v>
      </c>
      <c r="B258" t="s">
        <v>1026</v>
      </c>
      <c r="C258" t="s">
        <v>1387</v>
      </c>
      <c r="D258" t="s">
        <v>238</v>
      </c>
      <c r="E258" t="s">
        <v>1508</v>
      </c>
      <c r="F258" t="s">
        <v>124</v>
      </c>
      <c r="G258" s="87">
        <v>43951</v>
      </c>
      <c r="H258" t="s">
        <v>1514</v>
      </c>
      <c r="I258" t="s">
        <v>1547</v>
      </c>
      <c r="J258" t="s">
        <v>1547</v>
      </c>
      <c r="K258">
        <v>1031</v>
      </c>
      <c r="L258" t="s">
        <v>1557</v>
      </c>
      <c r="M258" s="87">
        <v>43962</v>
      </c>
      <c r="N258" t="s">
        <v>1512</v>
      </c>
      <c r="O258" t="s">
        <v>1513</v>
      </c>
      <c r="P258" s="61">
        <v>599.02</v>
      </c>
      <c r="Q258" t="s">
        <v>1513</v>
      </c>
      <c r="R258" s="61">
        <v>599.02</v>
      </c>
      <c r="S258" s="61">
        <v>0</v>
      </c>
    </row>
    <row r="259" spans="1:19" x14ac:dyDescent="0.2">
      <c r="A259" t="s">
        <v>618</v>
      </c>
      <c r="B259" t="s">
        <v>1026</v>
      </c>
      <c r="C259" t="s">
        <v>1387</v>
      </c>
      <c r="D259" t="s">
        <v>238</v>
      </c>
      <c r="E259" t="s">
        <v>1508</v>
      </c>
      <c r="F259" t="s">
        <v>125</v>
      </c>
      <c r="G259" s="87">
        <v>43982</v>
      </c>
      <c r="H259" t="s">
        <v>1514</v>
      </c>
      <c r="I259" t="s">
        <v>1547</v>
      </c>
      <c r="J259" t="s">
        <v>1547</v>
      </c>
      <c r="K259">
        <v>1034</v>
      </c>
      <c r="L259" t="s">
        <v>1558</v>
      </c>
      <c r="M259" s="87">
        <v>43985</v>
      </c>
      <c r="N259" t="s">
        <v>1512</v>
      </c>
      <c r="O259" t="s">
        <v>1513</v>
      </c>
      <c r="P259" s="61">
        <v>618.99</v>
      </c>
      <c r="Q259" t="s">
        <v>1513</v>
      </c>
      <c r="R259" s="61">
        <v>618.99</v>
      </c>
      <c r="S259" s="61">
        <v>0</v>
      </c>
    </row>
    <row r="260" spans="1:19" x14ac:dyDescent="0.2">
      <c r="A260" t="s">
        <v>618</v>
      </c>
      <c r="B260" t="s">
        <v>1026</v>
      </c>
      <c r="C260" t="s">
        <v>1387</v>
      </c>
      <c r="D260" t="s">
        <v>238</v>
      </c>
      <c r="E260" t="s">
        <v>1508</v>
      </c>
      <c r="F260" t="s">
        <v>126</v>
      </c>
      <c r="G260" s="87">
        <v>44008</v>
      </c>
      <c r="H260" t="s">
        <v>1514</v>
      </c>
      <c r="I260" t="s">
        <v>1547</v>
      </c>
      <c r="J260" t="s">
        <v>1547</v>
      </c>
      <c r="K260">
        <v>1037</v>
      </c>
      <c r="L260" t="s">
        <v>1559</v>
      </c>
      <c r="M260" s="87">
        <v>44008</v>
      </c>
      <c r="N260" t="s">
        <v>1512</v>
      </c>
      <c r="O260" t="s">
        <v>1513</v>
      </c>
      <c r="P260" s="61">
        <v>599.02</v>
      </c>
      <c r="Q260" t="s">
        <v>1513</v>
      </c>
      <c r="R260" s="61">
        <v>599.02</v>
      </c>
      <c r="S260" s="61">
        <v>0</v>
      </c>
    </row>
    <row r="261" spans="1:19" x14ac:dyDescent="0.2">
      <c r="A261" t="s">
        <v>618</v>
      </c>
      <c r="B261" t="s">
        <v>1026</v>
      </c>
      <c r="C261" t="s">
        <v>1387</v>
      </c>
      <c r="D261" t="s">
        <v>238</v>
      </c>
      <c r="E261" t="s">
        <v>1508</v>
      </c>
      <c r="F261" t="s">
        <v>16</v>
      </c>
      <c r="G261" s="87">
        <v>44012</v>
      </c>
      <c r="H261" t="s">
        <v>1509</v>
      </c>
      <c r="J261" t="s">
        <v>1510</v>
      </c>
      <c r="K261">
        <v>1036</v>
      </c>
      <c r="L261" t="s">
        <v>1526</v>
      </c>
      <c r="M261" s="87">
        <v>43999</v>
      </c>
      <c r="N261" t="s">
        <v>1512</v>
      </c>
      <c r="O261" t="s">
        <v>1513</v>
      </c>
      <c r="P261" s="61">
        <v>-6669.1</v>
      </c>
      <c r="Q261" t="s">
        <v>1513</v>
      </c>
      <c r="R261" s="61">
        <v>0</v>
      </c>
      <c r="S261" s="61">
        <v>-6669.1</v>
      </c>
    </row>
    <row r="262" spans="1:19" x14ac:dyDescent="0.2">
      <c r="A262" t="s">
        <v>618</v>
      </c>
      <c r="B262" t="s">
        <v>1026</v>
      </c>
      <c r="C262" t="s">
        <v>1387</v>
      </c>
      <c r="D262" t="s">
        <v>238</v>
      </c>
      <c r="E262" t="s">
        <v>1508</v>
      </c>
      <c r="F262" t="s">
        <v>16</v>
      </c>
      <c r="G262" s="87">
        <v>44012</v>
      </c>
      <c r="H262" t="s">
        <v>1509</v>
      </c>
      <c r="I262" t="s">
        <v>1510</v>
      </c>
      <c r="J262" t="s">
        <v>1510</v>
      </c>
      <c r="K262">
        <v>1037</v>
      </c>
      <c r="L262" t="s">
        <v>1559</v>
      </c>
      <c r="M262" s="87">
        <v>44008</v>
      </c>
      <c r="N262" t="s">
        <v>1512</v>
      </c>
      <c r="O262" t="s">
        <v>1513</v>
      </c>
      <c r="P262" s="61">
        <v>-599.02</v>
      </c>
      <c r="Q262" t="s">
        <v>1513</v>
      </c>
      <c r="R262" s="61">
        <v>0</v>
      </c>
      <c r="S262" s="61">
        <v>-599.02</v>
      </c>
    </row>
    <row r="263" spans="1:19" x14ac:dyDescent="0.2">
      <c r="A263" t="s">
        <v>623</v>
      </c>
      <c r="B263" t="s">
        <v>1043</v>
      </c>
      <c r="C263" t="s">
        <v>1390</v>
      </c>
      <c r="D263" t="s">
        <v>238</v>
      </c>
      <c r="E263" t="s">
        <v>1508</v>
      </c>
      <c r="F263" t="s">
        <v>119</v>
      </c>
      <c r="G263" s="87">
        <v>43795</v>
      </c>
      <c r="H263" t="s">
        <v>1527</v>
      </c>
      <c r="I263" t="s">
        <v>1560</v>
      </c>
      <c r="J263" t="s">
        <v>1561</v>
      </c>
      <c r="K263">
        <v>1010</v>
      </c>
      <c r="L263" t="s">
        <v>1562</v>
      </c>
      <c r="M263" s="87">
        <v>43794</v>
      </c>
      <c r="N263" t="s">
        <v>1521</v>
      </c>
      <c r="O263" t="s">
        <v>1513</v>
      </c>
      <c r="P263" s="61">
        <v>1488.33</v>
      </c>
      <c r="Q263" t="s">
        <v>1513</v>
      </c>
      <c r="R263" s="61">
        <v>1488.33</v>
      </c>
      <c r="S263" s="61">
        <v>0</v>
      </c>
    </row>
    <row r="264" spans="1:19" x14ac:dyDescent="0.2">
      <c r="A264" t="s">
        <v>623</v>
      </c>
      <c r="B264" t="s">
        <v>1043</v>
      </c>
      <c r="C264" t="s">
        <v>1390</v>
      </c>
      <c r="D264" t="s">
        <v>238</v>
      </c>
      <c r="E264" t="s">
        <v>1508</v>
      </c>
      <c r="F264" t="s">
        <v>119</v>
      </c>
      <c r="G264" s="87">
        <v>43795</v>
      </c>
      <c r="H264" t="s">
        <v>1527</v>
      </c>
      <c r="I264" t="s">
        <v>1563</v>
      </c>
      <c r="J264" t="s">
        <v>1564</v>
      </c>
      <c r="K264">
        <v>1010</v>
      </c>
      <c r="L264" t="s">
        <v>1562</v>
      </c>
      <c r="M264" s="87">
        <v>43794</v>
      </c>
      <c r="N264" t="s">
        <v>1521</v>
      </c>
      <c r="O264" t="s">
        <v>1513</v>
      </c>
      <c r="P264" s="61">
        <v>1488.33</v>
      </c>
      <c r="Q264" t="s">
        <v>1513</v>
      </c>
      <c r="R264" s="61">
        <v>1488.33</v>
      </c>
      <c r="S264" s="61">
        <v>0</v>
      </c>
    </row>
    <row r="265" spans="1:19" x14ac:dyDescent="0.2">
      <c r="A265" t="s">
        <v>623</v>
      </c>
      <c r="B265" t="s">
        <v>1043</v>
      </c>
      <c r="C265" t="s">
        <v>1390</v>
      </c>
      <c r="D265" t="s">
        <v>238</v>
      </c>
      <c r="E265" t="s">
        <v>1508</v>
      </c>
      <c r="F265" t="s">
        <v>120</v>
      </c>
      <c r="G265" s="87">
        <v>43830</v>
      </c>
      <c r="H265" t="s">
        <v>1514</v>
      </c>
      <c r="I265" t="s">
        <v>1565</v>
      </c>
      <c r="J265" t="s">
        <v>1565</v>
      </c>
      <c r="K265">
        <v>1018</v>
      </c>
      <c r="L265" t="s">
        <v>1566</v>
      </c>
      <c r="M265" s="87">
        <v>43843</v>
      </c>
      <c r="N265" t="s">
        <v>1512</v>
      </c>
      <c r="O265" t="s">
        <v>1513</v>
      </c>
      <c r="P265" s="61">
        <v>1488.33</v>
      </c>
      <c r="Q265" t="s">
        <v>1513</v>
      </c>
      <c r="R265" s="61">
        <v>1488.33</v>
      </c>
      <c r="S265" s="61">
        <v>0</v>
      </c>
    </row>
    <row r="266" spans="1:19" x14ac:dyDescent="0.2">
      <c r="A266" t="s">
        <v>623</v>
      </c>
      <c r="B266" t="s">
        <v>1043</v>
      </c>
      <c r="C266" t="s">
        <v>1390</v>
      </c>
      <c r="D266" t="s">
        <v>238</v>
      </c>
      <c r="E266" t="s">
        <v>1508</v>
      </c>
      <c r="F266" t="s">
        <v>121</v>
      </c>
      <c r="G266" s="87">
        <v>43831</v>
      </c>
      <c r="H266" t="s">
        <v>1514</v>
      </c>
      <c r="I266" t="s">
        <v>1567</v>
      </c>
      <c r="J266" t="s">
        <v>1565</v>
      </c>
      <c r="K266">
        <v>1018</v>
      </c>
      <c r="L266" t="s">
        <v>1566</v>
      </c>
      <c r="M266" s="87">
        <v>43843</v>
      </c>
      <c r="N266" t="s">
        <v>1512</v>
      </c>
      <c r="O266" t="s">
        <v>1513</v>
      </c>
      <c r="P266" s="61">
        <v>-1488.33</v>
      </c>
      <c r="Q266" t="s">
        <v>1513</v>
      </c>
      <c r="R266" s="61">
        <v>0</v>
      </c>
      <c r="S266" s="61">
        <v>-1488.33</v>
      </c>
    </row>
    <row r="267" spans="1:19" x14ac:dyDescent="0.2">
      <c r="A267" t="s">
        <v>623</v>
      </c>
      <c r="B267" t="s">
        <v>1043</v>
      </c>
      <c r="C267" t="s">
        <v>1390</v>
      </c>
      <c r="D267" t="s">
        <v>238</v>
      </c>
      <c r="E267" t="s">
        <v>1508</v>
      </c>
      <c r="F267" t="s">
        <v>121</v>
      </c>
      <c r="G267" s="87">
        <v>43845</v>
      </c>
      <c r="H267" t="s">
        <v>1527</v>
      </c>
      <c r="I267" t="s">
        <v>1568</v>
      </c>
      <c r="J267" t="s">
        <v>1569</v>
      </c>
      <c r="K267">
        <v>1019</v>
      </c>
      <c r="L267" t="s">
        <v>1570</v>
      </c>
      <c r="M267" s="87">
        <v>43864</v>
      </c>
      <c r="N267" t="s">
        <v>1521</v>
      </c>
      <c r="O267" t="s">
        <v>1513</v>
      </c>
      <c r="P267" s="61">
        <v>1488.33</v>
      </c>
      <c r="Q267" t="s">
        <v>1513</v>
      </c>
      <c r="R267" s="61">
        <v>1488.33</v>
      </c>
      <c r="S267" s="61">
        <v>0</v>
      </c>
    </row>
    <row r="268" spans="1:19" x14ac:dyDescent="0.2">
      <c r="A268" t="s">
        <v>623</v>
      </c>
      <c r="B268" t="s">
        <v>1043</v>
      </c>
      <c r="C268" t="s">
        <v>1390</v>
      </c>
      <c r="D268" t="s">
        <v>238</v>
      </c>
      <c r="E268" t="s">
        <v>1508</v>
      </c>
      <c r="F268" t="s">
        <v>121</v>
      </c>
      <c r="G268" s="87">
        <v>43845</v>
      </c>
      <c r="H268" t="s">
        <v>1527</v>
      </c>
      <c r="I268" t="s">
        <v>1571</v>
      </c>
      <c r="J268" t="s">
        <v>1569</v>
      </c>
      <c r="K268">
        <v>1019</v>
      </c>
      <c r="L268" t="s">
        <v>1570</v>
      </c>
      <c r="M268" s="87">
        <v>43864</v>
      </c>
      <c r="N268" t="s">
        <v>1521</v>
      </c>
      <c r="O268" t="s">
        <v>1513</v>
      </c>
      <c r="P268" s="61">
        <v>1488.33</v>
      </c>
      <c r="Q268" t="s">
        <v>1513</v>
      </c>
      <c r="R268" s="61">
        <v>1488.33</v>
      </c>
      <c r="S268" s="61">
        <v>0</v>
      </c>
    </row>
    <row r="269" spans="1:19" x14ac:dyDescent="0.2">
      <c r="A269" t="s">
        <v>623</v>
      </c>
      <c r="B269" t="s">
        <v>1043</v>
      </c>
      <c r="C269" t="s">
        <v>1390</v>
      </c>
      <c r="D269" t="s">
        <v>238</v>
      </c>
      <c r="E269" t="s">
        <v>1508</v>
      </c>
      <c r="F269" t="s">
        <v>121</v>
      </c>
      <c r="G269" s="87">
        <v>43861</v>
      </c>
      <c r="H269" t="s">
        <v>1514</v>
      </c>
      <c r="I269" t="s">
        <v>1565</v>
      </c>
      <c r="J269" t="s">
        <v>1565</v>
      </c>
      <c r="K269">
        <v>1022</v>
      </c>
      <c r="L269" t="s">
        <v>1572</v>
      </c>
      <c r="M269" s="87">
        <v>43873</v>
      </c>
      <c r="N269" t="s">
        <v>1512</v>
      </c>
      <c r="O269" t="s">
        <v>1513</v>
      </c>
      <c r="P269" s="61">
        <v>1488.33</v>
      </c>
      <c r="Q269" t="s">
        <v>1513</v>
      </c>
      <c r="R269" s="61">
        <v>1488.33</v>
      </c>
      <c r="S269" s="61">
        <v>0</v>
      </c>
    </row>
    <row r="270" spans="1:19" x14ac:dyDescent="0.2">
      <c r="A270" t="s">
        <v>623</v>
      </c>
      <c r="B270" t="s">
        <v>1043</v>
      </c>
      <c r="C270" t="s">
        <v>1390</v>
      </c>
      <c r="D270" t="s">
        <v>238</v>
      </c>
      <c r="E270" t="s">
        <v>1508</v>
      </c>
      <c r="F270" t="s">
        <v>121</v>
      </c>
      <c r="G270" s="87">
        <v>43861</v>
      </c>
      <c r="H270" t="s">
        <v>1514</v>
      </c>
      <c r="I270" t="s">
        <v>1565</v>
      </c>
      <c r="J270" t="s">
        <v>1565</v>
      </c>
      <c r="K270">
        <v>1023</v>
      </c>
      <c r="L270" t="s">
        <v>1573</v>
      </c>
      <c r="M270" s="87">
        <v>43873</v>
      </c>
      <c r="N270" t="s">
        <v>1512</v>
      </c>
      <c r="O270" t="s">
        <v>1513</v>
      </c>
      <c r="P270" s="61">
        <v>-1488.33</v>
      </c>
      <c r="Q270" t="s">
        <v>1513</v>
      </c>
      <c r="R270" s="61">
        <v>0</v>
      </c>
      <c r="S270" s="61">
        <v>-1488.33</v>
      </c>
    </row>
    <row r="271" spans="1:19" x14ac:dyDescent="0.2">
      <c r="A271" t="s">
        <v>623</v>
      </c>
      <c r="B271" t="s">
        <v>1043</v>
      </c>
      <c r="C271" t="s">
        <v>1390</v>
      </c>
      <c r="D271" t="s">
        <v>238</v>
      </c>
      <c r="E271" t="s">
        <v>1508</v>
      </c>
      <c r="F271" t="s">
        <v>122</v>
      </c>
      <c r="G271" s="87">
        <v>43862</v>
      </c>
      <c r="H271" t="s">
        <v>1514</v>
      </c>
      <c r="I271" t="s">
        <v>1567</v>
      </c>
      <c r="J271" t="s">
        <v>1565</v>
      </c>
      <c r="K271">
        <v>1023</v>
      </c>
      <c r="L271" t="s">
        <v>1573</v>
      </c>
      <c r="M271" s="87">
        <v>43873</v>
      </c>
      <c r="N271" t="s">
        <v>1512</v>
      </c>
      <c r="O271" t="s">
        <v>1513</v>
      </c>
      <c r="P271" s="61">
        <v>1488.33</v>
      </c>
      <c r="Q271" t="s">
        <v>1513</v>
      </c>
      <c r="R271" s="61">
        <v>1488.33</v>
      </c>
      <c r="S271" s="61">
        <v>0</v>
      </c>
    </row>
    <row r="272" spans="1:19" x14ac:dyDescent="0.2">
      <c r="A272" t="s">
        <v>623</v>
      </c>
      <c r="B272" t="s">
        <v>1043</v>
      </c>
      <c r="C272" t="s">
        <v>1390</v>
      </c>
      <c r="D272" t="s">
        <v>238</v>
      </c>
      <c r="E272" t="s">
        <v>1508</v>
      </c>
      <c r="F272" t="s">
        <v>122</v>
      </c>
      <c r="G272" s="87">
        <v>43862</v>
      </c>
      <c r="H272" t="s">
        <v>1514</v>
      </c>
      <c r="I272" t="s">
        <v>1567</v>
      </c>
      <c r="J272" t="s">
        <v>1565</v>
      </c>
      <c r="K272">
        <v>1022</v>
      </c>
      <c r="L272" t="s">
        <v>1572</v>
      </c>
      <c r="M272" s="87">
        <v>43873</v>
      </c>
      <c r="N272" t="s">
        <v>1512</v>
      </c>
      <c r="O272" t="s">
        <v>1513</v>
      </c>
      <c r="P272" s="61">
        <v>-1488.33</v>
      </c>
      <c r="Q272" t="s">
        <v>1513</v>
      </c>
      <c r="R272" s="61">
        <v>0</v>
      </c>
      <c r="S272" s="61">
        <v>-1488.33</v>
      </c>
    </row>
    <row r="273" spans="1:19" x14ac:dyDescent="0.2">
      <c r="A273" t="s">
        <v>623</v>
      </c>
      <c r="B273" t="s">
        <v>1043</v>
      </c>
      <c r="C273" t="s">
        <v>1390</v>
      </c>
      <c r="D273" t="s">
        <v>238</v>
      </c>
      <c r="E273" t="s">
        <v>1508</v>
      </c>
      <c r="F273" t="s">
        <v>122</v>
      </c>
      <c r="G273" s="87">
        <v>43873</v>
      </c>
      <c r="H273" t="s">
        <v>1527</v>
      </c>
      <c r="I273" t="s">
        <v>1574</v>
      </c>
      <c r="J273" t="s">
        <v>1569</v>
      </c>
      <c r="K273">
        <v>1024</v>
      </c>
      <c r="L273" t="s">
        <v>1575</v>
      </c>
      <c r="M273" s="87">
        <v>43892</v>
      </c>
      <c r="N273" t="s">
        <v>1521</v>
      </c>
      <c r="O273" t="s">
        <v>1513</v>
      </c>
      <c r="P273" s="61">
        <v>1488.33</v>
      </c>
      <c r="Q273" t="s">
        <v>1513</v>
      </c>
      <c r="R273" s="61">
        <v>1488.33</v>
      </c>
      <c r="S273" s="61">
        <v>0</v>
      </c>
    </row>
    <row r="274" spans="1:19" x14ac:dyDescent="0.2">
      <c r="A274" t="s">
        <v>623</v>
      </c>
      <c r="B274" t="s">
        <v>1043</v>
      </c>
      <c r="C274" t="s">
        <v>1390</v>
      </c>
      <c r="D274" t="s">
        <v>238</v>
      </c>
      <c r="E274" t="s">
        <v>1508</v>
      </c>
      <c r="F274" t="s">
        <v>123</v>
      </c>
      <c r="G274" s="87">
        <v>43920</v>
      </c>
      <c r="H274" t="s">
        <v>1527</v>
      </c>
      <c r="I274" t="s">
        <v>1576</v>
      </c>
      <c r="J274" t="s">
        <v>1569</v>
      </c>
      <c r="K274">
        <v>1027</v>
      </c>
      <c r="L274" t="s">
        <v>1577</v>
      </c>
      <c r="M274" s="87">
        <v>43922</v>
      </c>
      <c r="N274" t="s">
        <v>1521</v>
      </c>
      <c r="O274" t="s">
        <v>1513</v>
      </c>
      <c r="P274" s="61">
        <v>1488.33</v>
      </c>
      <c r="Q274" t="s">
        <v>1513</v>
      </c>
      <c r="R274" s="61">
        <v>1488.33</v>
      </c>
      <c r="S274" s="61">
        <v>0</v>
      </c>
    </row>
    <row r="275" spans="1:19" x14ac:dyDescent="0.2">
      <c r="A275" t="s">
        <v>623</v>
      </c>
      <c r="B275" t="s">
        <v>1043</v>
      </c>
      <c r="C275" t="s">
        <v>1390</v>
      </c>
      <c r="D275" t="s">
        <v>238</v>
      </c>
      <c r="E275" t="s">
        <v>1508</v>
      </c>
      <c r="F275" t="s">
        <v>125</v>
      </c>
      <c r="G275" s="87">
        <v>43955</v>
      </c>
      <c r="H275" t="s">
        <v>1527</v>
      </c>
      <c r="I275" t="s">
        <v>1578</v>
      </c>
      <c r="J275" t="s">
        <v>1569</v>
      </c>
      <c r="K275">
        <v>1031</v>
      </c>
      <c r="L275" t="s">
        <v>1579</v>
      </c>
      <c r="M275" s="87">
        <v>43962</v>
      </c>
      <c r="N275" t="s">
        <v>1512</v>
      </c>
      <c r="O275" t="s">
        <v>1513</v>
      </c>
      <c r="P275" s="61">
        <v>1488.33</v>
      </c>
      <c r="Q275" t="s">
        <v>1513</v>
      </c>
      <c r="R275" s="61">
        <v>1488.33</v>
      </c>
      <c r="S275" s="61">
        <v>0</v>
      </c>
    </row>
    <row r="276" spans="1:19" x14ac:dyDescent="0.2">
      <c r="A276" t="s">
        <v>623</v>
      </c>
      <c r="B276" t="s">
        <v>1043</v>
      </c>
      <c r="C276" t="s">
        <v>1390</v>
      </c>
      <c r="D276" t="s">
        <v>238</v>
      </c>
      <c r="E276" t="s">
        <v>1508</v>
      </c>
      <c r="F276" t="s">
        <v>125</v>
      </c>
      <c r="G276" s="87">
        <v>43980</v>
      </c>
      <c r="H276" t="s">
        <v>1527</v>
      </c>
      <c r="I276" t="s">
        <v>1580</v>
      </c>
      <c r="J276" t="s">
        <v>1569</v>
      </c>
      <c r="K276">
        <v>1033</v>
      </c>
      <c r="L276" t="s">
        <v>1581</v>
      </c>
      <c r="M276" s="87">
        <v>43985</v>
      </c>
      <c r="N276" t="s">
        <v>1512</v>
      </c>
      <c r="O276" t="s">
        <v>1513</v>
      </c>
      <c r="P276" s="61">
        <v>1488.33</v>
      </c>
      <c r="Q276" t="s">
        <v>1513</v>
      </c>
      <c r="R276" s="61">
        <v>1488.33</v>
      </c>
      <c r="S276" s="61">
        <v>0</v>
      </c>
    </row>
    <row r="277" spans="1:19" x14ac:dyDescent="0.2">
      <c r="A277" t="s">
        <v>623</v>
      </c>
      <c r="B277" t="s">
        <v>1043</v>
      </c>
      <c r="C277" t="s">
        <v>1390</v>
      </c>
      <c r="D277" t="s">
        <v>238</v>
      </c>
      <c r="E277" t="s">
        <v>1508</v>
      </c>
      <c r="F277" t="s">
        <v>16</v>
      </c>
      <c r="G277" s="87">
        <v>44012</v>
      </c>
      <c r="H277" t="s">
        <v>1509</v>
      </c>
      <c r="J277" t="s">
        <v>1510</v>
      </c>
      <c r="K277">
        <v>1036</v>
      </c>
      <c r="L277" t="s">
        <v>1526</v>
      </c>
      <c r="M277" s="87">
        <v>43999</v>
      </c>
      <c r="N277" t="s">
        <v>1512</v>
      </c>
      <c r="O277" t="s">
        <v>1513</v>
      </c>
      <c r="P277" s="61">
        <v>-11906.64</v>
      </c>
      <c r="Q277" t="s">
        <v>1513</v>
      </c>
      <c r="R277" s="61">
        <v>0</v>
      </c>
      <c r="S277" s="61">
        <v>-11906.64</v>
      </c>
    </row>
    <row r="278" spans="1:19" x14ac:dyDescent="0.2">
      <c r="A278" t="s">
        <v>623</v>
      </c>
      <c r="B278" t="s">
        <v>1043</v>
      </c>
      <c r="C278" t="s">
        <v>1390</v>
      </c>
      <c r="D278" t="s">
        <v>238</v>
      </c>
      <c r="E278" t="s">
        <v>1508</v>
      </c>
      <c r="F278" t="s">
        <v>16</v>
      </c>
      <c r="G278" s="87">
        <v>44012</v>
      </c>
      <c r="H278" t="s">
        <v>1582</v>
      </c>
      <c r="I278" t="s">
        <v>1510</v>
      </c>
      <c r="J278" t="s">
        <v>1510</v>
      </c>
      <c r="K278">
        <v>1040</v>
      </c>
      <c r="L278" t="s">
        <v>1583</v>
      </c>
      <c r="M278" s="87">
        <v>44020</v>
      </c>
      <c r="N278" t="s">
        <v>1512</v>
      </c>
      <c r="O278" t="s">
        <v>1513</v>
      </c>
      <c r="P278" s="61">
        <v>-1488.33</v>
      </c>
      <c r="Q278" t="s">
        <v>1513</v>
      </c>
      <c r="R278" s="61">
        <v>0</v>
      </c>
      <c r="S278" s="61">
        <v>-1488.33</v>
      </c>
    </row>
    <row r="279" spans="1:19" x14ac:dyDescent="0.2">
      <c r="A279" t="s">
        <v>623</v>
      </c>
      <c r="B279" t="s">
        <v>1043</v>
      </c>
      <c r="C279" t="s">
        <v>1390</v>
      </c>
      <c r="D279" t="s">
        <v>238</v>
      </c>
      <c r="E279" t="s">
        <v>1508</v>
      </c>
      <c r="F279" t="s">
        <v>126</v>
      </c>
      <c r="G279" s="87">
        <v>44012</v>
      </c>
      <c r="H279" t="s">
        <v>1527</v>
      </c>
      <c r="I279" t="s">
        <v>1584</v>
      </c>
      <c r="J279" t="s">
        <v>1569</v>
      </c>
      <c r="K279">
        <v>1040</v>
      </c>
      <c r="L279" t="s">
        <v>1583</v>
      </c>
      <c r="M279" s="87">
        <v>44020</v>
      </c>
      <c r="N279" t="s">
        <v>1512</v>
      </c>
      <c r="O279" t="s">
        <v>1513</v>
      </c>
      <c r="P279" s="61">
        <v>1488.33</v>
      </c>
      <c r="Q279" t="s">
        <v>1513</v>
      </c>
      <c r="R279" s="61">
        <v>1488.33</v>
      </c>
      <c r="S279" s="61">
        <v>0</v>
      </c>
    </row>
    <row r="280" spans="1:19" x14ac:dyDescent="0.2">
      <c r="A280" t="s">
        <v>627</v>
      </c>
      <c r="B280" t="s">
        <v>1056</v>
      </c>
      <c r="C280" t="s">
        <v>1393</v>
      </c>
      <c r="D280" t="s">
        <v>239</v>
      </c>
      <c r="E280" t="s">
        <v>1508</v>
      </c>
      <c r="F280" t="s">
        <v>116</v>
      </c>
      <c r="G280" s="87">
        <v>43678</v>
      </c>
      <c r="H280" t="s">
        <v>1517</v>
      </c>
      <c r="I280" t="s">
        <v>1585</v>
      </c>
      <c r="J280" t="s">
        <v>1586</v>
      </c>
      <c r="K280">
        <v>997</v>
      </c>
      <c r="L280" t="s">
        <v>1587</v>
      </c>
      <c r="M280" s="87">
        <v>43685</v>
      </c>
      <c r="N280" t="s">
        <v>1512</v>
      </c>
      <c r="O280" t="s">
        <v>1513</v>
      </c>
      <c r="P280" s="61">
        <v>-53120</v>
      </c>
      <c r="Q280" t="s">
        <v>1513</v>
      </c>
      <c r="R280" s="61">
        <v>0</v>
      </c>
      <c r="S280" s="61">
        <v>-53120</v>
      </c>
    </row>
    <row r="281" spans="1:19" x14ac:dyDescent="0.2">
      <c r="A281" t="s">
        <v>627</v>
      </c>
      <c r="B281" t="s">
        <v>1056</v>
      </c>
      <c r="C281" t="s">
        <v>1393</v>
      </c>
      <c r="D281" t="s">
        <v>239</v>
      </c>
      <c r="E281" t="s">
        <v>1508</v>
      </c>
      <c r="F281" t="s">
        <v>116</v>
      </c>
      <c r="G281" s="87">
        <v>43692</v>
      </c>
      <c r="H281" t="s">
        <v>1517</v>
      </c>
      <c r="I281" t="s">
        <v>1588</v>
      </c>
      <c r="J281" t="s">
        <v>1589</v>
      </c>
      <c r="K281">
        <v>1000</v>
      </c>
      <c r="L281" t="s">
        <v>1590</v>
      </c>
      <c r="M281" s="87">
        <v>43710</v>
      </c>
      <c r="N281" t="s">
        <v>1521</v>
      </c>
      <c r="O281" t="s">
        <v>1513</v>
      </c>
      <c r="P281" s="61">
        <v>53120</v>
      </c>
      <c r="Q281" t="s">
        <v>1513</v>
      </c>
      <c r="R281" s="61">
        <v>53120</v>
      </c>
      <c r="S281" s="61">
        <v>0</v>
      </c>
    </row>
    <row r="282" spans="1:19" x14ac:dyDescent="0.2">
      <c r="A282" t="s">
        <v>627</v>
      </c>
      <c r="B282" t="s">
        <v>1056</v>
      </c>
      <c r="C282" t="s">
        <v>1393</v>
      </c>
      <c r="D282" t="s">
        <v>239</v>
      </c>
      <c r="E282" t="s">
        <v>1508</v>
      </c>
      <c r="F282" t="s">
        <v>116</v>
      </c>
      <c r="G282" s="87">
        <v>43704</v>
      </c>
      <c r="H282" t="s">
        <v>1517</v>
      </c>
      <c r="I282" t="s">
        <v>1591</v>
      </c>
      <c r="J282" t="s">
        <v>1592</v>
      </c>
      <c r="K282">
        <v>1000</v>
      </c>
      <c r="L282" t="s">
        <v>1593</v>
      </c>
      <c r="M282" s="87">
        <v>43710</v>
      </c>
      <c r="N282" t="s">
        <v>1521</v>
      </c>
      <c r="O282" t="s">
        <v>1513</v>
      </c>
      <c r="P282" s="61">
        <v>-2626</v>
      </c>
      <c r="Q282" t="s">
        <v>1513</v>
      </c>
      <c r="R282" s="61">
        <v>0</v>
      </c>
      <c r="S282" s="61">
        <v>-2626</v>
      </c>
    </row>
    <row r="283" spans="1:19" x14ac:dyDescent="0.2">
      <c r="A283" t="s">
        <v>627</v>
      </c>
      <c r="B283" t="s">
        <v>1056</v>
      </c>
      <c r="C283" t="s">
        <v>1393</v>
      </c>
      <c r="D283" t="s">
        <v>239</v>
      </c>
      <c r="E283" t="s">
        <v>1508</v>
      </c>
      <c r="F283" t="s">
        <v>116</v>
      </c>
      <c r="G283" s="87">
        <v>43704</v>
      </c>
      <c r="H283" t="s">
        <v>1517</v>
      </c>
      <c r="I283" t="s">
        <v>1594</v>
      </c>
      <c r="J283" t="s">
        <v>1595</v>
      </c>
      <c r="K283">
        <v>1000</v>
      </c>
      <c r="L283" t="s">
        <v>1596</v>
      </c>
      <c r="M283" s="87">
        <v>43710</v>
      </c>
      <c r="N283" t="s">
        <v>1521</v>
      </c>
      <c r="O283" t="s">
        <v>1513</v>
      </c>
      <c r="P283" s="61">
        <v>-267</v>
      </c>
      <c r="Q283" t="s">
        <v>1513</v>
      </c>
      <c r="R283" s="61">
        <v>0</v>
      </c>
      <c r="S283" s="61">
        <v>-267</v>
      </c>
    </row>
    <row r="284" spans="1:19" x14ac:dyDescent="0.2">
      <c r="A284" t="s">
        <v>627</v>
      </c>
      <c r="B284" t="s">
        <v>1056</v>
      </c>
      <c r="C284" t="s">
        <v>1393</v>
      </c>
      <c r="D284" t="s">
        <v>239</v>
      </c>
      <c r="E284" t="s">
        <v>1508</v>
      </c>
      <c r="F284" t="s">
        <v>116</v>
      </c>
      <c r="G284" s="87">
        <v>43707</v>
      </c>
      <c r="H284" t="s">
        <v>1517</v>
      </c>
      <c r="I284" t="s">
        <v>1518</v>
      </c>
      <c r="J284" t="s">
        <v>1519</v>
      </c>
      <c r="K284">
        <v>1000</v>
      </c>
      <c r="L284" t="s">
        <v>1520</v>
      </c>
      <c r="M284" s="87">
        <v>43710</v>
      </c>
      <c r="N284" t="s">
        <v>1521</v>
      </c>
      <c r="O284" t="s">
        <v>1513</v>
      </c>
      <c r="P284" s="61">
        <v>-0.6</v>
      </c>
      <c r="Q284" t="s">
        <v>1513</v>
      </c>
      <c r="R284" s="61">
        <v>0</v>
      </c>
      <c r="S284" s="61">
        <v>-0.6</v>
      </c>
    </row>
    <row r="285" spans="1:19" x14ac:dyDescent="0.2">
      <c r="A285" t="s">
        <v>627</v>
      </c>
      <c r="B285" t="s">
        <v>1056</v>
      </c>
      <c r="C285" t="s">
        <v>1393</v>
      </c>
      <c r="D285" t="s">
        <v>239</v>
      </c>
      <c r="E285" t="s">
        <v>1508</v>
      </c>
      <c r="F285" t="s">
        <v>117</v>
      </c>
      <c r="G285" s="87">
        <v>43738</v>
      </c>
      <c r="H285" t="s">
        <v>1517</v>
      </c>
      <c r="I285" t="s">
        <v>1522</v>
      </c>
      <c r="J285" t="s">
        <v>1519</v>
      </c>
      <c r="K285">
        <v>1003</v>
      </c>
      <c r="L285" t="s">
        <v>1523</v>
      </c>
      <c r="M285" s="87">
        <v>43739</v>
      </c>
      <c r="N285" t="s">
        <v>1521</v>
      </c>
      <c r="O285" t="s">
        <v>1513</v>
      </c>
      <c r="P285" s="61">
        <v>-0.6</v>
      </c>
      <c r="Q285" t="s">
        <v>1513</v>
      </c>
      <c r="R285" s="61">
        <v>0</v>
      </c>
      <c r="S285" s="61">
        <v>-0.6</v>
      </c>
    </row>
    <row r="286" spans="1:19" x14ac:dyDescent="0.2">
      <c r="A286" t="s">
        <v>627</v>
      </c>
      <c r="B286" t="s">
        <v>1056</v>
      </c>
      <c r="C286" t="s">
        <v>1393</v>
      </c>
      <c r="D286" t="s">
        <v>239</v>
      </c>
      <c r="E286" t="s">
        <v>1508</v>
      </c>
      <c r="F286" t="s">
        <v>119</v>
      </c>
      <c r="G286" s="87">
        <v>43781</v>
      </c>
      <c r="H286" t="s">
        <v>1517</v>
      </c>
      <c r="I286" t="s">
        <v>1597</v>
      </c>
      <c r="J286" t="s">
        <v>1586</v>
      </c>
      <c r="K286">
        <v>1008</v>
      </c>
      <c r="L286" t="s">
        <v>1598</v>
      </c>
      <c r="M286" s="87">
        <v>43782</v>
      </c>
      <c r="N286" t="s">
        <v>1512</v>
      </c>
      <c r="O286" t="s">
        <v>1513</v>
      </c>
      <c r="P286" s="61">
        <v>-76413</v>
      </c>
      <c r="Q286" t="s">
        <v>1513</v>
      </c>
      <c r="R286" s="61">
        <v>0</v>
      </c>
      <c r="S286" s="61">
        <v>-76413</v>
      </c>
    </row>
    <row r="287" spans="1:19" x14ac:dyDescent="0.2">
      <c r="A287" t="s">
        <v>627</v>
      </c>
      <c r="B287" t="s">
        <v>1056</v>
      </c>
      <c r="C287" t="s">
        <v>1393</v>
      </c>
      <c r="D287" t="s">
        <v>239</v>
      </c>
      <c r="E287" t="s">
        <v>1508</v>
      </c>
      <c r="F287" t="s">
        <v>119</v>
      </c>
      <c r="G287" s="87">
        <v>43783</v>
      </c>
      <c r="H287" t="s">
        <v>1517</v>
      </c>
      <c r="I287" t="s">
        <v>1599</v>
      </c>
      <c r="J287" t="s">
        <v>1589</v>
      </c>
      <c r="K287">
        <v>1011</v>
      </c>
      <c r="L287" t="s">
        <v>1600</v>
      </c>
      <c r="M287" s="87">
        <v>43794</v>
      </c>
      <c r="N287" t="s">
        <v>1521</v>
      </c>
      <c r="O287" t="s">
        <v>1513</v>
      </c>
      <c r="P287" s="61">
        <v>30000</v>
      </c>
      <c r="Q287" t="s">
        <v>1513</v>
      </c>
      <c r="R287" s="61">
        <v>30000</v>
      </c>
      <c r="S287" s="61">
        <v>0</v>
      </c>
    </row>
    <row r="288" spans="1:19" x14ac:dyDescent="0.2">
      <c r="A288" t="s">
        <v>627</v>
      </c>
      <c r="B288" t="s">
        <v>1056</v>
      </c>
      <c r="C288" t="s">
        <v>1393</v>
      </c>
      <c r="D288" t="s">
        <v>239</v>
      </c>
      <c r="E288" t="s">
        <v>1508</v>
      </c>
      <c r="F288" t="s">
        <v>119</v>
      </c>
      <c r="G288" s="87">
        <v>43794</v>
      </c>
      <c r="H288" t="s">
        <v>1517</v>
      </c>
      <c r="I288" t="s">
        <v>1601</v>
      </c>
      <c r="J288" t="s">
        <v>1589</v>
      </c>
      <c r="K288">
        <v>1011</v>
      </c>
      <c r="L288" t="s">
        <v>1602</v>
      </c>
      <c r="M288" s="87">
        <v>43794</v>
      </c>
      <c r="N288" t="s">
        <v>1521</v>
      </c>
      <c r="O288" t="s">
        <v>1513</v>
      </c>
      <c r="P288" s="61">
        <v>26000</v>
      </c>
      <c r="Q288" t="s">
        <v>1513</v>
      </c>
      <c r="R288" s="61">
        <v>26000</v>
      </c>
      <c r="S288" s="61">
        <v>0</v>
      </c>
    </row>
    <row r="289" spans="1:19" x14ac:dyDescent="0.2">
      <c r="A289" t="s">
        <v>627</v>
      </c>
      <c r="B289" t="s">
        <v>1056</v>
      </c>
      <c r="C289" t="s">
        <v>1393</v>
      </c>
      <c r="D289" t="s">
        <v>239</v>
      </c>
      <c r="E289" t="s">
        <v>1508</v>
      </c>
      <c r="F289" t="s">
        <v>119</v>
      </c>
      <c r="G289" s="87">
        <v>43795</v>
      </c>
      <c r="H289" t="s">
        <v>1517</v>
      </c>
      <c r="I289" t="s">
        <v>1603</v>
      </c>
      <c r="J289" t="s">
        <v>1604</v>
      </c>
      <c r="K289">
        <v>1009</v>
      </c>
      <c r="L289" t="s">
        <v>1605</v>
      </c>
      <c r="M289" s="87">
        <v>43794</v>
      </c>
      <c r="N289" t="s">
        <v>1521</v>
      </c>
      <c r="O289" t="s">
        <v>1513</v>
      </c>
      <c r="P289" s="61">
        <v>-24640</v>
      </c>
      <c r="Q289" t="s">
        <v>1513</v>
      </c>
      <c r="R289" s="61">
        <v>0</v>
      </c>
      <c r="S289" s="61">
        <v>-24640</v>
      </c>
    </row>
    <row r="290" spans="1:19" x14ac:dyDescent="0.2">
      <c r="A290" t="s">
        <v>627</v>
      </c>
      <c r="B290" t="s">
        <v>1056</v>
      </c>
      <c r="C290" t="s">
        <v>1393</v>
      </c>
      <c r="D290" t="s">
        <v>239</v>
      </c>
      <c r="E290" t="s">
        <v>1508</v>
      </c>
      <c r="F290" t="s">
        <v>119</v>
      </c>
      <c r="G290" s="87">
        <v>43798</v>
      </c>
      <c r="H290" t="s">
        <v>1517</v>
      </c>
      <c r="I290" t="s">
        <v>1524</v>
      </c>
      <c r="J290" t="s">
        <v>1519</v>
      </c>
      <c r="K290">
        <v>1012</v>
      </c>
      <c r="L290" t="s">
        <v>1525</v>
      </c>
      <c r="M290" s="87">
        <v>43801</v>
      </c>
      <c r="N290" t="s">
        <v>1521</v>
      </c>
      <c r="O290" t="s">
        <v>1513</v>
      </c>
      <c r="P290" s="61">
        <v>-0.6</v>
      </c>
      <c r="Q290" t="s">
        <v>1513</v>
      </c>
      <c r="R290" s="61">
        <v>0</v>
      </c>
      <c r="S290" s="61">
        <v>-0.6</v>
      </c>
    </row>
    <row r="291" spans="1:19" x14ac:dyDescent="0.2">
      <c r="A291" t="s">
        <v>627</v>
      </c>
      <c r="B291" t="s">
        <v>1056</v>
      </c>
      <c r="C291" t="s">
        <v>1393</v>
      </c>
      <c r="D291" t="s">
        <v>239</v>
      </c>
      <c r="E291" t="s">
        <v>1508</v>
      </c>
      <c r="F291" t="s">
        <v>120</v>
      </c>
      <c r="G291" s="87">
        <v>43811</v>
      </c>
      <c r="H291" t="s">
        <v>1517</v>
      </c>
      <c r="I291" t="s">
        <v>1606</v>
      </c>
      <c r="J291" t="s">
        <v>1589</v>
      </c>
      <c r="K291">
        <v>1015</v>
      </c>
      <c r="L291" t="s">
        <v>1607</v>
      </c>
      <c r="M291" s="87">
        <v>43836</v>
      </c>
      <c r="N291" t="s">
        <v>1521</v>
      </c>
      <c r="O291" t="s">
        <v>1513</v>
      </c>
      <c r="P291" s="61">
        <v>12000</v>
      </c>
      <c r="Q291" t="s">
        <v>1513</v>
      </c>
      <c r="R291" s="61">
        <v>12000</v>
      </c>
      <c r="S291" s="61">
        <v>0</v>
      </c>
    </row>
    <row r="292" spans="1:19" x14ac:dyDescent="0.2">
      <c r="A292" t="s">
        <v>627</v>
      </c>
      <c r="B292" t="s">
        <v>1056</v>
      </c>
      <c r="C292" t="s">
        <v>1393</v>
      </c>
      <c r="D292" t="s">
        <v>239</v>
      </c>
      <c r="E292" t="s">
        <v>1508</v>
      </c>
      <c r="F292" t="s">
        <v>121</v>
      </c>
      <c r="G292" s="87">
        <v>43844</v>
      </c>
      <c r="H292" t="s">
        <v>1517</v>
      </c>
      <c r="I292" t="s">
        <v>1608</v>
      </c>
      <c r="J292" t="s">
        <v>1589</v>
      </c>
      <c r="K292">
        <v>1019</v>
      </c>
      <c r="L292" t="s">
        <v>1609</v>
      </c>
      <c r="M292" s="87">
        <v>43864</v>
      </c>
      <c r="N292" t="s">
        <v>1521</v>
      </c>
      <c r="O292" t="s">
        <v>1513</v>
      </c>
      <c r="P292" s="61">
        <v>50000</v>
      </c>
      <c r="Q292" t="s">
        <v>1513</v>
      </c>
      <c r="R292" s="61">
        <v>50000</v>
      </c>
      <c r="S292" s="61">
        <v>0</v>
      </c>
    </row>
    <row r="293" spans="1:19" x14ac:dyDescent="0.2">
      <c r="A293" t="s">
        <v>627</v>
      </c>
      <c r="B293" t="s">
        <v>1056</v>
      </c>
      <c r="C293" t="s">
        <v>1393</v>
      </c>
      <c r="D293" t="s">
        <v>239</v>
      </c>
      <c r="E293" t="s">
        <v>1508</v>
      </c>
      <c r="F293" t="s">
        <v>121</v>
      </c>
      <c r="G293" s="87">
        <v>43845</v>
      </c>
      <c r="H293" t="s">
        <v>1517</v>
      </c>
      <c r="I293" t="s">
        <v>1591</v>
      </c>
      <c r="J293" t="s">
        <v>1604</v>
      </c>
      <c r="K293">
        <v>1019</v>
      </c>
      <c r="L293" t="s">
        <v>1610</v>
      </c>
      <c r="M293" s="87">
        <v>43864</v>
      </c>
      <c r="N293" t="s">
        <v>1521</v>
      </c>
      <c r="O293" t="s">
        <v>1513</v>
      </c>
      <c r="P293" s="61">
        <v>-24640</v>
      </c>
      <c r="Q293" t="s">
        <v>1513</v>
      </c>
      <c r="R293" s="61">
        <v>0</v>
      </c>
      <c r="S293" s="61">
        <v>-24640</v>
      </c>
    </row>
    <row r="294" spans="1:19" x14ac:dyDescent="0.2">
      <c r="A294" t="s">
        <v>627</v>
      </c>
      <c r="B294" t="s">
        <v>1056</v>
      </c>
      <c r="C294" t="s">
        <v>1393</v>
      </c>
      <c r="D294" t="s">
        <v>239</v>
      </c>
      <c r="E294" t="s">
        <v>1508</v>
      </c>
      <c r="F294" t="s">
        <v>121</v>
      </c>
      <c r="G294" s="87">
        <v>43853</v>
      </c>
      <c r="H294" t="s">
        <v>1517</v>
      </c>
      <c r="I294" t="s">
        <v>1611</v>
      </c>
      <c r="J294" t="s">
        <v>1589</v>
      </c>
      <c r="K294">
        <v>1019</v>
      </c>
      <c r="L294" t="s">
        <v>1612</v>
      </c>
      <c r="M294" s="87">
        <v>43864</v>
      </c>
      <c r="N294" t="s">
        <v>1521</v>
      </c>
      <c r="O294" t="s">
        <v>1513</v>
      </c>
      <c r="P294" s="61">
        <v>80000</v>
      </c>
      <c r="Q294" t="s">
        <v>1513</v>
      </c>
      <c r="R294" s="61">
        <v>80000</v>
      </c>
      <c r="S294" s="61">
        <v>0</v>
      </c>
    </row>
    <row r="295" spans="1:19" x14ac:dyDescent="0.2">
      <c r="A295" t="s">
        <v>627</v>
      </c>
      <c r="B295" t="s">
        <v>1056</v>
      </c>
      <c r="C295" t="s">
        <v>1393</v>
      </c>
      <c r="D295" t="s">
        <v>239</v>
      </c>
      <c r="E295" t="s">
        <v>1508</v>
      </c>
      <c r="F295" t="s">
        <v>121</v>
      </c>
      <c r="G295" s="87">
        <v>43854</v>
      </c>
      <c r="H295" t="s">
        <v>1517</v>
      </c>
      <c r="I295" t="s">
        <v>1591</v>
      </c>
      <c r="J295" t="s">
        <v>1586</v>
      </c>
      <c r="K295">
        <v>1019</v>
      </c>
      <c r="L295" t="s">
        <v>1613</v>
      </c>
      <c r="M295" s="87">
        <v>43864</v>
      </c>
      <c r="N295" t="s">
        <v>1521</v>
      </c>
      <c r="O295" t="s">
        <v>1513</v>
      </c>
      <c r="P295" s="61">
        <v>-76413</v>
      </c>
      <c r="Q295" t="s">
        <v>1513</v>
      </c>
      <c r="R295" s="61">
        <v>0</v>
      </c>
      <c r="S295" s="61">
        <v>-76413</v>
      </c>
    </row>
    <row r="296" spans="1:19" x14ac:dyDescent="0.2">
      <c r="A296" t="s">
        <v>627</v>
      </c>
      <c r="B296" t="s">
        <v>1056</v>
      </c>
      <c r="C296" t="s">
        <v>1393</v>
      </c>
      <c r="D296" t="s">
        <v>239</v>
      </c>
      <c r="E296" t="s">
        <v>1508</v>
      </c>
      <c r="F296" t="s">
        <v>121</v>
      </c>
      <c r="G296" s="87">
        <v>43859</v>
      </c>
      <c r="H296" t="s">
        <v>1517</v>
      </c>
      <c r="I296" t="s">
        <v>1614</v>
      </c>
      <c r="J296" t="s">
        <v>1589</v>
      </c>
      <c r="K296">
        <v>1019</v>
      </c>
      <c r="L296" t="s">
        <v>1615</v>
      </c>
      <c r="M296" s="87">
        <v>43864</v>
      </c>
      <c r="N296" t="s">
        <v>1521</v>
      </c>
      <c r="O296" t="s">
        <v>1513</v>
      </c>
      <c r="P296" s="61">
        <v>100000</v>
      </c>
      <c r="Q296" t="s">
        <v>1513</v>
      </c>
      <c r="R296" s="61">
        <v>100000</v>
      </c>
      <c r="S296" s="61">
        <v>0</v>
      </c>
    </row>
    <row r="297" spans="1:19" x14ac:dyDescent="0.2">
      <c r="A297" t="s">
        <v>627</v>
      </c>
      <c r="B297" t="s">
        <v>1056</v>
      </c>
      <c r="C297" t="s">
        <v>1393</v>
      </c>
      <c r="D297" t="s">
        <v>239</v>
      </c>
      <c r="E297" t="s">
        <v>1508</v>
      </c>
      <c r="F297" t="s">
        <v>122</v>
      </c>
      <c r="G297" s="87">
        <v>43864</v>
      </c>
      <c r="H297" t="s">
        <v>1517</v>
      </c>
      <c r="I297" t="s">
        <v>1616</v>
      </c>
      <c r="J297" t="s">
        <v>1589</v>
      </c>
      <c r="K297">
        <v>1024</v>
      </c>
      <c r="L297" t="s">
        <v>1617</v>
      </c>
      <c r="M297" s="87">
        <v>43892</v>
      </c>
      <c r="N297" t="s">
        <v>1521</v>
      </c>
      <c r="O297" t="s">
        <v>1513</v>
      </c>
      <c r="P297" s="61">
        <v>100000</v>
      </c>
      <c r="Q297" t="s">
        <v>1513</v>
      </c>
      <c r="R297" s="61">
        <v>100000</v>
      </c>
      <c r="S297" s="61">
        <v>0</v>
      </c>
    </row>
    <row r="298" spans="1:19" x14ac:dyDescent="0.2">
      <c r="A298" t="s">
        <v>627</v>
      </c>
      <c r="B298" t="s">
        <v>1056</v>
      </c>
      <c r="C298" t="s">
        <v>1393</v>
      </c>
      <c r="D298" t="s">
        <v>239</v>
      </c>
      <c r="E298" t="s">
        <v>1508</v>
      </c>
      <c r="F298" t="s">
        <v>122</v>
      </c>
      <c r="G298" s="87">
        <v>43865</v>
      </c>
      <c r="H298" t="s">
        <v>1517</v>
      </c>
      <c r="I298" t="s">
        <v>1591</v>
      </c>
      <c r="J298" t="s">
        <v>1618</v>
      </c>
      <c r="K298">
        <v>1020</v>
      </c>
      <c r="L298" t="s">
        <v>1619</v>
      </c>
      <c r="M298" s="87">
        <v>43871</v>
      </c>
      <c r="N298" t="s">
        <v>1512</v>
      </c>
      <c r="O298" t="s">
        <v>1513</v>
      </c>
      <c r="P298" s="61">
        <v>-184988.32</v>
      </c>
      <c r="Q298" t="s">
        <v>1513</v>
      </c>
      <c r="R298" s="61">
        <v>0</v>
      </c>
      <c r="S298" s="61">
        <v>-184988.32</v>
      </c>
    </row>
    <row r="299" spans="1:19" x14ac:dyDescent="0.2">
      <c r="A299" t="s">
        <v>627</v>
      </c>
      <c r="B299" t="s">
        <v>1056</v>
      </c>
      <c r="C299" t="s">
        <v>1393</v>
      </c>
      <c r="D299" t="s">
        <v>239</v>
      </c>
      <c r="E299" t="s">
        <v>1508</v>
      </c>
      <c r="F299" t="s">
        <v>122</v>
      </c>
      <c r="G299" s="87">
        <v>43868</v>
      </c>
      <c r="H299" t="s">
        <v>1517</v>
      </c>
      <c r="I299" t="s">
        <v>1620</v>
      </c>
      <c r="J299" t="s">
        <v>1589</v>
      </c>
      <c r="K299">
        <v>1024</v>
      </c>
      <c r="L299" t="s">
        <v>1617</v>
      </c>
      <c r="M299" s="87">
        <v>43892</v>
      </c>
      <c r="N299" t="s">
        <v>1521</v>
      </c>
      <c r="O299" t="s">
        <v>1513</v>
      </c>
      <c r="P299" s="61">
        <v>50000</v>
      </c>
      <c r="Q299" t="s">
        <v>1513</v>
      </c>
      <c r="R299" s="61">
        <v>50000</v>
      </c>
      <c r="S299" s="61">
        <v>0</v>
      </c>
    </row>
    <row r="300" spans="1:19" x14ac:dyDescent="0.2">
      <c r="A300" t="s">
        <v>627</v>
      </c>
      <c r="B300" t="s">
        <v>1056</v>
      </c>
      <c r="C300" t="s">
        <v>1393</v>
      </c>
      <c r="D300" t="s">
        <v>239</v>
      </c>
      <c r="E300" t="s">
        <v>1508</v>
      </c>
      <c r="F300" t="s">
        <v>122</v>
      </c>
      <c r="G300" s="87">
        <v>43874</v>
      </c>
      <c r="H300" t="s">
        <v>1517</v>
      </c>
      <c r="I300" t="s">
        <v>1591</v>
      </c>
      <c r="J300" t="s">
        <v>1604</v>
      </c>
      <c r="K300">
        <v>1024</v>
      </c>
      <c r="L300" t="s">
        <v>1621</v>
      </c>
      <c r="M300" s="87">
        <v>43892</v>
      </c>
      <c r="N300" t="s">
        <v>1521</v>
      </c>
      <c r="O300" t="s">
        <v>1513</v>
      </c>
      <c r="P300" s="61">
        <v>-12320</v>
      </c>
      <c r="Q300" t="s">
        <v>1513</v>
      </c>
      <c r="R300" s="61">
        <v>0</v>
      </c>
      <c r="S300" s="61">
        <v>-12320</v>
      </c>
    </row>
    <row r="301" spans="1:19" x14ac:dyDescent="0.2">
      <c r="A301" t="s">
        <v>627</v>
      </c>
      <c r="B301" t="s">
        <v>1056</v>
      </c>
      <c r="C301" t="s">
        <v>1393</v>
      </c>
      <c r="D301" t="s">
        <v>239</v>
      </c>
      <c r="E301" t="s">
        <v>1508</v>
      </c>
      <c r="F301" t="s">
        <v>123</v>
      </c>
      <c r="G301" s="87">
        <v>43894</v>
      </c>
      <c r="H301" t="s">
        <v>1517</v>
      </c>
      <c r="I301" t="s">
        <v>1591</v>
      </c>
      <c r="J301" t="s">
        <v>1618</v>
      </c>
      <c r="K301">
        <v>1025</v>
      </c>
      <c r="L301" t="s">
        <v>1622</v>
      </c>
      <c r="M301" s="87">
        <v>43900</v>
      </c>
      <c r="N301" t="s">
        <v>1512</v>
      </c>
      <c r="O301" t="s">
        <v>1513</v>
      </c>
      <c r="P301" s="61">
        <v>-47984.31</v>
      </c>
      <c r="Q301" t="s">
        <v>1513</v>
      </c>
      <c r="R301" s="61">
        <v>0</v>
      </c>
      <c r="S301" s="61">
        <v>-47984.31</v>
      </c>
    </row>
    <row r="302" spans="1:19" x14ac:dyDescent="0.2">
      <c r="A302" t="s">
        <v>627</v>
      </c>
      <c r="B302" t="s">
        <v>1056</v>
      </c>
      <c r="C302" t="s">
        <v>1393</v>
      </c>
      <c r="D302" t="s">
        <v>239</v>
      </c>
      <c r="E302" t="s">
        <v>1508</v>
      </c>
      <c r="F302" t="s">
        <v>123</v>
      </c>
      <c r="G302" s="87">
        <v>43902</v>
      </c>
      <c r="H302" t="s">
        <v>1517</v>
      </c>
      <c r="I302" t="s">
        <v>1591</v>
      </c>
      <c r="J302" t="s">
        <v>1623</v>
      </c>
      <c r="K302">
        <v>1026</v>
      </c>
      <c r="L302" t="s">
        <v>1624</v>
      </c>
      <c r="M302" s="87">
        <v>43902</v>
      </c>
      <c r="N302" t="s">
        <v>1512</v>
      </c>
      <c r="O302" t="s">
        <v>1513</v>
      </c>
      <c r="P302" s="61">
        <v>-3404.6</v>
      </c>
      <c r="Q302" t="s">
        <v>1513</v>
      </c>
      <c r="R302" s="61">
        <v>0</v>
      </c>
      <c r="S302" s="61">
        <v>-3404.6</v>
      </c>
    </row>
    <row r="303" spans="1:19" x14ac:dyDescent="0.2">
      <c r="A303" t="s">
        <v>627</v>
      </c>
      <c r="B303" t="s">
        <v>1056</v>
      </c>
      <c r="C303" t="s">
        <v>1393</v>
      </c>
      <c r="D303" t="s">
        <v>239</v>
      </c>
      <c r="E303" t="s">
        <v>1508</v>
      </c>
      <c r="F303" t="s">
        <v>123</v>
      </c>
      <c r="G303" s="87">
        <v>43915</v>
      </c>
      <c r="H303" t="s">
        <v>1517</v>
      </c>
      <c r="I303" t="s">
        <v>1591</v>
      </c>
      <c r="J303" t="s">
        <v>1623</v>
      </c>
      <c r="K303">
        <v>1027</v>
      </c>
      <c r="L303" t="s">
        <v>1625</v>
      </c>
      <c r="M303" s="87">
        <v>43922</v>
      </c>
      <c r="N303" t="s">
        <v>1521</v>
      </c>
      <c r="O303" t="s">
        <v>1513</v>
      </c>
      <c r="P303" s="61">
        <v>-5610</v>
      </c>
      <c r="Q303" t="s">
        <v>1513</v>
      </c>
      <c r="R303" s="61">
        <v>0</v>
      </c>
      <c r="S303" s="61">
        <v>-5610</v>
      </c>
    </row>
    <row r="304" spans="1:19" x14ac:dyDescent="0.2">
      <c r="A304" t="s">
        <v>627</v>
      </c>
      <c r="B304" t="s">
        <v>1056</v>
      </c>
      <c r="C304" t="s">
        <v>1393</v>
      </c>
      <c r="D304" t="s">
        <v>239</v>
      </c>
      <c r="E304" t="s">
        <v>1508</v>
      </c>
      <c r="F304" t="s">
        <v>123</v>
      </c>
      <c r="G304" s="87">
        <v>43915</v>
      </c>
      <c r="H304" t="s">
        <v>1517</v>
      </c>
      <c r="I304" t="s">
        <v>1591</v>
      </c>
      <c r="J304" t="s">
        <v>1592</v>
      </c>
      <c r="K304">
        <v>1027</v>
      </c>
      <c r="L304" t="s">
        <v>1625</v>
      </c>
      <c r="M304" s="87">
        <v>43922</v>
      </c>
      <c r="N304" t="s">
        <v>1521</v>
      </c>
      <c r="O304" t="s">
        <v>1513</v>
      </c>
      <c r="P304" s="61">
        <v>-7963</v>
      </c>
      <c r="Q304" t="s">
        <v>1513</v>
      </c>
      <c r="R304" s="61">
        <v>0</v>
      </c>
      <c r="S304" s="61">
        <v>-7963</v>
      </c>
    </row>
    <row r="305" spans="1:19" x14ac:dyDescent="0.2">
      <c r="A305" t="s">
        <v>627</v>
      </c>
      <c r="B305" t="s">
        <v>1056</v>
      </c>
      <c r="C305" t="s">
        <v>1393</v>
      </c>
      <c r="D305" t="s">
        <v>239</v>
      </c>
      <c r="E305" t="s">
        <v>1508</v>
      </c>
      <c r="F305" t="s">
        <v>123</v>
      </c>
      <c r="G305" s="87">
        <v>43921</v>
      </c>
      <c r="H305" t="s">
        <v>1517</v>
      </c>
      <c r="I305" t="s">
        <v>1591</v>
      </c>
      <c r="J305" t="s">
        <v>1604</v>
      </c>
      <c r="K305">
        <v>1027</v>
      </c>
      <c r="L305" t="s">
        <v>1626</v>
      </c>
      <c r="M305" s="87">
        <v>43922</v>
      </c>
      <c r="N305" t="s">
        <v>1521</v>
      </c>
      <c r="O305" t="s">
        <v>1513</v>
      </c>
      <c r="P305" s="61">
        <v>-12320</v>
      </c>
      <c r="Q305" t="s">
        <v>1513</v>
      </c>
      <c r="R305" s="61">
        <v>0</v>
      </c>
      <c r="S305" s="61">
        <v>-12320</v>
      </c>
    </row>
    <row r="306" spans="1:19" x14ac:dyDescent="0.2">
      <c r="A306" t="s">
        <v>627</v>
      </c>
      <c r="B306" t="s">
        <v>1056</v>
      </c>
      <c r="C306" t="s">
        <v>1393</v>
      </c>
      <c r="D306" t="s">
        <v>239</v>
      </c>
      <c r="E306" t="s">
        <v>1508</v>
      </c>
      <c r="F306" t="s">
        <v>124</v>
      </c>
      <c r="G306" s="87">
        <v>43929</v>
      </c>
      <c r="H306" t="s">
        <v>1517</v>
      </c>
      <c r="I306" t="s">
        <v>1591</v>
      </c>
      <c r="J306" t="s">
        <v>1618</v>
      </c>
      <c r="K306">
        <v>1028</v>
      </c>
      <c r="L306" t="s">
        <v>1627</v>
      </c>
      <c r="M306" s="87">
        <v>43935</v>
      </c>
      <c r="N306" t="s">
        <v>1512</v>
      </c>
      <c r="O306" t="s">
        <v>1513</v>
      </c>
      <c r="P306" s="61">
        <v>-20134.07</v>
      </c>
      <c r="Q306" t="s">
        <v>1513</v>
      </c>
      <c r="R306" s="61">
        <v>0</v>
      </c>
      <c r="S306" s="61">
        <v>-20134.07</v>
      </c>
    </row>
    <row r="307" spans="1:19" x14ac:dyDescent="0.2">
      <c r="A307" t="s">
        <v>627</v>
      </c>
      <c r="B307" t="s">
        <v>1056</v>
      </c>
      <c r="C307" t="s">
        <v>1393</v>
      </c>
      <c r="D307" t="s">
        <v>239</v>
      </c>
      <c r="E307" t="s">
        <v>1508</v>
      </c>
      <c r="F307" t="s">
        <v>125</v>
      </c>
      <c r="G307" s="87">
        <v>43955</v>
      </c>
      <c r="H307" t="s">
        <v>1517</v>
      </c>
      <c r="I307" t="s">
        <v>1628</v>
      </c>
      <c r="J307" t="s">
        <v>1589</v>
      </c>
      <c r="K307">
        <v>1031</v>
      </c>
      <c r="L307" t="s">
        <v>1629</v>
      </c>
      <c r="M307" s="87">
        <v>43962</v>
      </c>
      <c r="N307" t="s">
        <v>1512</v>
      </c>
      <c r="O307" t="s">
        <v>1513</v>
      </c>
      <c r="P307" s="61">
        <v>30000</v>
      </c>
      <c r="Q307" t="s">
        <v>1513</v>
      </c>
      <c r="R307" s="61">
        <v>30000</v>
      </c>
      <c r="S307" s="61">
        <v>0</v>
      </c>
    </row>
    <row r="308" spans="1:19" x14ac:dyDescent="0.2">
      <c r="A308" t="s">
        <v>627</v>
      </c>
      <c r="B308" t="s">
        <v>1056</v>
      </c>
      <c r="C308" t="s">
        <v>1393</v>
      </c>
      <c r="D308" t="s">
        <v>239</v>
      </c>
      <c r="E308" t="s">
        <v>1508</v>
      </c>
      <c r="F308" t="s">
        <v>125</v>
      </c>
      <c r="G308" s="87">
        <v>43956</v>
      </c>
      <c r="H308" t="s">
        <v>1517</v>
      </c>
      <c r="I308" t="s">
        <v>1591</v>
      </c>
      <c r="J308" t="s">
        <v>1604</v>
      </c>
      <c r="K308">
        <v>1031</v>
      </c>
      <c r="L308" t="s">
        <v>1630</v>
      </c>
      <c r="M308" s="87">
        <v>43962</v>
      </c>
      <c r="N308" t="s">
        <v>1512</v>
      </c>
      <c r="O308" t="s">
        <v>1513</v>
      </c>
      <c r="P308" s="61">
        <v>-12320</v>
      </c>
      <c r="Q308" t="s">
        <v>1513</v>
      </c>
      <c r="R308" s="61">
        <v>0</v>
      </c>
      <c r="S308" s="61">
        <v>-12320</v>
      </c>
    </row>
    <row r="309" spans="1:19" x14ac:dyDescent="0.2">
      <c r="A309" t="s">
        <v>627</v>
      </c>
      <c r="B309" t="s">
        <v>1056</v>
      </c>
      <c r="C309" t="s">
        <v>1393</v>
      </c>
      <c r="D309" t="s">
        <v>239</v>
      </c>
      <c r="E309" t="s">
        <v>1508</v>
      </c>
      <c r="F309" t="s">
        <v>125</v>
      </c>
      <c r="G309" s="87">
        <v>43956</v>
      </c>
      <c r="H309" t="s">
        <v>1517</v>
      </c>
      <c r="I309" t="s">
        <v>1591</v>
      </c>
      <c r="J309" t="s">
        <v>1592</v>
      </c>
      <c r="K309">
        <v>1031</v>
      </c>
      <c r="L309" t="s">
        <v>1630</v>
      </c>
      <c r="M309" s="87">
        <v>43962</v>
      </c>
      <c r="N309" t="s">
        <v>1512</v>
      </c>
      <c r="O309" t="s">
        <v>1513</v>
      </c>
      <c r="P309" s="61">
        <v>-5342</v>
      </c>
      <c r="Q309" t="s">
        <v>1513</v>
      </c>
      <c r="R309" s="61">
        <v>0</v>
      </c>
      <c r="S309" s="61">
        <v>-5342</v>
      </c>
    </row>
    <row r="310" spans="1:19" x14ac:dyDescent="0.2">
      <c r="A310" t="s">
        <v>627</v>
      </c>
      <c r="B310" t="s">
        <v>1056</v>
      </c>
      <c r="C310" t="s">
        <v>1393</v>
      </c>
      <c r="D310" t="s">
        <v>239</v>
      </c>
      <c r="E310" t="s">
        <v>1508</v>
      </c>
      <c r="F310" t="s">
        <v>125</v>
      </c>
      <c r="G310" s="87">
        <v>43956</v>
      </c>
      <c r="H310" t="s">
        <v>1517</v>
      </c>
      <c r="I310" t="s">
        <v>1591</v>
      </c>
      <c r="J310" t="s">
        <v>1631</v>
      </c>
      <c r="K310">
        <v>1031</v>
      </c>
      <c r="L310" t="s">
        <v>1630</v>
      </c>
      <c r="M310" s="87">
        <v>43962</v>
      </c>
      <c r="N310" t="s">
        <v>1512</v>
      </c>
      <c r="O310" t="s">
        <v>1513</v>
      </c>
      <c r="P310" s="61">
        <v>-2530</v>
      </c>
      <c r="Q310" t="s">
        <v>1513</v>
      </c>
      <c r="R310" s="61">
        <v>0</v>
      </c>
      <c r="S310" s="61">
        <v>-2530</v>
      </c>
    </row>
    <row r="311" spans="1:19" x14ac:dyDescent="0.2">
      <c r="A311" t="s">
        <v>627</v>
      </c>
      <c r="B311" t="s">
        <v>1056</v>
      </c>
      <c r="C311" t="s">
        <v>1393</v>
      </c>
      <c r="D311" t="s">
        <v>239</v>
      </c>
      <c r="E311" t="s">
        <v>1508</v>
      </c>
      <c r="F311" t="s">
        <v>125</v>
      </c>
      <c r="G311" s="87">
        <v>43956</v>
      </c>
      <c r="H311" t="s">
        <v>1517</v>
      </c>
      <c r="I311" t="s">
        <v>1591</v>
      </c>
      <c r="J311" t="s">
        <v>1618</v>
      </c>
      <c r="K311">
        <v>1031</v>
      </c>
      <c r="L311" t="s">
        <v>1630</v>
      </c>
      <c r="M311" s="87">
        <v>43962</v>
      </c>
      <c r="N311" t="s">
        <v>1512</v>
      </c>
      <c r="O311" t="s">
        <v>1513</v>
      </c>
      <c r="P311" s="61">
        <v>-7177.5</v>
      </c>
      <c r="Q311" t="s">
        <v>1513</v>
      </c>
      <c r="R311" s="61">
        <v>0</v>
      </c>
      <c r="S311" s="61">
        <v>-7177.5</v>
      </c>
    </row>
    <row r="312" spans="1:19" x14ac:dyDescent="0.2">
      <c r="A312" t="s">
        <v>627</v>
      </c>
      <c r="B312" t="s">
        <v>1056</v>
      </c>
      <c r="C312" t="s">
        <v>1393</v>
      </c>
      <c r="D312" t="s">
        <v>239</v>
      </c>
      <c r="E312" t="s">
        <v>1508</v>
      </c>
      <c r="F312" t="s">
        <v>125</v>
      </c>
      <c r="G312" s="87">
        <v>43964</v>
      </c>
      <c r="H312" t="s">
        <v>1517</v>
      </c>
      <c r="I312" t="s">
        <v>1591</v>
      </c>
      <c r="J312" t="s">
        <v>1632</v>
      </c>
      <c r="K312">
        <v>1032</v>
      </c>
      <c r="L312" t="s">
        <v>1633</v>
      </c>
      <c r="M312" s="87">
        <v>43983</v>
      </c>
      <c r="N312" t="s">
        <v>1521</v>
      </c>
      <c r="O312" t="s">
        <v>1513</v>
      </c>
      <c r="P312" s="61">
        <v>-6346.45</v>
      </c>
      <c r="Q312" t="s">
        <v>1513</v>
      </c>
      <c r="R312" s="61">
        <v>0</v>
      </c>
      <c r="S312" s="61">
        <v>-6346.45</v>
      </c>
    </row>
    <row r="313" spans="1:19" x14ac:dyDescent="0.2">
      <c r="A313" t="s">
        <v>627</v>
      </c>
      <c r="B313" t="s">
        <v>1056</v>
      </c>
      <c r="C313" t="s">
        <v>1393</v>
      </c>
      <c r="D313" t="s">
        <v>239</v>
      </c>
      <c r="E313" t="s">
        <v>1508</v>
      </c>
      <c r="F313" t="s">
        <v>126</v>
      </c>
      <c r="G313" s="87">
        <v>43985</v>
      </c>
      <c r="H313" t="s">
        <v>1517</v>
      </c>
      <c r="I313" t="s">
        <v>1591</v>
      </c>
      <c r="J313" t="s">
        <v>1604</v>
      </c>
      <c r="K313">
        <v>1035</v>
      </c>
      <c r="L313" t="s">
        <v>1634</v>
      </c>
      <c r="M313" s="87">
        <v>43991</v>
      </c>
      <c r="N313" t="s">
        <v>1512</v>
      </c>
      <c r="O313" t="s">
        <v>1513</v>
      </c>
      <c r="P313" s="61">
        <v>-12320</v>
      </c>
      <c r="Q313" t="s">
        <v>1513</v>
      </c>
      <c r="R313" s="61">
        <v>0</v>
      </c>
      <c r="S313" s="61">
        <v>-12320</v>
      </c>
    </row>
    <row r="314" spans="1:19" x14ac:dyDescent="0.2">
      <c r="A314" t="s">
        <v>627</v>
      </c>
      <c r="B314" t="s">
        <v>1056</v>
      </c>
      <c r="C314" t="s">
        <v>1393</v>
      </c>
      <c r="D314" t="s">
        <v>239</v>
      </c>
      <c r="E314" t="s">
        <v>1508</v>
      </c>
      <c r="F314" t="s">
        <v>126</v>
      </c>
      <c r="G314" s="87">
        <v>43985</v>
      </c>
      <c r="H314" t="s">
        <v>1517</v>
      </c>
      <c r="I314" t="s">
        <v>1635</v>
      </c>
      <c r="J314" t="s">
        <v>1589</v>
      </c>
      <c r="K314">
        <v>1035</v>
      </c>
      <c r="L314" t="s">
        <v>1636</v>
      </c>
      <c r="M314" s="87">
        <v>43991</v>
      </c>
      <c r="N314" t="s">
        <v>1512</v>
      </c>
      <c r="O314" t="s">
        <v>1513</v>
      </c>
      <c r="P314" s="61">
        <v>-15000</v>
      </c>
      <c r="Q314" t="s">
        <v>1513</v>
      </c>
      <c r="R314" s="61">
        <v>0</v>
      </c>
      <c r="S314" s="61">
        <v>-15000</v>
      </c>
    </row>
    <row r="315" spans="1:19" x14ac:dyDescent="0.2">
      <c r="A315" t="s">
        <v>627</v>
      </c>
      <c r="B315" t="s">
        <v>1056</v>
      </c>
      <c r="C315" t="s">
        <v>1393</v>
      </c>
      <c r="D315" t="s">
        <v>239</v>
      </c>
      <c r="E315" t="s">
        <v>1508</v>
      </c>
      <c r="F315" t="s">
        <v>126</v>
      </c>
      <c r="G315" s="87">
        <v>43985</v>
      </c>
      <c r="H315" t="s">
        <v>1517</v>
      </c>
      <c r="I315" t="s">
        <v>1635</v>
      </c>
      <c r="J315" t="s">
        <v>1637</v>
      </c>
      <c r="K315">
        <v>1035</v>
      </c>
      <c r="L315" t="s">
        <v>1638</v>
      </c>
      <c r="M315" s="87">
        <v>43991</v>
      </c>
      <c r="N315" t="s">
        <v>1512</v>
      </c>
      <c r="O315" t="s">
        <v>1513</v>
      </c>
      <c r="P315" s="61">
        <v>15000</v>
      </c>
      <c r="Q315" t="s">
        <v>1513</v>
      </c>
      <c r="R315" s="61">
        <v>15000</v>
      </c>
      <c r="S315" s="61">
        <v>0</v>
      </c>
    </row>
    <row r="316" spans="1:19" x14ac:dyDescent="0.2">
      <c r="A316" t="s">
        <v>627</v>
      </c>
      <c r="B316" t="s">
        <v>1056</v>
      </c>
      <c r="C316" t="s">
        <v>1393</v>
      </c>
      <c r="D316" t="s">
        <v>239</v>
      </c>
      <c r="E316" t="s">
        <v>1508</v>
      </c>
      <c r="F316" t="s">
        <v>126</v>
      </c>
      <c r="G316" s="87">
        <v>43985</v>
      </c>
      <c r="H316" t="s">
        <v>1517</v>
      </c>
      <c r="I316" t="s">
        <v>1639</v>
      </c>
      <c r="J316" t="s">
        <v>1589</v>
      </c>
      <c r="K316">
        <v>1035</v>
      </c>
      <c r="L316" t="s">
        <v>1640</v>
      </c>
      <c r="M316" s="87">
        <v>43991</v>
      </c>
      <c r="N316" t="s">
        <v>1512</v>
      </c>
      <c r="O316" t="s">
        <v>1513</v>
      </c>
      <c r="P316" s="61">
        <v>15000</v>
      </c>
      <c r="Q316" t="s">
        <v>1513</v>
      </c>
      <c r="R316" s="61">
        <v>15000</v>
      </c>
      <c r="S316" s="61">
        <v>0</v>
      </c>
    </row>
    <row r="317" spans="1:19" x14ac:dyDescent="0.2">
      <c r="A317" t="s">
        <v>627</v>
      </c>
      <c r="B317" t="s">
        <v>1056</v>
      </c>
      <c r="C317" t="s">
        <v>1393</v>
      </c>
      <c r="D317" t="s">
        <v>239</v>
      </c>
      <c r="E317" t="s">
        <v>1508</v>
      </c>
      <c r="F317" t="s">
        <v>126</v>
      </c>
      <c r="G317" s="87">
        <v>44008</v>
      </c>
      <c r="H317" t="s">
        <v>1517</v>
      </c>
      <c r="I317" t="s">
        <v>1641</v>
      </c>
      <c r="J317" t="s">
        <v>1589</v>
      </c>
      <c r="K317">
        <v>1039</v>
      </c>
      <c r="L317" t="s">
        <v>1642</v>
      </c>
      <c r="M317" s="87">
        <v>44013</v>
      </c>
      <c r="N317" t="s">
        <v>1521</v>
      </c>
      <c r="O317" t="s">
        <v>1513</v>
      </c>
      <c r="P317" s="61">
        <v>15000</v>
      </c>
      <c r="Q317" t="s">
        <v>1513</v>
      </c>
      <c r="R317" s="61">
        <v>15000</v>
      </c>
      <c r="S317" s="61">
        <v>0</v>
      </c>
    </row>
    <row r="318" spans="1:19" x14ac:dyDescent="0.2">
      <c r="A318" t="s">
        <v>628</v>
      </c>
      <c r="B318" t="s">
        <v>1059</v>
      </c>
      <c r="C318" t="s">
        <v>1643</v>
      </c>
      <c r="D318" t="s">
        <v>239</v>
      </c>
      <c r="E318" t="s">
        <v>1508</v>
      </c>
      <c r="F318" t="s">
        <v>116</v>
      </c>
      <c r="G318" s="87">
        <v>43678</v>
      </c>
      <c r="H318" t="s">
        <v>1517</v>
      </c>
      <c r="I318" t="s">
        <v>1585</v>
      </c>
      <c r="J318" t="s">
        <v>1586</v>
      </c>
      <c r="K318">
        <v>997</v>
      </c>
      <c r="L318" t="s">
        <v>1587</v>
      </c>
      <c r="M318" s="87">
        <v>43685</v>
      </c>
      <c r="N318" t="s">
        <v>1512</v>
      </c>
      <c r="O318" t="s">
        <v>1513</v>
      </c>
      <c r="P318" s="61">
        <v>53120</v>
      </c>
      <c r="Q318" t="s">
        <v>1513</v>
      </c>
      <c r="R318" s="61">
        <v>53120</v>
      </c>
      <c r="S318" s="61">
        <v>0</v>
      </c>
    </row>
    <row r="319" spans="1:19" x14ac:dyDescent="0.2">
      <c r="A319" t="s">
        <v>628</v>
      </c>
      <c r="B319" t="s">
        <v>1059</v>
      </c>
      <c r="C319" t="s">
        <v>1643</v>
      </c>
      <c r="D319" t="s">
        <v>239</v>
      </c>
      <c r="E319" t="s">
        <v>1508</v>
      </c>
      <c r="F319" t="s">
        <v>116</v>
      </c>
      <c r="G319" s="87">
        <v>43678</v>
      </c>
      <c r="H319" t="s">
        <v>1644</v>
      </c>
      <c r="I319" t="s">
        <v>1645</v>
      </c>
      <c r="J319" t="s">
        <v>1646</v>
      </c>
      <c r="K319">
        <v>996</v>
      </c>
      <c r="L319" t="s">
        <v>1647</v>
      </c>
      <c r="M319" s="87">
        <v>43676</v>
      </c>
      <c r="N319" t="s">
        <v>1512</v>
      </c>
      <c r="O319" t="s">
        <v>1513</v>
      </c>
      <c r="P319" s="61">
        <v>-53120</v>
      </c>
      <c r="Q319" t="s">
        <v>1513</v>
      </c>
      <c r="R319" s="61">
        <v>0</v>
      </c>
      <c r="S319" s="61">
        <v>-53120</v>
      </c>
    </row>
    <row r="320" spans="1:19" x14ac:dyDescent="0.2">
      <c r="A320" t="s">
        <v>628</v>
      </c>
      <c r="B320" t="s">
        <v>1059</v>
      </c>
      <c r="C320" t="s">
        <v>1643</v>
      </c>
      <c r="D320" t="s">
        <v>239</v>
      </c>
      <c r="E320" t="s">
        <v>1508</v>
      </c>
      <c r="F320" t="s">
        <v>116</v>
      </c>
      <c r="G320" s="87">
        <v>43704</v>
      </c>
      <c r="H320" t="s">
        <v>1517</v>
      </c>
      <c r="I320" t="s">
        <v>1591</v>
      </c>
      <c r="J320" t="s">
        <v>1592</v>
      </c>
      <c r="K320">
        <v>1000</v>
      </c>
      <c r="L320" t="s">
        <v>1593</v>
      </c>
      <c r="M320" s="87">
        <v>43710</v>
      </c>
      <c r="N320" t="s">
        <v>1521</v>
      </c>
      <c r="O320" t="s">
        <v>1513</v>
      </c>
      <c r="P320" s="61">
        <v>2626</v>
      </c>
      <c r="Q320" t="s">
        <v>1513</v>
      </c>
      <c r="R320" s="61">
        <v>2626</v>
      </c>
      <c r="S320" s="61">
        <v>0</v>
      </c>
    </row>
    <row r="321" spans="1:19" x14ac:dyDescent="0.2">
      <c r="A321" t="s">
        <v>628</v>
      </c>
      <c r="B321" t="s">
        <v>1059</v>
      </c>
      <c r="C321" t="s">
        <v>1643</v>
      </c>
      <c r="D321" t="s">
        <v>239</v>
      </c>
      <c r="E321" t="s">
        <v>1508</v>
      </c>
      <c r="F321" t="s">
        <v>116</v>
      </c>
      <c r="G321" s="87">
        <v>43704</v>
      </c>
      <c r="H321" t="s">
        <v>1517</v>
      </c>
      <c r="I321" t="s">
        <v>1594</v>
      </c>
      <c r="J321" t="s">
        <v>1595</v>
      </c>
      <c r="K321">
        <v>1000</v>
      </c>
      <c r="L321" t="s">
        <v>1596</v>
      </c>
      <c r="M321" s="87">
        <v>43710</v>
      </c>
      <c r="N321" t="s">
        <v>1521</v>
      </c>
      <c r="O321" t="s">
        <v>1513</v>
      </c>
      <c r="P321" s="61">
        <v>267</v>
      </c>
      <c r="Q321" t="s">
        <v>1513</v>
      </c>
      <c r="R321" s="61">
        <v>267</v>
      </c>
      <c r="S321" s="61">
        <v>0</v>
      </c>
    </row>
    <row r="322" spans="1:19" x14ac:dyDescent="0.2">
      <c r="A322" t="s">
        <v>628</v>
      </c>
      <c r="B322" t="s">
        <v>1059</v>
      </c>
      <c r="C322" t="s">
        <v>1643</v>
      </c>
      <c r="D322" t="s">
        <v>239</v>
      </c>
      <c r="E322" t="s">
        <v>1508</v>
      </c>
      <c r="F322" t="s">
        <v>116</v>
      </c>
      <c r="G322" s="87">
        <v>43704</v>
      </c>
      <c r="H322" t="s">
        <v>1644</v>
      </c>
      <c r="I322" t="s">
        <v>1648</v>
      </c>
      <c r="J322" t="s">
        <v>1649</v>
      </c>
      <c r="K322">
        <v>1000</v>
      </c>
      <c r="L322" t="s">
        <v>1650</v>
      </c>
      <c r="M322" s="87">
        <v>43710</v>
      </c>
      <c r="N322" t="s">
        <v>1521</v>
      </c>
      <c r="O322" t="s">
        <v>1513</v>
      </c>
      <c r="P322" s="61">
        <v>-267</v>
      </c>
      <c r="Q322" t="s">
        <v>1513</v>
      </c>
      <c r="R322" s="61">
        <v>0</v>
      </c>
      <c r="S322" s="61">
        <v>-267</v>
      </c>
    </row>
    <row r="323" spans="1:19" x14ac:dyDescent="0.2">
      <c r="A323" t="s">
        <v>628</v>
      </c>
      <c r="B323" t="s">
        <v>1059</v>
      </c>
      <c r="C323" t="s">
        <v>1643</v>
      </c>
      <c r="D323" t="s">
        <v>239</v>
      </c>
      <c r="E323" t="s">
        <v>1508</v>
      </c>
      <c r="F323" t="s">
        <v>116</v>
      </c>
      <c r="G323" s="87">
        <v>43704</v>
      </c>
      <c r="H323" t="s">
        <v>1644</v>
      </c>
      <c r="I323" t="s">
        <v>1651</v>
      </c>
      <c r="K323">
        <v>1000</v>
      </c>
      <c r="L323" t="s">
        <v>1652</v>
      </c>
      <c r="M323" s="87">
        <v>43710</v>
      </c>
      <c r="N323" t="s">
        <v>1521</v>
      </c>
      <c r="O323" t="s">
        <v>1513</v>
      </c>
      <c r="P323" s="61">
        <v>-2626</v>
      </c>
      <c r="Q323" t="s">
        <v>1513</v>
      </c>
      <c r="R323" s="61">
        <v>0</v>
      </c>
      <c r="S323" s="61">
        <v>-2626</v>
      </c>
    </row>
    <row r="324" spans="1:19" x14ac:dyDescent="0.2">
      <c r="A324" t="s">
        <v>628</v>
      </c>
      <c r="B324" t="s">
        <v>1059</v>
      </c>
      <c r="C324" t="s">
        <v>1643</v>
      </c>
      <c r="D324" t="s">
        <v>239</v>
      </c>
      <c r="E324" t="s">
        <v>1508</v>
      </c>
      <c r="F324" t="s">
        <v>119</v>
      </c>
      <c r="G324" s="87">
        <v>43781</v>
      </c>
      <c r="H324" t="s">
        <v>1517</v>
      </c>
      <c r="I324" t="s">
        <v>1597</v>
      </c>
      <c r="J324" t="s">
        <v>1586</v>
      </c>
      <c r="K324">
        <v>1008</v>
      </c>
      <c r="L324" t="s">
        <v>1598</v>
      </c>
      <c r="M324" s="87">
        <v>43782</v>
      </c>
      <c r="N324" t="s">
        <v>1512</v>
      </c>
      <c r="O324" t="s">
        <v>1513</v>
      </c>
      <c r="P324" s="61">
        <v>76413</v>
      </c>
      <c r="Q324" t="s">
        <v>1513</v>
      </c>
      <c r="R324" s="61">
        <v>76413</v>
      </c>
      <c r="S324" s="61">
        <v>0</v>
      </c>
    </row>
    <row r="325" spans="1:19" x14ac:dyDescent="0.2">
      <c r="A325" t="s">
        <v>628</v>
      </c>
      <c r="B325" t="s">
        <v>1059</v>
      </c>
      <c r="C325" t="s">
        <v>1643</v>
      </c>
      <c r="D325" t="s">
        <v>239</v>
      </c>
      <c r="E325" t="s">
        <v>1508</v>
      </c>
      <c r="F325" t="s">
        <v>119</v>
      </c>
      <c r="G325" s="87">
        <v>43781</v>
      </c>
      <c r="H325" t="s">
        <v>1644</v>
      </c>
      <c r="I325" t="s">
        <v>1645</v>
      </c>
      <c r="J325" t="s">
        <v>1653</v>
      </c>
      <c r="K325">
        <v>1008</v>
      </c>
      <c r="L325" t="s">
        <v>1654</v>
      </c>
      <c r="M325" s="87">
        <v>43782</v>
      </c>
      <c r="N325" t="s">
        <v>1512</v>
      </c>
      <c r="O325" t="s">
        <v>1513</v>
      </c>
      <c r="P325" s="61">
        <v>-76413</v>
      </c>
      <c r="Q325" t="s">
        <v>1513</v>
      </c>
      <c r="R325" s="61">
        <v>0</v>
      </c>
      <c r="S325" s="61">
        <v>-76413</v>
      </c>
    </row>
    <row r="326" spans="1:19" x14ac:dyDescent="0.2">
      <c r="A326" t="s">
        <v>628</v>
      </c>
      <c r="B326" t="s">
        <v>1059</v>
      </c>
      <c r="C326" t="s">
        <v>1643</v>
      </c>
      <c r="D326" t="s">
        <v>239</v>
      </c>
      <c r="E326" t="s">
        <v>1508</v>
      </c>
      <c r="F326" t="s">
        <v>119</v>
      </c>
      <c r="G326" s="87">
        <v>43795</v>
      </c>
      <c r="H326" t="s">
        <v>1517</v>
      </c>
      <c r="I326" t="s">
        <v>1603</v>
      </c>
      <c r="J326" t="s">
        <v>1604</v>
      </c>
      <c r="K326">
        <v>1009</v>
      </c>
      <c r="L326" t="s">
        <v>1605</v>
      </c>
      <c r="M326" s="87">
        <v>43794</v>
      </c>
      <c r="N326" t="s">
        <v>1521</v>
      </c>
      <c r="O326" t="s">
        <v>1513</v>
      </c>
      <c r="P326" s="61">
        <v>24640</v>
      </c>
      <c r="Q326" t="s">
        <v>1513</v>
      </c>
      <c r="R326" s="61">
        <v>24640</v>
      </c>
      <c r="S326" s="61">
        <v>0</v>
      </c>
    </row>
    <row r="327" spans="1:19" x14ac:dyDescent="0.2">
      <c r="A327" t="s">
        <v>628</v>
      </c>
      <c r="B327" t="s">
        <v>1059</v>
      </c>
      <c r="C327" t="s">
        <v>1643</v>
      </c>
      <c r="D327" t="s">
        <v>239</v>
      </c>
      <c r="E327" t="s">
        <v>1508</v>
      </c>
      <c r="F327" t="s">
        <v>119</v>
      </c>
      <c r="G327" s="87">
        <v>43795</v>
      </c>
      <c r="H327" t="s">
        <v>1644</v>
      </c>
      <c r="I327" t="s">
        <v>1655</v>
      </c>
      <c r="K327">
        <v>1012</v>
      </c>
      <c r="L327" t="s">
        <v>1656</v>
      </c>
      <c r="M327" s="87">
        <v>43801</v>
      </c>
      <c r="N327" t="s">
        <v>1521</v>
      </c>
      <c r="O327" t="s">
        <v>1513</v>
      </c>
      <c r="P327" s="61">
        <v>-24640</v>
      </c>
      <c r="Q327" t="s">
        <v>1513</v>
      </c>
      <c r="R327" s="61">
        <v>0</v>
      </c>
      <c r="S327" s="61">
        <v>-24640</v>
      </c>
    </row>
    <row r="328" spans="1:19" x14ac:dyDescent="0.2">
      <c r="A328" t="s">
        <v>628</v>
      </c>
      <c r="B328" t="s">
        <v>1059</v>
      </c>
      <c r="C328" t="s">
        <v>1643</v>
      </c>
      <c r="D328" t="s">
        <v>239</v>
      </c>
      <c r="E328" t="s">
        <v>1508</v>
      </c>
      <c r="F328" t="s">
        <v>121</v>
      </c>
      <c r="G328" s="87">
        <v>43845</v>
      </c>
      <c r="H328" t="s">
        <v>1517</v>
      </c>
      <c r="I328" t="s">
        <v>1591</v>
      </c>
      <c r="J328" t="s">
        <v>1604</v>
      </c>
      <c r="K328">
        <v>1019</v>
      </c>
      <c r="L328" t="s">
        <v>1610</v>
      </c>
      <c r="M328" s="87">
        <v>43864</v>
      </c>
      <c r="N328" t="s">
        <v>1521</v>
      </c>
      <c r="O328" t="s">
        <v>1513</v>
      </c>
      <c r="P328" s="61">
        <v>24640</v>
      </c>
      <c r="Q328" t="s">
        <v>1513</v>
      </c>
      <c r="R328" s="61">
        <v>24640</v>
      </c>
      <c r="S328" s="61">
        <v>0</v>
      </c>
    </row>
    <row r="329" spans="1:19" x14ac:dyDescent="0.2">
      <c r="A329" t="s">
        <v>628</v>
      </c>
      <c r="B329" t="s">
        <v>1059</v>
      </c>
      <c r="C329" t="s">
        <v>1643</v>
      </c>
      <c r="D329" t="s">
        <v>239</v>
      </c>
      <c r="E329" t="s">
        <v>1508</v>
      </c>
      <c r="F329" t="s">
        <v>121</v>
      </c>
      <c r="G329" s="87">
        <v>43845</v>
      </c>
      <c r="H329" t="s">
        <v>1644</v>
      </c>
      <c r="I329" t="s">
        <v>1655</v>
      </c>
      <c r="K329">
        <v>1019</v>
      </c>
      <c r="L329" t="s">
        <v>1657</v>
      </c>
      <c r="M329" s="87">
        <v>43864</v>
      </c>
      <c r="N329" t="s">
        <v>1521</v>
      </c>
      <c r="O329" t="s">
        <v>1513</v>
      </c>
      <c r="P329" s="61">
        <v>-24640</v>
      </c>
      <c r="Q329" t="s">
        <v>1513</v>
      </c>
      <c r="R329" s="61">
        <v>0</v>
      </c>
      <c r="S329" s="61">
        <v>-24640</v>
      </c>
    </row>
    <row r="330" spans="1:19" x14ac:dyDescent="0.2">
      <c r="A330" t="s">
        <v>628</v>
      </c>
      <c r="B330" t="s">
        <v>1059</v>
      </c>
      <c r="C330" t="s">
        <v>1643</v>
      </c>
      <c r="D330" t="s">
        <v>239</v>
      </c>
      <c r="E330" t="s">
        <v>1508</v>
      </c>
      <c r="F330" t="s">
        <v>121</v>
      </c>
      <c r="G330" s="87">
        <v>43854</v>
      </c>
      <c r="H330" t="s">
        <v>1517</v>
      </c>
      <c r="I330" t="s">
        <v>1591</v>
      </c>
      <c r="J330" t="s">
        <v>1586</v>
      </c>
      <c r="K330">
        <v>1019</v>
      </c>
      <c r="L330" t="s">
        <v>1613</v>
      </c>
      <c r="M330" s="87">
        <v>43864</v>
      </c>
      <c r="N330" t="s">
        <v>1521</v>
      </c>
      <c r="O330" t="s">
        <v>1513</v>
      </c>
      <c r="P330" s="61">
        <v>76413</v>
      </c>
      <c r="Q330" t="s">
        <v>1513</v>
      </c>
      <c r="R330" s="61">
        <v>76413</v>
      </c>
      <c r="S330" s="61">
        <v>0</v>
      </c>
    </row>
    <row r="331" spans="1:19" x14ac:dyDescent="0.2">
      <c r="A331" t="s">
        <v>628</v>
      </c>
      <c r="B331" t="s">
        <v>1059</v>
      </c>
      <c r="C331" t="s">
        <v>1643</v>
      </c>
      <c r="D331" t="s">
        <v>239</v>
      </c>
      <c r="E331" t="s">
        <v>1508</v>
      </c>
      <c r="F331" t="s">
        <v>121</v>
      </c>
      <c r="G331" s="87">
        <v>43854</v>
      </c>
      <c r="H331" t="s">
        <v>1644</v>
      </c>
      <c r="I331" t="s">
        <v>1645</v>
      </c>
      <c r="K331">
        <v>1019</v>
      </c>
      <c r="L331" t="s">
        <v>1658</v>
      </c>
      <c r="M331" s="87">
        <v>43864</v>
      </c>
      <c r="N331" t="s">
        <v>1521</v>
      </c>
      <c r="O331" t="s">
        <v>1513</v>
      </c>
      <c r="P331" s="61">
        <v>-76413</v>
      </c>
      <c r="Q331" t="s">
        <v>1513</v>
      </c>
      <c r="R331" s="61">
        <v>0</v>
      </c>
      <c r="S331" s="61">
        <v>-76413</v>
      </c>
    </row>
    <row r="332" spans="1:19" x14ac:dyDescent="0.2">
      <c r="A332" t="s">
        <v>628</v>
      </c>
      <c r="B332" t="s">
        <v>1059</v>
      </c>
      <c r="C332" t="s">
        <v>1643</v>
      </c>
      <c r="D332" t="s">
        <v>239</v>
      </c>
      <c r="E332" t="s">
        <v>1508</v>
      </c>
      <c r="F332" t="s">
        <v>122</v>
      </c>
      <c r="G332" s="87">
        <v>43865</v>
      </c>
      <c r="H332" t="s">
        <v>1517</v>
      </c>
      <c r="I332" t="s">
        <v>1591</v>
      </c>
      <c r="J332" t="s">
        <v>1618</v>
      </c>
      <c r="K332">
        <v>1020</v>
      </c>
      <c r="L332" t="s">
        <v>1619</v>
      </c>
      <c r="M332" s="87">
        <v>43871</v>
      </c>
      <c r="N332" t="s">
        <v>1512</v>
      </c>
      <c r="O332" t="s">
        <v>1513</v>
      </c>
      <c r="P332" s="61">
        <v>184988.32</v>
      </c>
      <c r="Q332" t="s">
        <v>1513</v>
      </c>
      <c r="R332" s="61">
        <v>184988.32</v>
      </c>
      <c r="S332" s="61">
        <v>0</v>
      </c>
    </row>
    <row r="333" spans="1:19" x14ac:dyDescent="0.2">
      <c r="A333" t="s">
        <v>628</v>
      </c>
      <c r="B333" t="s">
        <v>1059</v>
      </c>
      <c r="C333" t="s">
        <v>1643</v>
      </c>
      <c r="D333" t="s">
        <v>239</v>
      </c>
      <c r="E333" t="s">
        <v>1508</v>
      </c>
      <c r="F333" t="s">
        <v>122</v>
      </c>
      <c r="G333" s="87">
        <v>43865</v>
      </c>
      <c r="H333" t="s">
        <v>1644</v>
      </c>
      <c r="I333" t="s">
        <v>1659</v>
      </c>
      <c r="K333">
        <v>1020</v>
      </c>
      <c r="L333" t="s">
        <v>1660</v>
      </c>
      <c r="M333" s="87">
        <v>43871</v>
      </c>
      <c r="N333" t="s">
        <v>1512</v>
      </c>
      <c r="O333" t="s">
        <v>1513</v>
      </c>
      <c r="P333" s="61">
        <v>-184988.32</v>
      </c>
      <c r="Q333" t="s">
        <v>1513</v>
      </c>
      <c r="R333" s="61">
        <v>0</v>
      </c>
      <c r="S333" s="61">
        <v>-184988.32</v>
      </c>
    </row>
    <row r="334" spans="1:19" x14ac:dyDescent="0.2">
      <c r="A334" t="s">
        <v>628</v>
      </c>
      <c r="B334" t="s">
        <v>1059</v>
      </c>
      <c r="C334" t="s">
        <v>1643</v>
      </c>
      <c r="D334" t="s">
        <v>239</v>
      </c>
      <c r="E334" t="s">
        <v>1508</v>
      </c>
      <c r="F334" t="s">
        <v>122</v>
      </c>
      <c r="G334" s="87">
        <v>43874</v>
      </c>
      <c r="H334" t="s">
        <v>1517</v>
      </c>
      <c r="I334" t="s">
        <v>1591</v>
      </c>
      <c r="J334" t="s">
        <v>1604</v>
      </c>
      <c r="K334">
        <v>1024</v>
      </c>
      <c r="L334" t="s">
        <v>1621</v>
      </c>
      <c r="M334" s="87">
        <v>43892</v>
      </c>
      <c r="N334" t="s">
        <v>1521</v>
      </c>
      <c r="O334" t="s">
        <v>1513</v>
      </c>
      <c r="P334" s="61">
        <v>12320</v>
      </c>
      <c r="Q334" t="s">
        <v>1513</v>
      </c>
      <c r="R334" s="61">
        <v>12320</v>
      </c>
      <c r="S334" s="61">
        <v>0</v>
      </c>
    </row>
    <row r="335" spans="1:19" x14ac:dyDescent="0.2">
      <c r="A335" t="s">
        <v>628</v>
      </c>
      <c r="B335" t="s">
        <v>1059</v>
      </c>
      <c r="C335" t="s">
        <v>1643</v>
      </c>
      <c r="D335" t="s">
        <v>239</v>
      </c>
      <c r="E335" t="s">
        <v>1508</v>
      </c>
      <c r="F335" t="s">
        <v>122</v>
      </c>
      <c r="G335" s="87">
        <v>43874</v>
      </c>
      <c r="H335" t="s">
        <v>1644</v>
      </c>
      <c r="I335" t="s">
        <v>1655</v>
      </c>
      <c r="K335">
        <v>1024</v>
      </c>
      <c r="L335" t="s">
        <v>1661</v>
      </c>
      <c r="M335" s="87">
        <v>43892</v>
      </c>
      <c r="N335" t="s">
        <v>1521</v>
      </c>
      <c r="O335" t="s">
        <v>1513</v>
      </c>
      <c r="P335" s="61">
        <v>-12320</v>
      </c>
      <c r="Q335" t="s">
        <v>1513</v>
      </c>
      <c r="R335" s="61">
        <v>0</v>
      </c>
      <c r="S335" s="61">
        <v>-12320</v>
      </c>
    </row>
    <row r="336" spans="1:19" x14ac:dyDescent="0.2">
      <c r="A336" t="s">
        <v>628</v>
      </c>
      <c r="B336" t="s">
        <v>1059</v>
      </c>
      <c r="C336" t="s">
        <v>1643</v>
      </c>
      <c r="D336" t="s">
        <v>239</v>
      </c>
      <c r="E336" t="s">
        <v>1508</v>
      </c>
      <c r="F336" t="s">
        <v>123</v>
      </c>
      <c r="G336" s="87">
        <v>43894</v>
      </c>
      <c r="H336" t="s">
        <v>1517</v>
      </c>
      <c r="I336" t="s">
        <v>1591</v>
      </c>
      <c r="J336" t="s">
        <v>1618</v>
      </c>
      <c r="K336">
        <v>1025</v>
      </c>
      <c r="L336" t="s">
        <v>1622</v>
      </c>
      <c r="M336" s="87">
        <v>43900</v>
      </c>
      <c r="N336" t="s">
        <v>1512</v>
      </c>
      <c r="O336" t="s">
        <v>1513</v>
      </c>
      <c r="P336" s="61">
        <v>47984.31</v>
      </c>
      <c r="Q336" t="s">
        <v>1513</v>
      </c>
      <c r="R336" s="61">
        <v>47984.31</v>
      </c>
      <c r="S336" s="61">
        <v>0</v>
      </c>
    </row>
    <row r="337" spans="1:19" x14ac:dyDescent="0.2">
      <c r="A337" t="s">
        <v>628</v>
      </c>
      <c r="B337" t="s">
        <v>1059</v>
      </c>
      <c r="C337" t="s">
        <v>1643</v>
      </c>
      <c r="D337" t="s">
        <v>239</v>
      </c>
      <c r="E337" t="s">
        <v>1508</v>
      </c>
      <c r="F337" t="s">
        <v>123</v>
      </c>
      <c r="G337" s="87">
        <v>43894</v>
      </c>
      <c r="H337" t="s">
        <v>1644</v>
      </c>
      <c r="I337" t="s">
        <v>1659</v>
      </c>
      <c r="K337">
        <v>1025</v>
      </c>
      <c r="L337" t="s">
        <v>1662</v>
      </c>
      <c r="M337" s="87">
        <v>43900</v>
      </c>
      <c r="N337" t="s">
        <v>1512</v>
      </c>
      <c r="O337" t="s">
        <v>1513</v>
      </c>
      <c r="P337" s="61">
        <v>-47984.31</v>
      </c>
      <c r="Q337" t="s">
        <v>1513</v>
      </c>
      <c r="R337" s="61">
        <v>0</v>
      </c>
      <c r="S337" s="61">
        <v>-47984.31</v>
      </c>
    </row>
    <row r="338" spans="1:19" x14ac:dyDescent="0.2">
      <c r="A338" t="s">
        <v>628</v>
      </c>
      <c r="B338" t="s">
        <v>1059</v>
      </c>
      <c r="C338" t="s">
        <v>1643</v>
      </c>
      <c r="D338" t="s">
        <v>239</v>
      </c>
      <c r="E338" t="s">
        <v>1508</v>
      </c>
      <c r="F338" t="s">
        <v>123</v>
      </c>
      <c r="G338" s="87">
        <v>43902</v>
      </c>
      <c r="H338" t="s">
        <v>1517</v>
      </c>
      <c r="I338" t="s">
        <v>1591</v>
      </c>
      <c r="J338" t="s">
        <v>1623</v>
      </c>
      <c r="K338">
        <v>1026</v>
      </c>
      <c r="L338" t="s">
        <v>1624</v>
      </c>
      <c r="M338" s="87">
        <v>43902</v>
      </c>
      <c r="N338" t="s">
        <v>1512</v>
      </c>
      <c r="O338" t="s">
        <v>1513</v>
      </c>
      <c r="P338" s="61">
        <v>3404.6</v>
      </c>
      <c r="Q338" t="s">
        <v>1513</v>
      </c>
      <c r="R338" s="61">
        <v>3404.6</v>
      </c>
      <c r="S338" s="61">
        <v>0</v>
      </c>
    </row>
    <row r="339" spans="1:19" x14ac:dyDescent="0.2">
      <c r="A339" t="s">
        <v>628</v>
      </c>
      <c r="B339" t="s">
        <v>1059</v>
      </c>
      <c r="C339" t="s">
        <v>1643</v>
      </c>
      <c r="D339" t="s">
        <v>239</v>
      </c>
      <c r="E339" t="s">
        <v>1508</v>
      </c>
      <c r="F339" t="s">
        <v>123</v>
      </c>
      <c r="G339" s="87">
        <v>43902</v>
      </c>
      <c r="H339" t="s">
        <v>1644</v>
      </c>
      <c r="I339" t="s">
        <v>1663</v>
      </c>
      <c r="K339">
        <v>1026</v>
      </c>
      <c r="L339" t="s">
        <v>1664</v>
      </c>
      <c r="M339" s="87">
        <v>43902</v>
      </c>
      <c r="N339" t="s">
        <v>1512</v>
      </c>
      <c r="O339" t="s">
        <v>1513</v>
      </c>
      <c r="P339" s="61">
        <v>-3404.6</v>
      </c>
      <c r="Q339" t="s">
        <v>1513</v>
      </c>
      <c r="R339" s="61">
        <v>0</v>
      </c>
      <c r="S339" s="61">
        <v>-3404.6</v>
      </c>
    </row>
    <row r="340" spans="1:19" x14ac:dyDescent="0.2">
      <c r="A340" t="s">
        <v>628</v>
      </c>
      <c r="B340" t="s">
        <v>1059</v>
      </c>
      <c r="C340" t="s">
        <v>1643</v>
      </c>
      <c r="D340" t="s">
        <v>239</v>
      </c>
      <c r="E340" t="s">
        <v>1508</v>
      </c>
      <c r="F340" t="s">
        <v>123</v>
      </c>
      <c r="G340" s="87">
        <v>43915</v>
      </c>
      <c r="H340" t="s">
        <v>1517</v>
      </c>
      <c r="I340" t="s">
        <v>1591</v>
      </c>
      <c r="J340" t="s">
        <v>1592</v>
      </c>
      <c r="K340">
        <v>1027</v>
      </c>
      <c r="L340" t="s">
        <v>1625</v>
      </c>
      <c r="M340" s="87">
        <v>43922</v>
      </c>
      <c r="N340" t="s">
        <v>1521</v>
      </c>
      <c r="O340" t="s">
        <v>1513</v>
      </c>
      <c r="P340" s="61">
        <v>7963</v>
      </c>
      <c r="Q340" t="s">
        <v>1513</v>
      </c>
      <c r="R340" s="61">
        <v>7963</v>
      </c>
      <c r="S340" s="61">
        <v>0</v>
      </c>
    </row>
    <row r="341" spans="1:19" x14ac:dyDescent="0.2">
      <c r="A341" t="s">
        <v>628</v>
      </c>
      <c r="B341" t="s">
        <v>1059</v>
      </c>
      <c r="C341" t="s">
        <v>1643</v>
      </c>
      <c r="D341" t="s">
        <v>239</v>
      </c>
      <c r="E341" t="s">
        <v>1508</v>
      </c>
      <c r="F341" t="s">
        <v>123</v>
      </c>
      <c r="G341" s="87">
        <v>43915</v>
      </c>
      <c r="H341" t="s">
        <v>1517</v>
      </c>
      <c r="I341" t="s">
        <v>1591</v>
      </c>
      <c r="J341" t="s">
        <v>1623</v>
      </c>
      <c r="K341">
        <v>1027</v>
      </c>
      <c r="L341" t="s">
        <v>1625</v>
      </c>
      <c r="M341" s="87">
        <v>43922</v>
      </c>
      <c r="N341" t="s">
        <v>1521</v>
      </c>
      <c r="O341" t="s">
        <v>1513</v>
      </c>
      <c r="P341" s="61">
        <v>5610</v>
      </c>
      <c r="Q341" t="s">
        <v>1513</v>
      </c>
      <c r="R341" s="61">
        <v>5610</v>
      </c>
      <c r="S341" s="61">
        <v>0</v>
      </c>
    </row>
    <row r="342" spans="1:19" x14ac:dyDescent="0.2">
      <c r="A342" t="s">
        <v>628</v>
      </c>
      <c r="B342" t="s">
        <v>1059</v>
      </c>
      <c r="C342" t="s">
        <v>1643</v>
      </c>
      <c r="D342" t="s">
        <v>239</v>
      </c>
      <c r="E342" t="s">
        <v>1508</v>
      </c>
      <c r="F342" t="s">
        <v>123</v>
      </c>
      <c r="G342" s="87">
        <v>43915</v>
      </c>
      <c r="H342" t="s">
        <v>1644</v>
      </c>
      <c r="I342" t="s">
        <v>1663</v>
      </c>
      <c r="K342">
        <v>1027</v>
      </c>
      <c r="L342" t="s">
        <v>1665</v>
      </c>
      <c r="M342" s="87">
        <v>43922</v>
      </c>
      <c r="N342" t="s">
        <v>1521</v>
      </c>
      <c r="O342" t="s">
        <v>1513</v>
      </c>
      <c r="P342" s="61">
        <v>-5610</v>
      </c>
      <c r="Q342" t="s">
        <v>1513</v>
      </c>
      <c r="R342" s="61">
        <v>0</v>
      </c>
      <c r="S342" s="61">
        <v>-5610</v>
      </c>
    </row>
    <row r="343" spans="1:19" x14ac:dyDescent="0.2">
      <c r="A343" t="s">
        <v>628</v>
      </c>
      <c r="B343" t="s">
        <v>1059</v>
      </c>
      <c r="C343" t="s">
        <v>1643</v>
      </c>
      <c r="D343" t="s">
        <v>239</v>
      </c>
      <c r="E343" t="s">
        <v>1508</v>
      </c>
      <c r="F343" t="s">
        <v>123</v>
      </c>
      <c r="G343" s="87">
        <v>43915</v>
      </c>
      <c r="H343" t="s">
        <v>1644</v>
      </c>
      <c r="I343" t="s">
        <v>1651</v>
      </c>
      <c r="K343">
        <v>1027</v>
      </c>
      <c r="L343" t="s">
        <v>1665</v>
      </c>
      <c r="M343" s="87">
        <v>43922</v>
      </c>
      <c r="N343" t="s">
        <v>1521</v>
      </c>
      <c r="O343" t="s">
        <v>1513</v>
      </c>
      <c r="P343" s="61">
        <v>-7963</v>
      </c>
      <c r="Q343" t="s">
        <v>1513</v>
      </c>
      <c r="R343" s="61">
        <v>0</v>
      </c>
      <c r="S343" s="61">
        <v>-7963</v>
      </c>
    </row>
    <row r="344" spans="1:19" x14ac:dyDescent="0.2">
      <c r="A344" t="s">
        <v>628</v>
      </c>
      <c r="B344" t="s">
        <v>1059</v>
      </c>
      <c r="C344" t="s">
        <v>1643</v>
      </c>
      <c r="D344" t="s">
        <v>239</v>
      </c>
      <c r="E344" t="s">
        <v>1508</v>
      </c>
      <c r="F344" t="s">
        <v>123</v>
      </c>
      <c r="G344" s="87">
        <v>43921</v>
      </c>
      <c r="H344" t="s">
        <v>1517</v>
      </c>
      <c r="I344" t="s">
        <v>1591</v>
      </c>
      <c r="J344" t="s">
        <v>1604</v>
      </c>
      <c r="K344">
        <v>1027</v>
      </c>
      <c r="L344" t="s">
        <v>1626</v>
      </c>
      <c r="M344" s="87">
        <v>43922</v>
      </c>
      <c r="N344" t="s">
        <v>1521</v>
      </c>
      <c r="O344" t="s">
        <v>1513</v>
      </c>
      <c r="P344" s="61">
        <v>12320</v>
      </c>
      <c r="Q344" t="s">
        <v>1513</v>
      </c>
      <c r="R344" s="61">
        <v>12320</v>
      </c>
      <c r="S344" s="61">
        <v>0</v>
      </c>
    </row>
    <row r="345" spans="1:19" x14ac:dyDescent="0.2">
      <c r="A345" t="s">
        <v>628</v>
      </c>
      <c r="B345" t="s">
        <v>1059</v>
      </c>
      <c r="C345" t="s">
        <v>1643</v>
      </c>
      <c r="D345" t="s">
        <v>239</v>
      </c>
      <c r="E345" t="s">
        <v>1508</v>
      </c>
      <c r="F345" t="s">
        <v>123</v>
      </c>
      <c r="G345" s="87">
        <v>43921</v>
      </c>
      <c r="H345" t="s">
        <v>1644</v>
      </c>
      <c r="I345" t="s">
        <v>1655</v>
      </c>
      <c r="K345">
        <v>1027</v>
      </c>
      <c r="L345" t="s">
        <v>1666</v>
      </c>
      <c r="M345" s="87">
        <v>43922</v>
      </c>
      <c r="N345" t="s">
        <v>1521</v>
      </c>
      <c r="O345" t="s">
        <v>1513</v>
      </c>
      <c r="P345" s="61">
        <v>-12320</v>
      </c>
      <c r="Q345" t="s">
        <v>1513</v>
      </c>
      <c r="R345" s="61">
        <v>0</v>
      </c>
      <c r="S345" s="61">
        <v>-12320</v>
      </c>
    </row>
    <row r="346" spans="1:19" x14ac:dyDescent="0.2">
      <c r="A346" t="s">
        <v>628</v>
      </c>
      <c r="B346" t="s">
        <v>1059</v>
      </c>
      <c r="C346" t="s">
        <v>1643</v>
      </c>
      <c r="D346" t="s">
        <v>239</v>
      </c>
      <c r="E346" t="s">
        <v>1508</v>
      </c>
      <c r="F346" t="s">
        <v>124</v>
      </c>
      <c r="G346" s="87">
        <v>43929</v>
      </c>
      <c r="H346" t="s">
        <v>1517</v>
      </c>
      <c r="I346" t="s">
        <v>1591</v>
      </c>
      <c r="J346" t="s">
        <v>1618</v>
      </c>
      <c r="K346">
        <v>1028</v>
      </c>
      <c r="L346" t="s">
        <v>1627</v>
      </c>
      <c r="M346" s="87">
        <v>43935</v>
      </c>
      <c r="N346" t="s">
        <v>1512</v>
      </c>
      <c r="O346" t="s">
        <v>1513</v>
      </c>
      <c r="P346" s="61">
        <v>20134.07</v>
      </c>
      <c r="Q346" t="s">
        <v>1513</v>
      </c>
      <c r="R346" s="61">
        <v>20134.07</v>
      </c>
      <c r="S346" s="61">
        <v>0</v>
      </c>
    </row>
    <row r="347" spans="1:19" x14ac:dyDescent="0.2">
      <c r="A347" t="s">
        <v>628</v>
      </c>
      <c r="B347" t="s">
        <v>1059</v>
      </c>
      <c r="C347" t="s">
        <v>1643</v>
      </c>
      <c r="D347" t="s">
        <v>239</v>
      </c>
      <c r="E347" t="s">
        <v>1508</v>
      </c>
      <c r="F347" t="s">
        <v>124</v>
      </c>
      <c r="G347" s="87">
        <v>43929</v>
      </c>
      <c r="H347" t="s">
        <v>1644</v>
      </c>
      <c r="I347" t="s">
        <v>1659</v>
      </c>
      <c r="K347">
        <v>1028</v>
      </c>
      <c r="L347" t="s">
        <v>1667</v>
      </c>
      <c r="M347" s="87">
        <v>43935</v>
      </c>
      <c r="N347" t="s">
        <v>1512</v>
      </c>
      <c r="O347" t="s">
        <v>1513</v>
      </c>
      <c r="P347" s="61">
        <v>-20134.07</v>
      </c>
      <c r="Q347" t="s">
        <v>1513</v>
      </c>
      <c r="R347" s="61">
        <v>0</v>
      </c>
      <c r="S347" s="61">
        <v>-20134.07</v>
      </c>
    </row>
    <row r="348" spans="1:19" x14ac:dyDescent="0.2">
      <c r="A348" t="s">
        <v>628</v>
      </c>
      <c r="B348" t="s">
        <v>1059</v>
      </c>
      <c r="C348" t="s">
        <v>1643</v>
      </c>
      <c r="D348" t="s">
        <v>239</v>
      </c>
      <c r="E348" t="s">
        <v>1508</v>
      </c>
      <c r="F348" t="s">
        <v>125</v>
      </c>
      <c r="G348" s="87">
        <v>43956</v>
      </c>
      <c r="H348" t="s">
        <v>1517</v>
      </c>
      <c r="I348" t="s">
        <v>1591</v>
      </c>
      <c r="J348" t="s">
        <v>1631</v>
      </c>
      <c r="K348">
        <v>1031</v>
      </c>
      <c r="L348" t="s">
        <v>1630</v>
      </c>
      <c r="M348" s="87">
        <v>43962</v>
      </c>
      <c r="N348" t="s">
        <v>1512</v>
      </c>
      <c r="O348" t="s">
        <v>1513</v>
      </c>
      <c r="P348" s="61">
        <v>2530</v>
      </c>
      <c r="Q348" t="s">
        <v>1513</v>
      </c>
      <c r="R348" s="61">
        <v>2530</v>
      </c>
      <c r="S348" s="61">
        <v>0</v>
      </c>
    </row>
    <row r="349" spans="1:19" x14ac:dyDescent="0.2">
      <c r="A349" t="s">
        <v>628</v>
      </c>
      <c r="B349" t="s">
        <v>1059</v>
      </c>
      <c r="C349" t="s">
        <v>1643</v>
      </c>
      <c r="D349" t="s">
        <v>239</v>
      </c>
      <c r="E349" t="s">
        <v>1508</v>
      </c>
      <c r="F349" t="s">
        <v>125</v>
      </c>
      <c r="G349" s="87">
        <v>43956</v>
      </c>
      <c r="H349" t="s">
        <v>1517</v>
      </c>
      <c r="I349" t="s">
        <v>1591</v>
      </c>
      <c r="J349" t="s">
        <v>1604</v>
      </c>
      <c r="K349">
        <v>1031</v>
      </c>
      <c r="L349" t="s">
        <v>1630</v>
      </c>
      <c r="M349" s="87">
        <v>43962</v>
      </c>
      <c r="N349" t="s">
        <v>1512</v>
      </c>
      <c r="O349" t="s">
        <v>1513</v>
      </c>
      <c r="P349" s="61">
        <v>12320</v>
      </c>
      <c r="Q349" t="s">
        <v>1513</v>
      </c>
      <c r="R349" s="61">
        <v>12320</v>
      </c>
      <c r="S349" s="61">
        <v>0</v>
      </c>
    </row>
    <row r="350" spans="1:19" x14ac:dyDescent="0.2">
      <c r="A350" t="s">
        <v>628</v>
      </c>
      <c r="B350" t="s">
        <v>1059</v>
      </c>
      <c r="C350" t="s">
        <v>1643</v>
      </c>
      <c r="D350" t="s">
        <v>239</v>
      </c>
      <c r="E350" t="s">
        <v>1508</v>
      </c>
      <c r="F350" t="s">
        <v>125</v>
      </c>
      <c r="G350" s="87">
        <v>43956</v>
      </c>
      <c r="H350" t="s">
        <v>1517</v>
      </c>
      <c r="I350" t="s">
        <v>1591</v>
      </c>
      <c r="J350" t="s">
        <v>1618</v>
      </c>
      <c r="K350">
        <v>1031</v>
      </c>
      <c r="L350" t="s">
        <v>1630</v>
      </c>
      <c r="M350" s="87">
        <v>43962</v>
      </c>
      <c r="N350" t="s">
        <v>1512</v>
      </c>
      <c r="O350" t="s">
        <v>1513</v>
      </c>
      <c r="P350" s="61">
        <v>7177.5</v>
      </c>
      <c r="Q350" t="s">
        <v>1513</v>
      </c>
      <c r="R350" s="61">
        <v>7177.5</v>
      </c>
      <c r="S350" s="61">
        <v>0</v>
      </c>
    </row>
    <row r="351" spans="1:19" x14ac:dyDescent="0.2">
      <c r="A351" t="s">
        <v>628</v>
      </c>
      <c r="B351" t="s">
        <v>1059</v>
      </c>
      <c r="C351" t="s">
        <v>1643</v>
      </c>
      <c r="D351" t="s">
        <v>239</v>
      </c>
      <c r="E351" t="s">
        <v>1508</v>
      </c>
      <c r="F351" t="s">
        <v>125</v>
      </c>
      <c r="G351" s="87">
        <v>43956</v>
      </c>
      <c r="H351" t="s">
        <v>1517</v>
      </c>
      <c r="I351" t="s">
        <v>1591</v>
      </c>
      <c r="J351" t="s">
        <v>1592</v>
      </c>
      <c r="K351">
        <v>1031</v>
      </c>
      <c r="L351" t="s">
        <v>1630</v>
      </c>
      <c r="M351" s="87">
        <v>43962</v>
      </c>
      <c r="N351" t="s">
        <v>1512</v>
      </c>
      <c r="O351" t="s">
        <v>1513</v>
      </c>
      <c r="P351" s="61">
        <v>5342</v>
      </c>
      <c r="Q351" t="s">
        <v>1513</v>
      </c>
      <c r="R351" s="61">
        <v>5342</v>
      </c>
      <c r="S351" s="61">
        <v>0</v>
      </c>
    </row>
    <row r="352" spans="1:19" x14ac:dyDescent="0.2">
      <c r="A352" t="s">
        <v>628</v>
      </c>
      <c r="B352" t="s">
        <v>1059</v>
      </c>
      <c r="C352" t="s">
        <v>1643</v>
      </c>
      <c r="D352" t="s">
        <v>239</v>
      </c>
      <c r="E352" t="s">
        <v>1508</v>
      </c>
      <c r="F352" t="s">
        <v>125</v>
      </c>
      <c r="G352" s="87">
        <v>43956</v>
      </c>
      <c r="H352" t="s">
        <v>1644</v>
      </c>
      <c r="I352" t="s">
        <v>1655</v>
      </c>
      <c r="K352">
        <v>1031</v>
      </c>
      <c r="L352" t="s">
        <v>1668</v>
      </c>
      <c r="M352" s="87">
        <v>43962</v>
      </c>
      <c r="N352" t="s">
        <v>1512</v>
      </c>
      <c r="O352" t="s">
        <v>1513</v>
      </c>
      <c r="P352" s="61">
        <v>-12320</v>
      </c>
      <c r="Q352" t="s">
        <v>1513</v>
      </c>
      <c r="R352" s="61">
        <v>0</v>
      </c>
      <c r="S352" s="61">
        <v>-12320</v>
      </c>
    </row>
    <row r="353" spans="1:19" x14ac:dyDescent="0.2">
      <c r="A353" t="s">
        <v>628</v>
      </c>
      <c r="B353" t="s">
        <v>1059</v>
      </c>
      <c r="C353" t="s">
        <v>1643</v>
      </c>
      <c r="D353" t="s">
        <v>239</v>
      </c>
      <c r="E353" t="s">
        <v>1508</v>
      </c>
      <c r="F353" t="s">
        <v>125</v>
      </c>
      <c r="G353" s="87">
        <v>43956</v>
      </c>
      <c r="H353" t="s">
        <v>1644</v>
      </c>
      <c r="I353" t="s">
        <v>1659</v>
      </c>
      <c r="K353">
        <v>1031</v>
      </c>
      <c r="L353" t="s">
        <v>1668</v>
      </c>
      <c r="M353" s="87">
        <v>43962</v>
      </c>
      <c r="N353" t="s">
        <v>1512</v>
      </c>
      <c r="O353" t="s">
        <v>1513</v>
      </c>
      <c r="P353" s="61">
        <v>-7177.5</v>
      </c>
      <c r="Q353" t="s">
        <v>1513</v>
      </c>
      <c r="R353" s="61">
        <v>0</v>
      </c>
      <c r="S353" s="61">
        <v>-7177.5</v>
      </c>
    </row>
    <row r="354" spans="1:19" x14ac:dyDescent="0.2">
      <c r="A354" t="s">
        <v>628</v>
      </c>
      <c r="B354" t="s">
        <v>1059</v>
      </c>
      <c r="C354" t="s">
        <v>1643</v>
      </c>
      <c r="D354" t="s">
        <v>239</v>
      </c>
      <c r="E354" t="s">
        <v>1508</v>
      </c>
      <c r="F354" t="s">
        <v>125</v>
      </c>
      <c r="G354" s="87">
        <v>43956</v>
      </c>
      <c r="H354" t="s">
        <v>1644</v>
      </c>
      <c r="I354" t="s">
        <v>1669</v>
      </c>
      <c r="K354">
        <v>1031</v>
      </c>
      <c r="L354" t="s">
        <v>1668</v>
      </c>
      <c r="M354" s="87">
        <v>43962</v>
      </c>
      <c r="N354" t="s">
        <v>1512</v>
      </c>
      <c r="O354" t="s">
        <v>1513</v>
      </c>
      <c r="P354" s="61">
        <v>-2530</v>
      </c>
      <c r="Q354" t="s">
        <v>1513</v>
      </c>
      <c r="R354" s="61">
        <v>0</v>
      </c>
      <c r="S354" s="61">
        <v>-2530</v>
      </c>
    </row>
    <row r="355" spans="1:19" x14ac:dyDescent="0.2">
      <c r="A355" t="s">
        <v>628</v>
      </c>
      <c r="B355" t="s">
        <v>1059</v>
      </c>
      <c r="C355" t="s">
        <v>1643</v>
      </c>
      <c r="D355" t="s">
        <v>239</v>
      </c>
      <c r="E355" t="s">
        <v>1508</v>
      </c>
      <c r="F355" t="s">
        <v>125</v>
      </c>
      <c r="G355" s="87">
        <v>43956</v>
      </c>
      <c r="H355" t="s">
        <v>1644</v>
      </c>
      <c r="I355" t="s">
        <v>1651</v>
      </c>
      <c r="K355">
        <v>1031</v>
      </c>
      <c r="L355" t="s">
        <v>1668</v>
      </c>
      <c r="M355" s="87">
        <v>43962</v>
      </c>
      <c r="N355" t="s">
        <v>1512</v>
      </c>
      <c r="O355" t="s">
        <v>1513</v>
      </c>
      <c r="P355" s="61">
        <v>-5342</v>
      </c>
      <c r="Q355" t="s">
        <v>1513</v>
      </c>
      <c r="R355" s="61">
        <v>0</v>
      </c>
      <c r="S355" s="61">
        <v>-5342</v>
      </c>
    </row>
    <row r="356" spans="1:19" x14ac:dyDescent="0.2">
      <c r="A356" t="s">
        <v>628</v>
      </c>
      <c r="B356" t="s">
        <v>1059</v>
      </c>
      <c r="C356" t="s">
        <v>1643</v>
      </c>
      <c r="D356" t="s">
        <v>239</v>
      </c>
      <c r="E356" t="s">
        <v>1508</v>
      </c>
      <c r="F356" t="s">
        <v>125</v>
      </c>
      <c r="G356" s="87">
        <v>43964</v>
      </c>
      <c r="H356" t="s">
        <v>1517</v>
      </c>
      <c r="I356" t="s">
        <v>1591</v>
      </c>
      <c r="J356" t="s">
        <v>1632</v>
      </c>
      <c r="K356">
        <v>1032</v>
      </c>
      <c r="L356" t="s">
        <v>1633</v>
      </c>
      <c r="M356" s="87">
        <v>43983</v>
      </c>
      <c r="N356" t="s">
        <v>1521</v>
      </c>
      <c r="O356" t="s">
        <v>1513</v>
      </c>
      <c r="P356" s="61">
        <v>6346.45</v>
      </c>
      <c r="Q356" t="s">
        <v>1513</v>
      </c>
      <c r="R356" s="61">
        <v>6346.45</v>
      </c>
      <c r="S356" s="61">
        <v>0</v>
      </c>
    </row>
    <row r="357" spans="1:19" x14ac:dyDescent="0.2">
      <c r="A357" t="s">
        <v>628</v>
      </c>
      <c r="B357" t="s">
        <v>1059</v>
      </c>
      <c r="C357" t="s">
        <v>1643</v>
      </c>
      <c r="D357" t="s">
        <v>239</v>
      </c>
      <c r="E357" t="s">
        <v>1508</v>
      </c>
      <c r="F357" t="s">
        <v>125</v>
      </c>
      <c r="G357" s="87">
        <v>43964</v>
      </c>
      <c r="H357" t="s">
        <v>1644</v>
      </c>
      <c r="I357" t="s">
        <v>1670</v>
      </c>
      <c r="K357">
        <v>1032</v>
      </c>
      <c r="L357" t="s">
        <v>1671</v>
      </c>
      <c r="M357" s="87">
        <v>43983</v>
      </c>
      <c r="N357" t="s">
        <v>1521</v>
      </c>
      <c r="O357" t="s">
        <v>1513</v>
      </c>
      <c r="P357" s="61">
        <v>-6346.45</v>
      </c>
      <c r="Q357" t="s">
        <v>1513</v>
      </c>
      <c r="R357" s="61">
        <v>0</v>
      </c>
      <c r="S357" s="61">
        <v>-6346.45</v>
      </c>
    </row>
    <row r="358" spans="1:19" x14ac:dyDescent="0.2">
      <c r="A358" t="s">
        <v>628</v>
      </c>
      <c r="B358" t="s">
        <v>1059</v>
      </c>
      <c r="C358" t="s">
        <v>1643</v>
      </c>
      <c r="D358" t="s">
        <v>239</v>
      </c>
      <c r="E358" t="s">
        <v>1508</v>
      </c>
      <c r="F358" t="s">
        <v>126</v>
      </c>
      <c r="G358" s="87">
        <v>43985</v>
      </c>
      <c r="H358" t="s">
        <v>1517</v>
      </c>
      <c r="I358" t="s">
        <v>1591</v>
      </c>
      <c r="J358" t="s">
        <v>1604</v>
      </c>
      <c r="K358">
        <v>1035</v>
      </c>
      <c r="L358" t="s">
        <v>1634</v>
      </c>
      <c r="M358" s="87">
        <v>43991</v>
      </c>
      <c r="N358" t="s">
        <v>1512</v>
      </c>
      <c r="O358" t="s">
        <v>1513</v>
      </c>
      <c r="P358" s="61">
        <v>12320</v>
      </c>
      <c r="Q358" t="s">
        <v>1513</v>
      </c>
      <c r="R358" s="61">
        <v>12320</v>
      </c>
      <c r="S358" s="61">
        <v>0</v>
      </c>
    </row>
    <row r="359" spans="1:19" x14ac:dyDescent="0.2">
      <c r="A359" t="s">
        <v>628</v>
      </c>
      <c r="B359" t="s">
        <v>1059</v>
      </c>
      <c r="C359" t="s">
        <v>1643</v>
      </c>
      <c r="D359" t="s">
        <v>239</v>
      </c>
      <c r="E359" t="s">
        <v>1508</v>
      </c>
      <c r="F359" t="s">
        <v>126</v>
      </c>
      <c r="G359" s="87">
        <v>43985</v>
      </c>
      <c r="H359" t="s">
        <v>1644</v>
      </c>
      <c r="I359" t="s">
        <v>1655</v>
      </c>
      <c r="K359">
        <v>1035</v>
      </c>
      <c r="L359" t="s">
        <v>1672</v>
      </c>
      <c r="M359" s="87">
        <v>43991</v>
      </c>
      <c r="N359" t="s">
        <v>1512</v>
      </c>
      <c r="O359" t="s">
        <v>1513</v>
      </c>
      <c r="P359" s="61">
        <v>-12320</v>
      </c>
      <c r="Q359" t="s">
        <v>1513</v>
      </c>
      <c r="R359" s="61">
        <v>0</v>
      </c>
      <c r="S359" s="61">
        <v>-12320</v>
      </c>
    </row>
    <row r="360" spans="1:19" x14ac:dyDescent="0.2">
      <c r="A360" t="s">
        <v>630</v>
      </c>
      <c r="B360" t="s">
        <v>1062</v>
      </c>
      <c r="C360" t="s">
        <v>1400</v>
      </c>
      <c r="D360" t="s">
        <v>239</v>
      </c>
      <c r="E360" t="s">
        <v>1508</v>
      </c>
      <c r="F360" t="s">
        <v>118</v>
      </c>
      <c r="G360" s="87">
        <v>43769</v>
      </c>
      <c r="H360" t="s">
        <v>1514</v>
      </c>
      <c r="I360" t="s">
        <v>1535</v>
      </c>
      <c r="J360" t="s">
        <v>1535</v>
      </c>
      <c r="K360">
        <v>1007</v>
      </c>
      <c r="L360" t="s">
        <v>1536</v>
      </c>
      <c r="M360" s="87">
        <v>43780</v>
      </c>
      <c r="N360" t="s">
        <v>1512</v>
      </c>
      <c r="O360" t="s">
        <v>1513</v>
      </c>
      <c r="P360" s="61">
        <v>-102164.14</v>
      </c>
      <c r="Q360" t="s">
        <v>1513</v>
      </c>
      <c r="R360" s="61">
        <v>0</v>
      </c>
      <c r="S360" s="61">
        <v>-102164.14</v>
      </c>
    </row>
    <row r="361" spans="1:19" x14ac:dyDescent="0.2">
      <c r="A361" t="s">
        <v>630</v>
      </c>
      <c r="B361" t="s">
        <v>1062</v>
      </c>
      <c r="C361" t="s">
        <v>1400</v>
      </c>
      <c r="D361" t="s">
        <v>239</v>
      </c>
      <c r="E361" t="s">
        <v>1508</v>
      </c>
      <c r="F361" t="s">
        <v>118</v>
      </c>
      <c r="G361" s="87">
        <v>43769</v>
      </c>
      <c r="H361" t="s">
        <v>1527</v>
      </c>
      <c r="I361" t="s">
        <v>1673</v>
      </c>
      <c r="J361" t="s">
        <v>1674</v>
      </c>
      <c r="K361">
        <v>1006</v>
      </c>
      <c r="L361" t="s">
        <v>1675</v>
      </c>
      <c r="M361" s="87">
        <v>43780</v>
      </c>
      <c r="N361" t="s">
        <v>1512</v>
      </c>
      <c r="O361" t="s">
        <v>1513</v>
      </c>
      <c r="P361" s="61">
        <v>26896.31</v>
      </c>
      <c r="Q361" t="s">
        <v>1513</v>
      </c>
      <c r="R361" s="61">
        <v>26896.31</v>
      </c>
      <c r="S361" s="61">
        <v>0</v>
      </c>
    </row>
    <row r="362" spans="1:19" x14ac:dyDescent="0.2">
      <c r="A362" t="s">
        <v>630</v>
      </c>
      <c r="B362" t="s">
        <v>1062</v>
      </c>
      <c r="C362" t="s">
        <v>1400</v>
      </c>
      <c r="D362" t="s">
        <v>239</v>
      </c>
      <c r="E362" t="s">
        <v>1508</v>
      </c>
      <c r="F362" t="s">
        <v>118</v>
      </c>
      <c r="G362" s="87">
        <v>43769</v>
      </c>
      <c r="H362" t="s">
        <v>1527</v>
      </c>
      <c r="I362" t="s">
        <v>1673</v>
      </c>
      <c r="J362" t="s">
        <v>1676</v>
      </c>
      <c r="K362">
        <v>1006</v>
      </c>
      <c r="L362" t="s">
        <v>1675</v>
      </c>
      <c r="M362" s="87">
        <v>43780</v>
      </c>
      <c r="N362" t="s">
        <v>1512</v>
      </c>
      <c r="O362" t="s">
        <v>1513</v>
      </c>
      <c r="P362" s="61">
        <v>81353.039999999994</v>
      </c>
      <c r="Q362" t="s">
        <v>1513</v>
      </c>
      <c r="R362" s="61">
        <v>81353.039999999994</v>
      </c>
      <c r="S362" s="61">
        <v>0</v>
      </c>
    </row>
    <row r="363" spans="1:19" x14ac:dyDescent="0.2">
      <c r="A363" t="s">
        <v>630</v>
      </c>
      <c r="B363" t="s">
        <v>1062</v>
      </c>
      <c r="C363" t="s">
        <v>1400</v>
      </c>
      <c r="D363" t="s">
        <v>239</v>
      </c>
      <c r="E363" t="s">
        <v>1508</v>
      </c>
      <c r="F363" t="s">
        <v>118</v>
      </c>
      <c r="G363" s="87">
        <v>43769</v>
      </c>
      <c r="H363" t="s">
        <v>1527</v>
      </c>
      <c r="I363" t="s">
        <v>1673</v>
      </c>
      <c r="J363" t="s">
        <v>1677</v>
      </c>
      <c r="K363">
        <v>1006</v>
      </c>
      <c r="L363" t="s">
        <v>1675</v>
      </c>
      <c r="M363" s="87">
        <v>43780</v>
      </c>
      <c r="N363" t="s">
        <v>1512</v>
      </c>
      <c r="O363" t="s">
        <v>1513</v>
      </c>
      <c r="P363" s="61">
        <v>84673.57</v>
      </c>
      <c r="Q363" t="s">
        <v>1513</v>
      </c>
      <c r="R363" s="61">
        <v>84673.57</v>
      </c>
      <c r="S363" s="61">
        <v>0</v>
      </c>
    </row>
    <row r="364" spans="1:19" x14ac:dyDescent="0.2">
      <c r="A364" t="s">
        <v>630</v>
      </c>
      <c r="B364" t="s">
        <v>1062</v>
      </c>
      <c r="C364" t="s">
        <v>1400</v>
      </c>
      <c r="D364" t="s">
        <v>239</v>
      </c>
      <c r="E364" t="s">
        <v>1508</v>
      </c>
      <c r="F364" t="s">
        <v>118</v>
      </c>
      <c r="G364" s="87">
        <v>43769</v>
      </c>
      <c r="H364" t="s">
        <v>1527</v>
      </c>
      <c r="I364" t="s">
        <v>1673</v>
      </c>
      <c r="J364" t="s">
        <v>1678</v>
      </c>
      <c r="K364">
        <v>1006</v>
      </c>
      <c r="L364" t="s">
        <v>1675</v>
      </c>
      <c r="M364" s="87">
        <v>43780</v>
      </c>
      <c r="N364" t="s">
        <v>1512</v>
      </c>
      <c r="O364" t="s">
        <v>1513</v>
      </c>
      <c r="P364" s="61">
        <v>42336.79</v>
      </c>
      <c r="Q364" t="s">
        <v>1513</v>
      </c>
      <c r="R364" s="61">
        <v>42336.79</v>
      </c>
      <c r="S364" s="61">
        <v>0</v>
      </c>
    </row>
    <row r="365" spans="1:19" x14ac:dyDescent="0.2">
      <c r="A365" t="s">
        <v>630</v>
      </c>
      <c r="B365" t="s">
        <v>1062</v>
      </c>
      <c r="C365" t="s">
        <v>1400</v>
      </c>
      <c r="D365" t="s">
        <v>239</v>
      </c>
      <c r="E365" t="s">
        <v>1508</v>
      </c>
      <c r="F365" t="s">
        <v>118</v>
      </c>
      <c r="G365" s="87">
        <v>43769</v>
      </c>
      <c r="H365" t="s">
        <v>1527</v>
      </c>
      <c r="I365" t="s">
        <v>1673</v>
      </c>
      <c r="J365" t="s">
        <v>1679</v>
      </c>
      <c r="K365">
        <v>1006</v>
      </c>
      <c r="L365" t="s">
        <v>1675</v>
      </c>
      <c r="M365" s="87">
        <v>43780</v>
      </c>
      <c r="N365" t="s">
        <v>1512</v>
      </c>
      <c r="O365" t="s">
        <v>1513</v>
      </c>
      <c r="P365" s="61">
        <v>70395.289999999994</v>
      </c>
      <c r="Q365" t="s">
        <v>1513</v>
      </c>
      <c r="R365" s="61">
        <v>70395.289999999994</v>
      </c>
      <c r="S365" s="61">
        <v>0</v>
      </c>
    </row>
    <row r="366" spans="1:19" x14ac:dyDescent="0.2">
      <c r="A366" t="s">
        <v>630</v>
      </c>
      <c r="B366" t="s">
        <v>1062</v>
      </c>
      <c r="C366" t="s">
        <v>1400</v>
      </c>
      <c r="D366" t="s">
        <v>239</v>
      </c>
      <c r="E366" t="s">
        <v>1508</v>
      </c>
      <c r="F366" t="s">
        <v>119</v>
      </c>
      <c r="G366" s="87">
        <v>43799</v>
      </c>
      <c r="H366" t="s">
        <v>1514</v>
      </c>
      <c r="I366" t="s">
        <v>1535</v>
      </c>
      <c r="J366" t="s">
        <v>1535</v>
      </c>
      <c r="K366">
        <v>1013</v>
      </c>
      <c r="L366" t="s">
        <v>1538</v>
      </c>
      <c r="M366" s="87">
        <v>43808</v>
      </c>
      <c r="N366" t="s">
        <v>1512</v>
      </c>
      <c r="O366" t="s">
        <v>1513</v>
      </c>
      <c r="P366" s="61">
        <v>-25122.33</v>
      </c>
      <c r="Q366" t="s">
        <v>1513</v>
      </c>
      <c r="R366" s="61">
        <v>0</v>
      </c>
      <c r="S366" s="61">
        <v>-25122.33</v>
      </c>
    </row>
    <row r="367" spans="1:19" x14ac:dyDescent="0.2">
      <c r="A367" t="s">
        <v>630</v>
      </c>
      <c r="B367" t="s">
        <v>1062</v>
      </c>
      <c r="C367" t="s">
        <v>1400</v>
      </c>
      <c r="D367" t="s">
        <v>239</v>
      </c>
      <c r="E367" t="s">
        <v>1508</v>
      </c>
      <c r="F367" t="s">
        <v>120</v>
      </c>
      <c r="G367" s="87">
        <v>43830</v>
      </c>
      <c r="H367" t="s">
        <v>1514</v>
      </c>
      <c r="I367" t="s">
        <v>1535</v>
      </c>
      <c r="J367" t="s">
        <v>1535</v>
      </c>
      <c r="K367">
        <v>1016</v>
      </c>
      <c r="L367" t="s">
        <v>1539</v>
      </c>
      <c r="M367" s="87">
        <v>43840</v>
      </c>
      <c r="N367" t="s">
        <v>1512</v>
      </c>
      <c r="O367" t="s">
        <v>1513</v>
      </c>
      <c r="P367" s="61">
        <v>-25959.74</v>
      </c>
      <c r="Q367" t="s">
        <v>1513</v>
      </c>
      <c r="R367" s="61">
        <v>0</v>
      </c>
      <c r="S367" s="61">
        <v>-25959.74</v>
      </c>
    </row>
    <row r="368" spans="1:19" x14ac:dyDescent="0.2">
      <c r="A368" t="s">
        <v>630</v>
      </c>
      <c r="B368" t="s">
        <v>1062</v>
      </c>
      <c r="C368" t="s">
        <v>1400</v>
      </c>
      <c r="D368" t="s">
        <v>239</v>
      </c>
      <c r="E368" t="s">
        <v>1508</v>
      </c>
      <c r="F368" t="s">
        <v>121</v>
      </c>
      <c r="G368" s="87">
        <v>43861</v>
      </c>
      <c r="H368" t="s">
        <v>1514</v>
      </c>
      <c r="I368" t="s">
        <v>1535</v>
      </c>
      <c r="J368" t="s">
        <v>1535</v>
      </c>
      <c r="K368">
        <v>1021</v>
      </c>
      <c r="L368" t="s">
        <v>1540</v>
      </c>
      <c r="M368" s="87">
        <v>43871</v>
      </c>
      <c r="N368" t="s">
        <v>1512</v>
      </c>
      <c r="O368" t="s">
        <v>1513</v>
      </c>
      <c r="P368" s="61">
        <v>-25959.74</v>
      </c>
      <c r="Q368" t="s">
        <v>1513</v>
      </c>
      <c r="R368" s="61">
        <v>0</v>
      </c>
      <c r="S368" s="61">
        <v>-25959.74</v>
      </c>
    </row>
    <row r="369" spans="1:19" x14ac:dyDescent="0.2">
      <c r="A369" t="s">
        <v>630</v>
      </c>
      <c r="B369" t="s">
        <v>1062</v>
      </c>
      <c r="C369" t="s">
        <v>1400</v>
      </c>
      <c r="D369" t="s">
        <v>239</v>
      </c>
      <c r="E369" t="s">
        <v>1508</v>
      </c>
      <c r="F369" t="s">
        <v>122</v>
      </c>
      <c r="G369" s="87">
        <v>43890</v>
      </c>
      <c r="H369" t="s">
        <v>1514</v>
      </c>
      <c r="I369" t="s">
        <v>1535</v>
      </c>
      <c r="J369" t="s">
        <v>1535</v>
      </c>
      <c r="K369">
        <v>1026</v>
      </c>
      <c r="L369" t="s">
        <v>1541</v>
      </c>
      <c r="M369" s="87">
        <v>43902</v>
      </c>
      <c r="N369" t="s">
        <v>1512</v>
      </c>
      <c r="O369" t="s">
        <v>1513</v>
      </c>
      <c r="P369" s="61">
        <v>-24284.92</v>
      </c>
      <c r="Q369" t="s">
        <v>1513</v>
      </c>
      <c r="R369" s="61">
        <v>0</v>
      </c>
      <c r="S369" s="61">
        <v>-24284.92</v>
      </c>
    </row>
    <row r="370" spans="1:19" x14ac:dyDescent="0.2">
      <c r="A370" t="s">
        <v>630</v>
      </c>
      <c r="B370" t="s">
        <v>1062</v>
      </c>
      <c r="C370" t="s">
        <v>1400</v>
      </c>
      <c r="D370" t="s">
        <v>239</v>
      </c>
      <c r="E370" t="s">
        <v>1508</v>
      </c>
      <c r="F370" t="s">
        <v>123</v>
      </c>
      <c r="G370" s="87">
        <v>43921</v>
      </c>
      <c r="H370" t="s">
        <v>1514</v>
      </c>
      <c r="I370" t="s">
        <v>1535</v>
      </c>
      <c r="J370" t="s">
        <v>1535</v>
      </c>
      <c r="K370">
        <v>1028</v>
      </c>
      <c r="L370" t="s">
        <v>1542</v>
      </c>
      <c r="M370" s="87">
        <v>43935</v>
      </c>
      <c r="N370" t="s">
        <v>1512</v>
      </c>
      <c r="O370" t="s">
        <v>1513</v>
      </c>
      <c r="P370" s="61">
        <v>-25959.74</v>
      </c>
      <c r="Q370" t="s">
        <v>1513</v>
      </c>
      <c r="R370" s="61">
        <v>0</v>
      </c>
      <c r="S370" s="61">
        <v>-25959.74</v>
      </c>
    </row>
    <row r="371" spans="1:19" x14ac:dyDescent="0.2">
      <c r="A371" t="s">
        <v>630</v>
      </c>
      <c r="B371" t="s">
        <v>1062</v>
      </c>
      <c r="C371" t="s">
        <v>1400</v>
      </c>
      <c r="D371" t="s">
        <v>239</v>
      </c>
      <c r="E371" t="s">
        <v>1508</v>
      </c>
      <c r="F371" t="s">
        <v>124</v>
      </c>
      <c r="G371" s="87">
        <v>43951</v>
      </c>
      <c r="H371" t="s">
        <v>1514</v>
      </c>
      <c r="I371" t="s">
        <v>1535</v>
      </c>
      <c r="J371" t="s">
        <v>1535</v>
      </c>
      <c r="K371">
        <v>1031</v>
      </c>
      <c r="L371" t="s">
        <v>1543</v>
      </c>
      <c r="M371" s="87">
        <v>43962</v>
      </c>
      <c r="N371" t="s">
        <v>1512</v>
      </c>
      <c r="O371" t="s">
        <v>1513</v>
      </c>
      <c r="P371" s="61">
        <v>-25122.33</v>
      </c>
      <c r="Q371" t="s">
        <v>1513</v>
      </c>
      <c r="R371" s="61">
        <v>0</v>
      </c>
      <c r="S371" s="61">
        <v>-25122.33</v>
      </c>
    </row>
    <row r="372" spans="1:19" x14ac:dyDescent="0.2">
      <c r="A372" t="s">
        <v>630</v>
      </c>
      <c r="B372" t="s">
        <v>1062</v>
      </c>
      <c r="C372" t="s">
        <v>1400</v>
      </c>
      <c r="D372" t="s">
        <v>239</v>
      </c>
      <c r="E372" t="s">
        <v>1508</v>
      </c>
      <c r="F372" t="s">
        <v>125</v>
      </c>
      <c r="G372" s="87">
        <v>43982</v>
      </c>
      <c r="H372" t="s">
        <v>1514</v>
      </c>
      <c r="I372" t="s">
        <v>1535</v>
      </c>
      <c r="J372" t="s">
        <v>1535</v>
      </c>
      <c r="K372">
        <v>1033</v>
      </c>
      <c r="L372" t="s">
        <v>1544</v>
      </c>
      <c r="M372" s="87">
        <v>43985</v>
      </c>
      <c r="N372" t="s">
        <v>1512</v>
      </c>
      <c r="O372" t="s">
        <v>1513</v>
      </c>
      <c r="P372" s="61">
        <v>-25959.74</v>
      </c>
      <c r="Q372" t="s">
        <v>1513</v>
      </c>
      <c r="R372" s="61">
        <v>0</v>
      </c>
      <c r="S372" s="61">
        <v>-25959.74</v>
      </c>
    </row>
    <row r="373" spans="1:19" x14ac:dyDescent="0.2">
      <c r="A373" t="s">
        <v>630</v>
      </c>
      <c r="B373" t="s">
        <v>1062</v>
      </c>
      <c r="C373" t="s">
        <v>1400</v>
      </c>
      <c r="D373" t="s">
        <v>239</v>
      </c>
      <c r="E373" t="s">
        <v>1508</v>
      </c>
      <c r="F373" t="s">
        <v>126</v>
      </c>
      <c r="G373" s="87">
        <v>44008</v>
      </c>
      <c r="H373" t="s">
        <v>1514</v>
      </c>
      <c r="I373" t="s">
        <v>1535</v>
      </c>
      <c r="J373" t="s">
        <v>1535</v>
      </c>
      <c r="K373">
        <v>1037</v>
      </c>
      <c r="L373" t="s">
        <v>1545</v>
      </c>
      <c r="M373" s="87">
        <v>44008</v>
      </c>
      <c r="N373" t="s">
        <v>1512</v>
      </c>
      <c r="O373" t="s">
        <v>1513</v>
      </c>
      <c r="P373" s="61">
        <v>-25122.33</v>
      </c>
      <c r="Q373" t="s">
        <v>1513</v>
      </c>
      <c r="R373" s="61">
        <v>0</v>
      </c>
      <c r="S373" s="61">
        <v>-25122.33</v>
      </c>
    </row>
    <row r="374" spans="1:19" x14ac:dyDescent="0.2">
      <c r="A374" t="s">
        <v>630</v>
      </c>
      <c r="B374" t="s">
        <v>1062</v>
      </c>
      <c r="C374" t="s">
        <v>1400</v>
      </c>
      <c r="D374" t="s">
        <v>239</v>
      </c>
      <c r="E374" t="s">
        <v>1508</v>
      </c>
      <c r="F374" t="s">
        <v>126</v>
      </c>
      <c r="G374" s="87">
        <v>44008</v>
      </c>
      <c r="H374" t="s">
        <v>1514</v>
      </c>
      <c r="I374" t="s">
        <v>1535</v>
      </c>
      <c r="J374" t="s">
        <v>1535</v>
      </c>
      <c r="K374">
        <v>1038</v>
      </c>
      <c r="L374" t="s">
        <v>1546</v>
      </c>
      <c r="M374" s="87">
        <v>44013</v>
      </c>
      <c r="N374" t="s">
        <v>1521</v>
      </c>
      <c r="O374" t="s">
        <v>1513</v>
      </c>
      <c r="P374" s="61">
        <v>0.01</v>
      </c>
      <c r="Q374" t="s">
        <v>1513</v>
      </c>
      <c r="R374" s="61">
        <v>0.01</v>
      </c>
      <c r="S374" s="61">
        <v>0</v>
      </c>
    </row>
    <row r="375" spans="1:19" x14ac:dyDescent="0.2">
      <c r="A375" t="s">
        <v>885</v>
      </c>
      <c r="B375" t="s">
        <v>1077</v>
      </c>
      <c r="C375" t="s">
        <v>1419</v>
      </c>
      <c r="D375" t="s">
        <v>239</v>
      </c>
      <c r="E375" t="s">
        <v>1508</v>
      </c>
      <c r="F375" t="s">
        <v>120</v>
      </c>
      <c r="G375" s="87">
        <v>43830</v>
      </c>
      <c r="H375" t="s">
        <v>1514</v>
      </c>
      <c r="I375" t="s">
        <v>1680</v>
      </c>
      <c r="J375" t="s">
        <v>1680</v>
      </c>
      <c r="K375">
        <v>1016</v>
      </c>
      <c r="L375" t="s">
        <v>1681</v>
      </c>
      <c r="M375" s="87">
        <v>43840</v>
      </c>
      <c r="N375" t="s">
        <v>1512</v>
      </c>
      <c r="O375" t="s">
        <v>1513</v>
      </c>
      <c r="P375" s="61">
        <v>890</v>
      </c>
      <c r="Q375" t="s">
        <v>1513</v>
      </c>
      <c r="R375" s="61">
        <v>890</v>
      </c>
      <c r="S375" s="61">
        <v>0</v>
      </c>
    </row>
    <row r="376" spans="1:19" x14ac:dyDescent="0.2">
      <c r="A376" t="s">
        <v>885</v>
      </c>
      <c r="B376" t="s">
        <v>1077</v>
      </c>
      <c r="C376" t="s">
        <v>1419</v>
      </c>
      <c r="D376" t="s">
        <v>239</v>
      </c>
      <c r="E376" t="s">
        <v>1508</v>
      </c>
      <c r="F376" t="s">
        <v>120</v>
      </c>
      <c r="G376" s="87">
        <v>43830</v>
      </c>
      <c r="H376" t="s">
        <v>1514</v>
      </c>
      <c r="I376" t="s">
        <v>1680</v>
      </c>
      <c r="J376" t="s">
        <v>1680</v>
      </c>
      <c r="K376">
        <v>1016</v>
      </c>
      <c r="L376" t="s">
        <v>1681</v>
      </c>
      <c r="M376" s="87">
        <v>43840</v>
      </c>
      <c r="N376" t="s">
        <v>1512</v>
      </c>
      <c r="O376" t="s">
        <v>1513</v>
      </c>
      <c r="P376" s="61">
        <v>5227.2700000000004</v>
      </c>
      <c r="Q376" t="s">
        <v>1513</v>
      </c>
      <c r="R376" s="61">
        <v>5227.2700000000004</v>
      </c>
      <c r="S376" s="61">
        <v>0</v>
      </c>
    </row>
    <row r="377" spans="1:19" x14ac:dyDescent="0.2">
      <c r="A377" t="s">
        <v>885</v>
      </c>
      <c r="B377" t="s">
        <v>1077</v>
      </c>
      <c r="C377" t="s">
        <v>1419</v>
      </c>
      <c r="D377" t="s">
        <v>239</v>
      </c>
      <c r="E377" t="s">
        <v>1508</v>
      </c>
      <c r="F377" t="s">
        <v>125</v>
      </c>
      <c r="G377" s="87">
        <v>43964</v>
      </c>
      <c r="H377" t="s">
        <v>1527</v>
      </c>
      <c r="I377" t="s">
        <v>1682</v>
      </c>
      <c r="J377" t="s">
        <v>1683</v>
      </c>
      <c r="K377">
        <v>1032</v>
      </c>
      <c r="L377" t="s">
        <v>1684</v>
      </c>
      <c r="M377" s="87">
        <v>43983</v>
      </c>
      <c r="N377" t="s">
        <v>1521</v>
      </c>
      <c r="O377" t="s">
        <v>1513</v>
      </c>
      <c r="P377" s="61">
        <v>5769.5</v>
      </c>
      <c r="Q377" t="s">
        <v>1513</v>
      </c>
      <c r="R377" s="61">
        <v>5769.5</v>
      </c>
      <c r="S377" s="61">
        <v>0</v>
      </c>
    </row>
    <row r="378" spans="1:19" x14ac:dyDescent="0.2">
      <c r="A378" t="s">
        <v>641</v>
      </c>
      <c r="B378" t="s">
        <v>1078</v>
      </c>
      <c r="C378" t="s">
        <v>1421</v>
      </c>
      <c r="D378" t="s">
        <v>239</v>
      </c>
      <c r="E378" t="s">
        <v>1508</v>
      </c>
      <c r="F378" t="s">
        <v>123</v>
      </c>
      <c r="G378" s="87">
        <v>43915</v>
      </c>
      <c r="H378" t="s">
        <v>1527</v>
      </c>
      <c r="I378" t="s">
        <v>1685</v>
      </c>
      <c r="J378" t="s">
        <v>1686</v>
      </c>
      <c r="K378">
        <v>1027</v>
      </c>
      <c r="L378" t="s">
        <v>1687</v>
      </c>
      <c r="M378" s="87">
        <v>43922</v>
      </c>
      <c r="N378" t="s">
        <v>1521</v>
      </c>
      <c r="O378" t="s">
        <v>1513</v>
      </c>
      <c r="P378" s="61">
        <v>5100</v>
      </c>
      <c r="Q378" t="s">
        <v>1513</v>
      </c>
      <c r="R378" s="61">
        <v>5100</v>
      </c>
      <c r="S378" s="61">
        <v>0</v>
      </c>
    </row>
    <row r="379" spans="1:19" x14ac:dyDescent="0.2">
      <c r="A379" t="s">
        <v>643</v>
      </c>
      <c r="B379" t="s">
        <v>1080</v>
      </c>
      <c r="C379" t="s">
        <v>1423</v>
      </c>
      <c r="D379" t="s">
        <v>239</v>
      </c>
      <c r="E379" t="s">
        <v>1508</v>
      </c>
      <c r="F379" t="s">
        <v>115</v>
      </c>
      <c r="G379" s="87">
        <v>43677</v>
      </c>
      <c r="H379" t="s">
        <v>1514</v>
      </c>
      <c r="I379" t="s">
        <v>1688</v>
      </c>
      <c r="J379" t="s">
        <v>1688</v>
      </c>
      <c r="K379">
        <v>997</v>
      </c>
      <c r="L379" t="s">
        <v>1689</v>
      </c>
      <c r="M379" s="87">
        <v>43685</v>
      </c>
      <c r="N379" t="s">
        <v>1512</v>
      </c>
      <c r="O379" t="s">
        <v>1513</v>
      </c>
      <c r="P379" s="61">
        <v>2365</v>
      </c>
      <c r="Q379" t="s">
        <v>1513</v>
      </c>
      <c r="R379" s="61">
        <v>2365</v>
      </c>
      <c r="S379" s="61">
        <v>0</v>
      </c>
    </row>
    <row r="380" spans="1:19" x14ac:dyDescent="0.2">
      <c r="A380" t="s">
        <v>643</v>
      </c>
      <c r="B380" t="s">
        <v>1080</v>
      </c>
      <c r="C380" t="s">
        <v>1423</v>
      </c>
      <c r="D380" t="s">
        <v>239</v>
      </c>
      <c r="E380" t="s">
        <v>1508</v>
      </c>
      <c r="F380" t="s">
        <v>116</v>
      </c>
      <c r="G380" s="87">
        <v>43697</v>
      </c>
      <c r="H380" t="s">
        <v>1527</v>
      </c>
      <c r="I380" t="s">
        <v>1690</v>
      </c>
      <c r="J380" t="s">
        <v>1691</v>
      </c>
      <c r="K380">
        <v>1000</v>
      </c>
      <c r="L380" t="s">
        <v>1692</v>
      </c>
      <c r="M380" s="87">
        <v>43710</v>
      </c>
      <c r="N380" t="s">
        <v>1521</v>
      </c>
      <c r="O380" t="s">
        <v>1513</v>
      </c>
      <c r="P380" s="61">
        <v>2387.27</v>
      </c>
      <c r="Q380" t="s">
        <v>1513</v>
      </c>
      <c r="R380" s="61">
        <v>2387.27</v>
      </c>
      <c r="S380" s="61">
        <v>0</v>
      </c>
    </row>
    <row r="381" spans="1:19" x14ac:dyDescent="0.2">
      <c r="A381" t="s">
        <v>643</v>
      </c>
      <c r="B381" t="s">
        <v>1080</v>
      </c>
      <c r="C381" t="s">
        <v>1423</v>
      </c>
      <c r="D381" t="s">
        <v>239</v>
      </c>
      <c r="E381" t="s">
        <v>1508</v>
      </c>
      <c r="F381" t="s">
        <v>123</v>
      </c>
      <c r="G381" s="87">
        <v>43902</v>
      </c>
      <c r="H381" t="s">
        <v>1527</v>
      </c>
      <c r="I381" t="s">
        <v>1693</v>
      </c>
      <c r="J381" t="s">
        <v>1694</v>
      </c>
      <c r="K381">
        <v>1026</v>
      </c>
      <c r="L381" t="s">
        <v>1695</v>
      </c>
      <c r="M381" s="87">
        <v>43902</v>
      </c>
      <c r="N381" t="s">
        <v>1512</v>
      </c>
      <c r="O381" t="s">
        <v>1513</v>
      </c>
      <c r="P381" s="61">
        <v>3095.09</v>
      </c>
      <c r="Q381" t="s">
        <v>1513</v>
      </c>
      <c r="R381" s="61">
        <v>3095.09</v>
      </c>
      <c r="S381" s="61">
        <v>0</v>
      </c>
    </row>
    <row r="382" spans="1:19" x14ac:dyDescent="0.2">
      <c r="A382" t="s">
        <v>643</v>
      </c>
      <c r="B382" t="s">
        <v>1080</v>
      </c>
      <c r="C382" t="s">
        <v>1423</v>
      </c>
      <c r="D382" t="s">
        <v>239</v>
      </c>
      <c r="E382" t="s">
        <v>1508</v>
      </c>
      <c r="F382" t="s">
        <v>123</v>
      </c>
      <c r="G382" s="87">
        <v>43915</v>
      </c>
      <c r="H382" t="s">
        <v>1527</v>
      </c>
      <c r="I382" t="s">
        <v>1696</v>
      </c>
      <c r="J382" t="s">
        <v>1697</v>
      </c>
      <c r="K382">
        <v>1027</v>
      </c>
      <c r="L382" t="s">
        <v>1687</v>
      </c>
      <c r="M382" s="87">
        <v>43922</v>
      </c>
      <c r="N382" t="s">
        <v>1521</v>
      </c>
      <c r="O382" t="s">
        <v>1513</v>
      </c>
      <c r="P382" s="61">
        <v>7239.09</v>
      </c>
      <c r="Q382" t="s">
        <v>1513</v>
      </c>
      <c r="R382" s="61">
        <v>7239.09</v>
      </c>
      <c r="S382" s="61">
        <v>0</v>
      </c>
    </row>
    <row r="383" spans="1:19" x14ac:dyDescent="0.2">
      <c r="A383" t="s">
        <v>643</v>
      </c>
      <c r="B383" t="s">
        <v>1080</v>
      </c>
      <c r="C383" t="s">
        <v>1423</v>
      </c>
      <c r="D383" t="s">
        <v>239</v>
      </c>
      <c r="E383" t="s">
        <v>1508</v>
      </c>
      <c r="F383" t="s">
        <v>123</v>
      </c>
      <c r="G383" s="87">
        <v>43921</v>
      </c>
      <c r="H383" t="s">
        <v>1527</v>
      </c>
      <c r="I383" t="s">
        <v>1698</v>
      </c>
      <c r="J383" t="s">
        <v>1699</v>
      </c>
      <c r="K383">
        <v>1028</v>
      </c>
      <c r="L383" t="s">
        <v>1700</v>
      </c>
      <c r="M383" s="87">
        <v>43935</v>
      </c>
      <c r="N383" t="s">
        <v>1512</v>
      </c>
      <c r="O383" t="s">
        <v>1513</v>
      </c>
      <c r="P383" s="61">
        <v>1930</v>
      </c>
      <c r="Q383" t="s">
        <v>1513</v>
      </c>
      <c r="R383" s="61">
        <v>1930</v>
      </c>
      <c r="S383" s="61">
        <v>0</v>
      </c>
    </row>
    <row r="384" spans="1:19" x14ac:dyDescent="0.2">
      <c r="A384" t="s">
        <v>643</v>
      </c>
      <c r="B384" t="s">
        <v>1080</v>
      </c>
      <c r="C384" t="s">
        <v>1423</v>
      </c>
      <c r="D384" t="s">
        <v>239</v>
      </c>
      <c r="E384" t="s">
        <v>1508</v>
      </c>
      <c r="F384" t="s">
        <v>125</v>
      </c>
      <c r="G384" s="87">
        <v>43955</v>
      </c>
      <c r="H384" t="s">
        <v>1527</v>
      </c>
      <c r="I384" t="s">
        <v>1701</v>
      </c>
      <c r="J384" t="s">
        <v>1702</v>
      </c>
      <c r="K384">
        <v>1031</v>
      </c>
      <c r="L384" t="s">
        <v>1703</v>
      </c>
      <c r="M384" s="87">
        <v>43962</v>
      </c>
      <c r="N384" t="s">
        <v>1512</v>
      </c>
      <c r="O384" t="s">
        <v>1513</v>
      </c>
      <c r="P384" s="61">
        <v>4856.3599999999997</v>
      </c>
      <c r="Q384" t="s">
        <v>1513</v>
      </c>
      <c r="R384" s="61">
        <v>4856.3599999999997</v>
      </c>
      <c r="S384" s="61">
        <v>0</v>
      </c>
    </row>
    <row r="385" spans="1:19" x14ac:dyDescent="0.2">
      <c r="A385" t="s">
        <v>643</v>
      </c>
      <c r="B385" t="s">
        <v>1080</v>
      </c>
      <c r="C385" t="s">
        <v>1423</v>
      </c>
      <c r="D385" t="s">
        <v>239</v>
      </c>
      <c r="E385" t="s">
        <v>1508</v>
      </c>
      <c r="F385" t="s">
        <v>125</v>
      </c>
      <c r="G385" s="87">
        <v>43956</v>
      </c>
      <c r="H385" t="s">
        <v>1527</v>
      </c>
      <c r="I385" t="s">
        <v>1704</v>
      </c>
      <c r="J385" t="s">
        <v>1705</v>
      </c>
      <c r="K385">
        <v>1031</v>
      </c>
      <c r="L385" t="s">
        <v>1706</v>
      </c>
      <c r="M385" s="87">
        <v>43962</v>
      </c>
      <c r="N385" t="s">
        <v>1512</v>
      </c>
      <c r="O385" t="s">
        <v>1513</v>
      </c>
      <c r="P385" s="61">
        <v>2300</v>
      </c>
      <c r="Q385" t="s">
        <v>1513</v>
      </c>
      <c r="R385" s="61">
        <v>2300</v>
      </c>
      <c r="S385" s="61">
        <v>0</v>
      </c>
    </row>
    <row r="386" spans="1:19" x14ac:dyDescent="0.2">
      <c r="A386" t="s">
        <v>644</v>
      </c>
      <c r="B386" t="s">
        <v>1081</v>
      </c>
      <c r="C386" t="s">
        <v>1424</v>
      </c>
      <c r="D386" t="s">
        <v>239</v>
      </c>
      <c r="E386" t="s">
        <v>1508</v>
      </c>
      <c r="F386" t="s">
        <v>121</v>
      </c>
      <c r="G386" s="87">
        <v>43861</v>
      </c>
      <c r="H386" t="s">
        <v>1527</v>
      </c>
      <c r="I386" t="s">
        <v>1707</v>
      </c>
      <c r="J386" t="s">
        <v>1708</v>
      </c>
      <c r="K386">
        <v>1020</v>
      </c>
      <c r="L386" t="s">
        <v>1709</v>
      </c>
      <c r="M386" s="87">
        <v>43871</v>
      </c>
      <c r="N386" t="s">
        <v>1512</v>
      </c>
      <c r="O386" t="s">
        <v>1513</v>
      </c>
      <c r="P386" s="61">
        <v>168171.2</v>
      </c>
      <c r="Q386" t="s">
        <v>1513</v>
      </c>
      <c r="R386" s="61">
        <v>168171.2</v>
      </c>
      <c r="S386" s="61">
        <v>0</v>
      </c>
    </row>
    <row r="387" spans="1:19" x14ac:dyDescent="0.2">
      <c r="A387" t="s">
        <v>644</v>
      </c>
      <c r="B387" t="s">
        <v>1081</v>
      </c>
      <c r="C387" t="s">
        <v>1424</v>
      </c>
      <c r="D387" t="s">
        <v>239</v>
      </c>
      <c r="E387" t="s">
        <v>1508</v>
      </c>
      <c r="F387" t="s">
        <v>122</v>
      </c>
      <c r="G387" s="87">
        <v>43889</v>
      </c>
      <c r="H387" t="s">
        <v>1527</v>
      </c>
      <c r="I387" t="s">
        <v>1710</v>
      </c>
      <c r="J387" t="s">
        <v>1711</v>
      </c>
      <c r="K387">
        <v>1025</v>
      </c>
      <c r="L387" t="s">
        <v>1712</v>
      </c>
      <c r="M387" s="87">
        <v>43900</v>
      </c>
      <c r="N387" t="s">
        <v>1512</v>
      </c>
      <c r="O387" t="s">
        <v>1513</v>
      </c>
      <c r="P387" s="61">
        <v>31532.1</v>
      </c>
      <c r="Q387" t="s">
        <v>1513</v>
      </c>
      <c r="R387" s="61">
        <v>31532.1</v>
      </c>
      <c r="S387" s="61">
        <v>0</v>
      </c>
    </row>
    <row r="388" spans="1:19" x14ac:dyDescent="0.2">
      <c r="A388" t="s">
        <v>644</v>
      </c>
      <c r="B388" t="s">
        <v>1081</v>
      </c>
      <c r="C388" t="s">
        <v>1424</v>
      </c>
      <c r="D388" t="s">
        <v>239</v>
      </c>
      <c r="E388" t="s">
        <v>1508</v>
      </c>
      <c r="F388" t="s">
        <v>122</v>
      </c>
      <c r="G388" s="87">
        <v>43889</v>
      </c>
      <c r="H388" t="s">
        <v>1527</v>
      </c>
      <c r="I388" t="s">
        <v>1713</v>
      </c>
      <c r="J388" t="s">
        <v>1714</v>
      </c>
      <c r="K388">
        <v>1025</v>
      </c>
      <c r="L388" t="s">
        <v>1712</v>
      </c>
      <c r="M388" s="87">
        <v>43900</v>
      </c>
      <c r="N388" t="s">
        <v>1512</v>
      </c>
      <c r="O388" t="s">
        <v>1513</v>
      </c>
      <c r="P388" s="61">
        <v>2910</v>
      </c>
      <c r="Q388" t="s">
        <v>1513</v>
      </c>
      <c r="R388" s="61">
        <v>2910</v>
      </c>
      <c r="S388" s="61">
        <v>0</v>
      </c>
    </row>
    <row r="389" spans="1:19" x14ac:dyDescent="0.2">
      <c r="A389" t="s">
        <v>644</v>
      </c>
      <c r="B389" t="s">
        <v>1081</v>
      </c>
      <c r="C389" t="s">
        <v>1424</v>
      </c>
      <c r="D389" t="s">
        <v>239</v>
      </c>
      <c r="E389" t="s">
        <v>1508</v>
      </c>
      <c r="F389" t="s">
        <v>122</v>
      </c>
      <c r="G389" s="87">
        <v>43889</v>
      </c>
      <c r="H389" t="s">
        <v>1527</v>
      </c>
      <c r="I389" t="s">
        <v>1715</v>
      </c>
      <c r="J389" t="s">
        <v>1716</v>
      </c>
      <c r="K389">
        <v>1025</v>
      </c>
      <c r="L389" t="s">
        <v>1712</v>
      </c>
      <c r="M389" s="87">
        <v>43900</v>
      </c>
      <c r="N389" t="s">
        <v>1512</v>
      </c>
      <c r="O389" t="s">
        <v>1513</v>
      </c>
      <c r="P389" s="61">
        <v>3180</v>
      </c>
      <c r="Q389" t="s">
        <v>1513</v>
      </c>
      <c r="R389" s="61">
        <v>3180</v>
      </c>
      <c r="S389" s="61">
        <v>0</v>
      </c>
    </row>
    <row r="390" spans="1:19" x14ac:dyDescent="0.2">
      <c r="A390" t="s">
        <v>644</v>
      </c>
      <c r="B390" t="s">
        <v>1081</v>
      </c>
      <c r="C390" t="s">
        <v>1424</v>
      </c>
      <c r="D390" t="s">
        <v>239</v>
      </c>
      <c r="E390" t="s">
        <v>1508</v>
      </c>
      <c r="F390" t="s">
        <v>122</v>
      </c>
      <c r="G390" s="87">
        <v>43889</v>
      </c>
      <c r="H390" t="s">
        <v>1527</v>
      </c>
      <c r="I390" t="s">
        <v>1717</v>
      </c>
      <c r="J390" t="s">
        <v>1718</v>
      </c>
      <c r="K390">
        <v>1025</v>
      </c>
      <c r="L390" t="s">
        <v>1712</v>
      </c>
      <c r="M390" s="87">
        <v>43900</v>
      </c>
      <c r="N390" t="s">
        <v>1512</v>
      </c>
      <c r="O390" t="s">
        <v>1513</v>
      </c>
      <c r="P390" s="61">
        <v>6000</v>
      </c>
      <c r="Q390" t="s">
        <v>1513</v>
      </c>
      <c r="R390" s="61">
        <v>6000</v>
      </c>
      <c r="S390" s="61">
        <v>0</v>
      </c>
    </row>
    <row r="391" spans="1:19" x14ac:dyDescent="0.2">
      <c r="A391" t="s">
        <v>644</v>
      </c>
      <c r="B391" t="s">
        <v>1081</v>
      </c>
      <c r="C391" t="s">
        <v>1424</v>
      </c>
      <c r="D391" t="s">
        <v>239</v>
      </c>
      <c r="E391" t="s">
        <v>1508</v>
      </c>
      <c r="F391" t="s">
        <v>123</v>
      </c>
      <c r="G391" s="87">
        <v>43921</v>
      </c>
      <c r="H391" t="s">
        <v>1527</v>
      </c>
      <c r="I391" t="s">
        <v>1719</v>
      </c>
      <c r="J391" t="s">
        <v>1720</v>
      </c>
      <c r="K391">
        <v>1028</v>
      </c>
      <c r="L391" t="s">
        <v>1700</v>
      </c>
      <c r="M391" s="87">
        <v>43935</v>
      </c>
      <c r="N391" t="s">
        <v>1512</v>
      </c>
      <c r="O391" t="s">
        <v>1513</v>
      </c>
      <c r="P391" s="61">
        <v>5863</v>
      </c>
      <c r="Q391" t="s">
        <v>1513</v>
      </c>
      <c r="R391" s="61">
        <v>5863</v>
      </c>
      <c r="S391" s="61">
        <v>0</v>
      </c>
    </row>
    <row r="392" spans="1:19" x14ac:dyDescent="0.2">
      <c r="A392" t="s">
        <v>644</v>
      </c>
      <c r="B392" t="s">
        <v>1081</v>
      </c>
      <c r="C392" t="s">
        <v>1424</v>
      </c>
      <c r="D392" t="s">
        <v>239</v>
      </c>
      <c r="E392" t="s">
        <v>1508</v>
      </c>
      <c r="F392" t="s">
        <v>124</v>
      </c>
      <c r="G392" s="87">
        <v>43928</v>
      </c>
      <c r="H392" t="s">
        <v>1527</v>
      </c>
      <c r="I392" t="s">
        <v>1721</v>
      </c>
      <c r="J392" t="s">
        <v>1722</v>
      </c>
      <c r="K392">
        <v>1028</v>
      </c>
      <c r="L392" t="s">
        <v>1723</v>
      </c>
      <c r="M392" s="87">
        <v>43935</v>
      </c>
      <c r="N392" t="s">
        <v>1512</v>
      </c>
      <c r="O392" t="s">
        <v>1513</v>
      </c>
      <c r="P392" s="61">
        <v>10510.7</v>
      </c>
      <c r="Q392" t="s">
        <v>1513</v>
      </c>
      <c r="R392" s="61">
        <v>10510.7</v>
      </c>
      <c r="S392" s="61">
        <v>0</v>
      </c>
    </row>
    <row r="393" spans="1:19" x14ac:dyDescent="0.2">
      <c r="A393" t="s">
        <v>644</v>
      </c>
      <c r="B393" t="s">
        <v>1081</v>
      </c>
      <c r="C393" t="s">
        <v>1424</v>
      </c>
      <c r="D393" t="s">
        <v>239</v>
      </c>
      <c r="E393" t="s">
        <v>1508</v>
      </c>
      <c r="F393" t="s">
        <v>124</v>
      </c>
      <c r="G393" s="87">
        <v>43951</v>
      </c>
      <c r="H393" t="s">
        <v>1527</v>
      </c>
      <c r="I393" t="s">
        <v>1724</v>
      </c>
      <c r="J393" t="s">
        <v>1725</v>
      </c>
      <c r="K393">
        <v>1030</v>
      </c>
      <c r="L393" t="s">
        <v>1726</v>
      </c>
      <c r="M393" s="87">
        <v>43952</v>
      </c>
      <c r="N393" t="s">
        <v>1521</v>
      </c>
      <c r="O393" t="s">
        <v>1513</v>
      </c>
      <c r="P393" s="61">
        <v>6525</v>
      </c>
      <c r="Q393" t="s">
        <v>1513</v>
      </c>
      <c r="R393" s="61">
        <v>6525</v>
      </c>
      <c r="S393" s="61">
        <v>0</v>
      </c>
    </row>
    <row r="394" spans="1:19" x14ac:dyDescent="0.2">
      <c r="A394" t="s">
        <v>886</v>
      </c>
      <c r="B394" t="s">
        <v>1148</v>
      </c>
      <c r="C394" t="s">
        <v>1434</v>
      </c>
      <c r="D394" t="s">
        <v>239</v>
      </c>
      <c r="E394" t="s">
        <v>1508</v>
      </c>
      <c r="F394" t="s">
        <v>115</v>
      </c>
      <c r="G394" s="87">
        <v>43677</v>
      </c>
      <c r="H394" t="s">
        <v>1514</v>
      </c>
      <c r="I394" t="s">
        <v>1547</v>
      </c>
      <c r="J394" t="s">
        <v>1547</v>
      </c>
      <c r="K394">
        <v>998</v>
      </c>
      <c r="L394" t="s">
        <v>1548</v>
      </c>
      <c r="M394" s="87">
        <v>43697</v>
      </c>
      <c r="N394" t="s">
        <v>1512</v>
      </c>
      <c r="O394" t="s">
        <v>1513</v>
      </c>
      <c r="P394" s="61">
        <v>-4038.91</v>
      </c>
      <c r="Q394" t="s">
        <v>1513</v>
      </c>
      <c r="R394" s="61">
        <v>0</v>
      </c>
      <c r="S394" s="61">
        <v>-4038.91</v>
      </c>
    </row>
    <row r="395" spans="1:19" x14ac:dyDescent="0.2">
      <c r="A395" t="s">
        <v>886</v>
      </c>
      <c r="B395" t="s">
        <v>1148</v>
      </c>
      <c r="C395" t="s">
        <v>1434</v>
      </c>
      <c r="D395" t="s">
        <v>239</v>
      </c>
      <c r="E395" t="s">
        <v>1508</v>
      </c>
      <c r="F395" t="s">
        <v>116</v>
      </c>
      <c r="G395" s="87">
        <v>43708</v>
      </c>
      <c r="H395" t="s">
        <v>1514</v>
      </c>
      <c r="I395" t="s">
        <v>1547</v>
      </c>
      <c r="J395" t="s">
        <v>1547</v>
      </c>
      <c r="K395">
        <v>1002</v>
      </c>
      <c r="L395" t="s">
        <v>1549</v>
      </c>
      <c r="M395" s="87">
        <v>43718</v>
      </c>
      <c r="N395" t="s">
        <v>1512</v>
      </c>
      <c r="O395" t="s">
        <v>1513</v>
      </c>
      <c r="P395" s="61">
        <v>-4038.91</v>
      </c>
      <c r="Q395" t="s">
        <v>1513</v>
      </c>
      <c r="R395" s="61">
        <v>0</v>
      </c>
      <c r="S395" s="61">
        <v>-4038.91</v>
      </c>
    </row>
    <row r="396" spans="1:19" x14ac:dyDescent="0.2">
      <c r="A396" t="s">
        <v>886</v>
      </c>
      <c r="B396" t="s">
        <v>1148</v>
      </c>
      <c r="C396" t="s">
        <v>1434</v>
      </c>
      <c r="D396" t="s">
        <v>239</v>
      </c>
      <c r="E396" t="s">
        <v>1508</v>
      </c>
      <c r="F396" t="s">
        <v>117</v>
      </c>
      <c r="G396" s="87">
        <v>43738</v>
      </c>
      <c r="H396" t="s">
        <v>1514</v>
      </c>
      <c r="I396" t="s">
        <v>1547</v>
      </c>
      <c r="J396" t="s">
        <v>1547</v>
      </c>
      <c r="K396">
        <v>1005</v>
      </c>
      <c r="L396" t="s">
        <v>1550</v>
      </c>
      <c r="M396" s="87">
        <v>43746</v>
      </c>
      <c r="N396" t="s">
        <v>1512</v>
      </c>
      <c r="O396" t="s">
        <v>1513</v>
      </c>
      <c r="P396" s="61">
        <v>-4038.91</v>
      </c>
      <c r="Q396" t="s">
        <v>1513</v>
      </c>
      <c r="R396" s="61">
        <v>0</v>
      </c>
      <c r="S396" s="61">
        <v>-4038.91</v>
      </c>
    </row>
    <row r="397" spans="1:19" x14ac:dyDescent="0.2">
      <c r="A397" t="s">
        <v>886</v>
      </c>
      <c r="B397" t="s">
        <v>1148</v>
      </c>
      <c r="C397" t="s">
        <v>1434</v>
      </c>
      <c r="D397" t="s">
        <v>239</v>
      </c>
      <c r="E397" t="s">
        <v>1508</v>
      </c>
      <c r="F397" t="s">
        <v>118</v>
      </c>
      <c r="G397" s="87">
        <v>43769</v>
      </c>
      <c r="H397" t="s">
        <v>1514</v>
      </c>
      <c r="I397" t="s">
        <v>1547</v>
      </c>
      <c r="J397" t="s">
        <v>1547</v>
      </c>
      <c r="K397">
        <v>1008</v>
      </c>
      <c r="L397" t="s">
        <v>1551</v>
      </c>
      <c r="M397" s="87">
        <v>43782</v>
      </c>
      <c r="N397" t="s">
        <v>1512</v>
      </c>
      <c r="O397" t="s">
        <v>1513</v>
      </c>
      <c r="P397" s="61">
        <v>-4038.91</v>
      </c>
      <c r="Q397" t="s">
        <v>1513</v>
      </c>
      <c r="R397" s="61">
        <v>0</v>
      </c>
      <c r="S397" s="61">
        <v>-4038.91</v>
      </c>
    </row>
    <row r="398" spans="1:19" x14ac:dyDescent="0.2">
      <c r="A398" t="s">
        <v>886</v>
      </c>
      <c r="B398" t="s">
        <v>1148</v>
      </c>
      <c r="C398" t="s">
        <v>1434</v>
      </c>
      <c r="D398" t="s">
        <v>239</v>
      </c>
      <c r="E398" t="s">
        <v>1508</v>
      </c>
      <c r="F398" t="s">
        <v>119</v>
      </c>
      <c r="G398" s="87">
        <v>43799</v>
      </c>
      <c r="H398" t="s">
        <v>1514</v>
      </c>
      <c r="I398" t="s">
        <v>1547</v>
      </c>
      <c r="J398" t="s">
        <v>1547</v>
      </c>
      <c r="K398">
        <v>1014</v>
      </c>
      <c r="L398" t="s">
        <v>1552</v>
      </c>
      <c r="M398" s="87">
        <v>43810</v>
      </c>
      <c r="N398" t="s">
        <v>1512</v>
      </c>
      <c r="O398" t="s">
        <v>1513</v>
      </c>
      <c r="P398" s="61">
        <v>-4038.91</v>
      </c>
      <c r="Q398" t="s">
        <v>1513</v>
      </c>
      <c r="R398" s="61">
        <v>0</v>
      </c>
      <c r="S398" s="61">
        <v>-4038.91</v>
      </c>
    </row>
    <row r="399" spans="1:19" x14ac:dyDescent="0.2">
      <c r="A399" t="s">
        <v>886</v>
      </c>
      <c r="B399" t="s">
        <v>1148</v>
      </c>
      <c r="C399" t="s">
        <v>1434</v>
      </c>
      <c r="D399" t="s">
        <v>239</v>
      </c>
      <c r="E399" t="s">
        <v>1508</v>
      </c>
      <c r="F399" t="s">
        <v>120</v>
      </c>
      <c r="G399" s="87">
        <v>43830</v>
      </c>
      <c r="H399" t="s">
        <v>1514</v>
      </c>
      <c r="I399" t="s">
        <v>1547</v>
      </c>
      <c r="J399" t="s">
        <v>1547</v>
      </c>
      <c r="K399">
        <v>1017</v>
      </c>
      <c r="L399" t="s">
        <v>1553</v>
      </c>
      <c r="M399" s="87">
        <v>43840</v>
      </c>
      <c r="N399" t="s">
        <v>1512</v>
      </c>
      <c r="O399" t="s">
        <v>1513</v>
      </c>
      <c r="P399" s="61">
        <v>-4038.91</v>
      </c>
      <c r="Q399" t="s">
        <v>1513</v>
      </c>
      <c r="R399" s="61">
        <v>0</v>
      </c>
      <c r="S399" s="61">
        <v>-4038.91</v>
      </c>
    </row>
    <row r="400" spans="1:19" x14ac:dyDescent="0.2">
      <c r="A400" t="s">
        <v>886</v>
      </c>
      <c r="B400" t="s">
        <v>1148</v>
      </c>
      <c r="C400" t="s">
        <v>1434</v>
      </c>
      <c r="D400" t="s">
        <v>239</v>
      </c>
      <c r="E400" t="s">
        <v>1508</v>
      </c>
      <c r="F400" t="s">
        <v>121</v>
      </c>
      <c r="G400" s="87">
        <v>43861</v>
      </c>
      <c r="H400" t="s">
        <v>1514</v>
      </c>
      <c r="I400" t="s">
        <v>1547</v>
      </c>
      <c r="J400" t="s">
        <v>1547</v>
      </c>
      <c r="K400">
        <v>1021</v>
      </c>
      <c r="L400" t="s">
        <v>1554</v>
      </c>
      <c r="M400" s="87">
        <v>43871</v>
      </c>
      <c r="N400" t="s">
        <v>1512</v>
      </c>
      <c r="O400" t="s">
        <v>1513</v>
      </c>
      <c r="P400" s="61">
        <v>-4038.91</v>
      </c>
      <c r="Q400" t="s">
        <v>1513</v>
      </c>
      <c r="R400" s="61">
        <v>0</v>
      </c>
      <c r="S400" s="61">
        <v>-4038.91</v>
      </c>
    </row>
    <row r="401" spans="1:19" x14ac:dyDescent="0.2">
      <c r="A401" t="s">
        <v>886</v>
      </c>
      <c r="B401" t="s">
        <v>1148</v>
      </c>
      <c r="C401" t="s">
        <v>1434</v>
      </c>
      <c r="D401" t="s">
        <v>239</v>
      </c>
      <c r="E401" t="s">
        <v>1508</v>
      </c>
      <c r="F401" t="s">
        <v>122</v>
      </c>
      <c r="G401" s="87">
        <v>43890</v>
      </c>
      <c r="H401" t="s">
        <v>1514</v>
      </c>
      <c r="I401" t="s">
        <v>1547</v>
      </c>
      <c r="J401" t="s">
        <v>1547</v>
      </c>
      <c r="K401">
        <v>1026</v>
      </c>
      <c r="L401" t="s">
        <v>1555</v>
      </c>
      <c r="M401" s="87">
        <v>43902</v>
      </c>
      <c r="N401" t="s">
        <v>1512</v>
      </c>
      <c r="O401" t="s">
        <v>1513</v>
      </c>
      <c r="P401" s="61">
        <v>-4038.91</v>
      </c>
      <c r="Q401" t="s">
        <v>1513</v>
      </c>
      <c r="R401" s="61">
        <v>0</v>
      </c>
      <c r="S401" s="61">
        <v>-4038.91</v>
      </c>
    </row>
    <row r="402" spans="1:19" x14ac:dyDescent="0.2">
      <c r="A402" t="s">
        <v>886</v>
      </c>
      <c r="B402" t="s">
        <v>1148</v>
      </c>
      <c r="C402" t="s">
        <v>1434</v>
      </c>
      <c r="D402" t="s">
        <v>239</v>
      </c>
      <c r="E402" t="s">
        <v>1508</v>
      </c>
      <c r="F402" t="s">
        <v>123</v>
      </c>
      <c r="G402" s="87">
        <v>43921</v>
      </c>
      <c r="H402" t="s">
        <v>1514</v>
      </c>
      <c r="I402" t="s">
        <v>1547</v>
      </c>
      <c r="J402" t="s">
        <v>1547</v>
      </c>
      <c r="K402">
        <v>1029</v>
      </c>
      <c r="L402" t="s">
        <v>1556</v>
      </c>
      <c r="M402" s="87">
        <v>43935</v>
      </c>
      <c r="N402" t="s">
        <v>1512</v>
      </c>
      <c r="O402" t="s">
        <v>1513</v>
      </c>
      <c r="P402" s="61">
        <v>-4038.91</v>
      </c>
      <c r="Q402" t="s">
        <v>1513</v>
      </c>
      <c r="R402" s="61">
        <v>0</v>
      </c>
      <c r="S402" s="61">
        <v>-4038.91</v>
      </c>
    </row>
    <row r="403" spans="1:19" x14ac:dyDescent="0.2">
      <c r="A403" t="s">
        <v>886</v>
      </c>
      <c r="B403" t="s">
        <v>1148</v>
      </c>
      <c r="C403" t="s">
        <v>1434</v>
      </c>
      <c r="D403" t="s">
        <v>239</v>
      </c>
      <c r="E403" t="s">
        <v>1508</v>
      </c>
      <c r="F403" t="s">
        <v>124</v>
      </c>
      <c r="G403" s="87">
        <v>43951</v>
      </c>
      <c r="H403" t="s">
        <v>1514</v>
      </c>
      <c r="I403" t="s">
        <v>1547</v>
      </c>
      <c r="J403" t="s">
        <v>1547</v>
      </c>
      <c r="K403">
        <v>1031</v>
      </c>
      <c r="L403" t="s">
        <v>1557</v>
      </c>
      <c r="M403" s="87">
        <v>43962</v>
      </c>
      <c r="N403" t="s">
        <v>1512</v>
      </c>
      <c r="O403" t="s">
        <v>1513</v>
      </c>
      <c r="P403" s="61">
        <v>-4038.91</v>
      </c>
      <c r="Q403" t="s">
        <v>1513</v>
      </c>
      <c r="R403" s="61">
        <v>0</v>
      </c>
      <c r="S403" s="61">
        <v>-4038.91</v>
      </c>
    </row>
    <row r="404" spans="1:19" x14ac:dyDescent="0.2">
      <c r="A404" t="s">
        <v>886</v>
      </c>
      <c r="B404" t="s">
        <v>1148</v>
      </c>
      <c r="C404" t="s">
        <v>1434</v>
      </c>
      <c r="D404" t="s">
        <v>239</v>
      </c>
      <c r="E404" t="s">
        <v>1508</v>
      </c>
      <c r="F404" t="s">
        <v>125</v>
      </c>
      <c r="G404" s="87">
        <v>43982</v>
      </c>
      <c r="H404" t="s">
        <v>1514</v>
      </c>
      <c r="I404" t="s">
        <v>1547</v>
      </c>
      <c r="J404" t="s">
        <v>1547</v>
      </c>
      <c r="K404">
        <v>1034</v>
      </c>
      <c r="L404" t="s">
        <v>1558</v>
      </c>
      <c r="M404" s="87">
        <v>43985</v>
      </c>
      <c r="N404" t="s">
        <v>1512</v>
      </c>
      <c r="O404" t="s">
        <v>1513</v>
      </c>
      <c r="P404" s="61">
        <v>-4038.91</v>
      </c>
      <c r="Q404" t="s">
        <v>1513</v>
      </c>
      <c r="R404" s="61">
        <v>0</v>
      </c>
      <c r="S404" s="61">
        <v>-4038.91</v>
      </c>
    </row>
    <row r="405" spans="1:19" x14ac:dyDescent="0.2">
      <c r="A405" t="s">
        <v>886</v>
      </c>
      <c r="B405" t="s">
        <v>1148</v>
      </c>
      <c r="C405" t="s">
        <v>1434</v>
      </c>
      <c r="D405" t="s">
        <v>239</v>
      </c>
      <c r="E405" t="s">
        <v>1508</v>
      </c>
      <c r="F405" t="s">
        <v>126</v>
      </c>
      <c r="G405" s="87">
        <v>44008</v>
      </c>
      <c r="H405" t="s">
        <v>1514</v>
      </c>
      <c r="I405" t="s">
        <v>1547</v>
      </c>
      <c r="J405" t="s">
        <v>1547</v>
      </c>
      <c r="K405">
        <v>1037</v>
      </c>
      <c r="L405" t="s">
        <v>1559</v>
      </c>
      <c r="M405" s="87">
        <v>44008</v>
      </c>
      <c r="N405" t="s">
        <v>1512</v>
      </c>
      <c r="O405" t="s">
        <v>1513</v>
      </c>
      <c r="P405" s="61">
        <v>-4038.91</v>
      </c>
      <c r="Q405" t="s">
        <v>1513</v>
      </c>
      <c r="R405" s="61">
        <v>0</v>
      </c>
      <c r="S405" s="61">
        <v>-4038.91</v>
      </c>
    </row>
    <row r="406" spans="1:19" x14ac:dyDescent="0.2">
      <c r="A406" t="s">
        <v>654</v>
      </c>
      <c r="B406" t="s">
        <v>1160</v>
      </c>
      <c r="C406" t="s">
        <v>1439</v>
      </c>
      <c r="D406" t="s">
        <v>239</v>
      </c>
      <c r="E406" t="s">
        <v>1508</v>
      </c>
      <c r="F406" t="s">
        <v>115</v>
      </c>
      <c r="G406" s="87">
        <v>43677</v>
      </c>
      <c r="H406" t="s">
        <v>1514</v>
      </c>
      <c r="I406" t="s">
        <v>1547</v>
      </c>
      <c r="J406" t="s">
        <v>1547</v>
      </c>
      <c r="K406">
        <v>998</v>
      </c>
      <c r="L406" t="s">
        <v>1548</v>
      </c>
      <c r="M406" s="87">
        <v>43697</v>
      </c>
      <c r="N406" t="s">
        <v>1512</v>
      </c>
      <c r="O406" t="s">
        <v>1513</v>
      </c>
      <c r="P406" s="61">
        <v>-210.41</v>
      </c>
      <c r="Q406" t="s">
        <v>1513</v>
      </c>
      <c r="R406" s="61">
        <v>0</v>
      </c>
      <c r="S406" s="61">
        <v>-210.41</v>
      </c>
    </row>
    <row r="407" spans="1:19" x14ac:dyDescent="0.2">
      <c r="A407" t="s">
        <v>654</v>
      </c>
      <c r="B407" t="s">
        <v>1160</v>
      </c>
      <c r="C407" t="s">
        <v>1439</v>
      </c>
      <c r="D407" t="s">
        <v>239</v>
      </c>
      <c r="E407" t="s">
        <v>1508</v>
      </c>
      <c r="F407" t="s">
        <v>116</v>
      </c>
      <c r="G407" s="87">
        <v>43708</v>
      </c>
      <c r="H407" t="s">
        <v>1514</v>
      </c>
      <c r="I407" t="s">
        <v>1547</v>
      </c>
      <c r="J407" t="s">
        <v>1547</v>
      </c>
      <c r="K407">
        <v>1002</v>
      </c>
      <c r="L407" t="s">
        <v>1549</v>
      </c>
      <c r="M407" s="87">
        <v>43718</v>
      </c>
      <c r="N407" t="s">
        <v>1512</v>
      </c>
      <c r="O407" t="s">
        <v>1513</v>
      </c>
      <c r="P407" s="61">
        <v>-210.41</v>
      </c>
      <c r="Q407" t="s">
        <v>1513</v>
      </c>
      <c r="R407" s="61">
        <v>0</v>
      </c>
      <c r="S407" s="61">
        <v>-210.41</v>
      </c>
    </row>
    <row r="408" spans="1:19" x14ac:dyDescent="0.2">
      <c r="A408" t="s">
        <v>654</v>
      </c>
      <c r="B408" t="s">
        <v>1160</v>
      </c>
      <c r="C408" t="s">
        <v>1439</v>
      </c>
      <c r="D408" t="s">
        <v>239</v>
      </c>
      <c r="E408" t="s">
        <v>1508</v>
      </c>
      <c r="F408" t="s">
        <v>117</v>
      </c>
      <c r="G408" s="87">
        <v>43738</v>
      </c>
      <c r="H408" t="s">
        <v>1514</v>
      </c>
      <c r="I408" t="s">
        <v>1547</v>
      </c>
      <c r="J408" t="s">
        <v>1547</v>
      </c>
      <c r="K408">
        <v>1005</v>
      </c>
      <c r="L408" t="s">
        <v>1550</v>
      </c>
      <c r="M408" s="87">
        <v>43746</v>
      </c>
      <c r="N408" t="s">
        <v>1512</v>
      </c>
      <c r="O408" t="s">
        <v>1513</v>
      </c>
      <c r="P408" s="61">
        <v>-210.41</v>
      </c>
      <c r="Q408" t="s">
        <v>1513</v>
      </c>
      <c r="R408" s="61">
        <v>0</v>
      </c>
      <c r="S408" s="61">
        <v>-210.41</v>
      </c>
    </row>
    <row r="409" spans="1:19" x14ac:dyDescent="0.2">
      <c r="A409" t="s">
        <v>654</v>
      </c>
      <c r="B409" t="s">
        <v>1160</v>
      </c>
      <c r="C409" t="s">
        <v>1439</v>
      </c>
      <c r="D409" t="s">
        <v>239</v>
      </c>
      <c r="E409" t="s">
        <v>1508</v>
      </c>
      <c r="F409" t="s">
        <v>118</v>
      </c>
      <c r="G409" s="87">
        <v>43769</v>
      </c>
      <c r="H409" t="s">
        <v>1514</v>
      </c>
      <c r="I409" t="s">
        <v>1547</v>
      </c>
      <c r="J409" t="s">
        <v>1547</v>
      </c>
      <c r="K409">
        <v>1008</v>
      </c>
      <c r="L409" t="s">
        <v>1551</v>
      </c>
      <c r="M409" s="87">
        <v>43782</v>
      </c>
      <c r="N409" t="s">
        <v>1512</v>
      </c>
      <c r="O409" t="s">
        <v>1513</v>
      </c>
      <c r="P409" s="61">
        <v>-210.41</v>
      </c>
      <c r="Q409" t="s">
        <v>1513</v>
      </c>
      <c r="R409" s="61">
        <v>0</v>
      </c>
      <c r="S409" s="61">
        <v>-210.41</v>
      </c>
    </row>
    <row r="410" spans="1:19" x14ac:dyDescent="0.2">
      <c r="A410" t="s">
        <v>654</v>
      </c>
      <c r="B410" t="s">
        <v>1160</v>
      </c>
      <c r="C410" t="s">
        <v>1439</v>
      </c>
      <c r="D410" t="s">
        <v>239</v>
      </c>
      <c r="E410" t="s">
        <v>1508</v>
      </c>
      <c r="F410" t="s">
        <v>119</v>
      </c>
      <c r="G410" s="87">
        <v>43799</v>
      </c>
      <c r="H410" t="s">
        <v>1514</v>
      </c>
      <c r="I410" t="s">
        <v>1547</v>
      </c>
      <c r="J410" t="s">
        <v>1547</v>
      </c>
      <c r="K410">
        <v>1014</v>
      </c>
      <c r="L410" t="s">
        <v>1552</v>
      </c>
      <c r="M410" s="87">
        <v>43810</v>
      </c>
      <c r="N410" t="s">
        <v>1512</v>
      </c>
      <c r="O410" t="s">
        <v>1513</v>
      </c>
      <c r="P410" s="61">
        <v>-210.41</v>
      </c>
      <c r="Q410" t="s">
        <v>1513</v>
      </c>
      <c r="R410" s="61">
        <v>0</v>
      </c>
      <c r="S410" s="61">
        <v>-210.41</v>
      </c>
    </row>
    <row r="411" spans="1:19" x14ac:dyDescent="0.2">
      <c r="A411" t="s">
        <v>654</v>
      </c>
      <c r="B411" t="s">
        <v>1160</v>
      </c>
      <c r="C411" t="s">
        <v>1439</v>
      </c>
      <c r="D411" t="s">
        <v>239</v>
      </c>
      <c r="E411" t="s">
        <v>1508</v>
      </c>
      <c r="F411" t="s">
        <v>120</v>
      </c>
      <c r="G411" s="87">
        <v>43830</v>
      </c>
      <c r="H411" t="s">
        <v>1514</v>
      </c>
      <c r="I411" t="s">
        <v>1547</v>
      </c>
      <c r="J411" t="s">
        <v>1547</v>
      </c>
      <c r="K411">
        <v>1017</v>
      </c>
      <c r="L411" t="s">
        <v>1553</v>
      </c>
      <c r="M411" s="87">
        <v>43840</v>
      </c>
      <c r="N411" t="s">
        <v>1512</v>
      </c>
      <c r="O411" t="s">
        <v>1513</v>
      </c>
      <c r="P411" s="61">
        <v>-210.41</v>
      </c>
      <c r="Q411" t="s">
        <v>1513</v>
      </c>
      <c r="R411" s="61">
        <v>0</v>
      </c>
      <c r="S411" s="61">
        <v>-210.41</v>
      </c>
    </row>
    <row r="412" spans="1:19" x14ac:dyDescent="0.2">
      <c r="A412" t="s">
        <v>654</v>
      </c>
      <c r="B412" t="s">
        <v>1160</v>
      </c>
      <c r="C412" t="s">
        <v>1439</v>
      </c>
      <c r="D412" t="s">
        <v>239</v>
      </c>
      <c r="E412" t="s">
        <v>1508</v>
      </c>
      <c r="F412" t="s">
        <v>121</v>
      </c>
      <c r="G412" s="87">
        <v>43861</v>
      </c>
      <c r="H412" t="s">
        <v>1514</v>
      </c>
      <c r="I412" t="s">
        <v>1547</v>
      </c>
      <c r="J412" t="s">
        <v>1547</v>
      </c>
      <c r="K412">
        <v>1021</v>
      </c>
      <c r="L412" t="s">
        <v>1554</v>
      </c>
      <c r="M412" s="87">
        <v>43871</v>
      </c>
      <c r="N412" t="s">
        <v>1512</v>
      </c>
      <c r="O412" t="s">
        <v>1513</v>
      </c>
      <c r="P412" s="61">
        <v>-210.41</v>
      </c>
      <c r="Q412" t="s">
        <v>1513</v>
      </c>
      <c r="R412" s="61">
        <v>0</v>
      </c>
      <c r="S412" s="61">
        <v>-210.41</v>
      </c>
    </row>
    <row r="413" spans="1:19" x14ac:dyDescent="0.2">
      <c r="A413" t="s">
        <v>654</v>
      </c>
      <c r="B413" t="s">
        <v>1160</v>
      </c>
      <c r="C413" t="s">
        <v>1439</v>
      </c>
      <c r="D413" t="s">
        <v>239</v>
      </c>
      <c r="E413" t="s">
        <v>1508</v>
      </c>
      <c r="F413" t="s">
        <v>122</v>
      </c>
      <c r="G413" s="87">
        <v>43890</v>
      </c>
      <c r="H413" t="s">
        <v>1514</v>
      </c>
      <c r="I413" t="s">
        <v>1547</v>
      </c>
      <c r="J413" t="s">
        <v>1547</v>
      </c>
      <c r="K413">
        <v>1026</v>
      </c>
      <c r="L413" t="s">
        <v>1555</v>
      </c>
      <c r="M413" s="87">
        <v>43902</v>
      </c>
      <c r="N413" t="s">
        <v>1512</v>
      </c>
      <c r="O413" t="s">
        <v>1513</v>
      </c>
      <c r="P413" s="61">
        <v>-210.41</v>
      </c>
      <c r="Q413" t="s">
        <v>1513</v>
      </c>
      <c r="R413" s="61">
        <v>0</v>
      </c>
      <c r="S413" s="61">
        <v>-210.41</v>
      </c>
    </row>
    <row r="414" spans="1:19" x14ac:dyDescent="0.2">
      <c r="A414" t="s">
        <v>654</v>
      </c>
      <c r="B414" t="s">
        <v>1160</v>
      </c>
      <c r="C414" t="s">
        <v>1439</v>
      </c>
      <c r="D414" t="s">
        <v>239</v>
      </c>
      <c r="E414" t="s">
        <v>1508</v>
      </c>
      <c r="F414" t="s">
        <v>123</v>
      </c>
      <c r="G414" s="87">
        <v>43921</v>
      </c>
      <c r="H414" t="s">
        <v>1514</v>
      </c>
      <c r="I414" t="s">
        <v>1547</v>
      </c>
      <c r="J414" t="s">
        <v>1547</v>
      </c>
      <c r="K414">
        <v>1029</v>
      </c>
      <c r="L414" t="s">
        <v>1556</v>
      </c>
      <c r="M414" s="87">
        <v>43935</v>
      </c>
      <c r="N414" t="s">
        <v>1512</v>
      </c>
      <c r="O414" t="s">
        <v>1513</v>
      </c>
      <c r="P414" s="61">
        <v>-210.41</v>
      </c>
      <c r="Q414" t="s">
        <v>1513</v>
      </c>
      <c r="R414" s="61">
        <v>0</v>
      </c>
      <c r="S414" s="61">
        <v>-210.41</v>
      </c>
    </row>
    <row r="415" spans="1:19" x14ac:dyDescent="0.2">
      <c r="A415" t="s">
        <v>654</v>
      </c>
      <c r="B415" t="s">
        <v>1160</v>
      </c>
      <c r="C415" t="s">
        <v>1439</v>
      </c>
      <c r="D415" t="s">
        <v>239</v>
      </c>
      <c r="E415" t="s">
        <v>1508</v>
      </c>
      <c r="F415" t="s">
        <v>124</v>
      </c>
      <c r="G415" s="87">
        <v>43951</v>
      </c>
      <c r="H415" t="s">
        <v>1514</v>
      </c>
      <c r="I415" t="s">
        <v>1547</v>
      </c>
      <c r="J415" t="s">
        <v>1547</v>
      </c>
      <c r="K415">
        <v>1031</v>
      </c>
      <c r="L415" t="s">
        <v>1557</v>
      </c>
      <c r="M415" s="87">
        <v>43962</v>
      </c>
      <c r="N415" t="s">
        <v>1512</v>
      </c>
      <c r="O415" t="s">
        <v>1513</v>
      </c>
      <c r="P415" s="61">
        <v>-210.41</v>
      </c>
      <c r="Q415" t="s">
        <v>1513</v>
      </c>
      <c r="R415" s="61">
        <v>0</v>
      </c>
      <c r="S415" s="61">
        <v>-210.41</v>
      </c>
    </row>
    <row r="416" spans="1:19" x14ac:dyDescent="0.2">
      <c r="A416" t="s">
        <v>654</v>
      </c>
      <c r="B416" t="s">
        <v>1160</v>
      </c>
      <c r="C416" t="s">
        <v>1439</v>
      </c>
      <c r="D416" t="s">
        <v>239</v>
      </c>
      <c r="E416" t="s">
        <v>1508</v>
      </c>
      <c r="F416" t="s">
        <v>125</v>
      </c>
      <c r="G416" s="87">
        <v>43982</v>
      </c>
      <c r="H416" t="s">
        <v>1514</v>
      </c>
      <c r="I416" t="s">
        <v>1547</v>
      </c>
      <c r="J416" t="s">
        <v>1547</v>
      </c>
      <c r="K416">
        <v>1034</v>
      </c>
      <c r="L416" t="s">
        <v>1558</v>
      </c>
      <c r="M416" s="87">
        <v>43985</v>
      </c>
      <c r="N416" t="s">
        <v>1512</v>
      </c>
      <c r="O416" t="s">
        <v>1513</v>
      </c>
      <c r="P416" s="61">
        <v>-210.41</v>
      </c>
      <c r="Q416" t="s">
        <v>1513</v>
      </c>
      <c r="R416" s="61">
        <v>0</v>
      </c>
      <c r="S416" s="61">
        <v>-210.41</v>
      </c>
    </row>
    <row r="417" spans="1:19" x14ac:dyDescent="0.2">
      <c r="A417" t="s">
        <v>654</v>
      </c>
      <c r="B417" t="s">
        <v>1160</v>
      </c>
      <c r="C417" t="s">
        <v>1439</v>
      </c>
      <c r="D417" t="s">
        <v>239</v>
      </c>
      <c r="E417" t="s">
        <v>1508</v>
      </c>
      <c r="F417" t="s">
        <v>126</v>
      </c>
      <c r="G417" s="87">
        <v>44008</v>
      </c>
      <c r="H417" t="s">
        <v>1514</v>
      </c>
      <c r="I417" t="s">
        <v>1547</v>
      </c>
      <c r="J417" t="s">
        <v>1547</v>
      </c>
      <c r="K417">
        <v>1037</v>
      </c>
      <c r="L417" t="s">
        <v>1559</v>
      </c>
      <c r="M417" s="87">
        <v>44008</v>
      </c>
      <c r="N417" t="s">
        <v>1512</v>
      </c>
      <c r="O417" t="s">
        <v>1513</v>
      </c>
      <c r="P417" s="61">
        <v>-210.41</v>
      </c>
      <c r="Q417" t="s">
        <v>1513</v>
      </c>
      <c r="R417" s="61">
        <v>0</v>
      </c>
      <c r="S417" s="61">
        <v>-210.41</v>
      </c>
    </row>
    <row r="418" spans="1:19" x14ac:dyDescent="0.2">
      <c r="A418" t="s">
        <v>655</v>
      </c>
      <c r="B418" t="s">
        <v>1161</v>
      </c>
      <c r="C418" t="s">
        <v>1441</v>
      </c>
      <c r="D418" t="s">
        <v>239</v>
      </c>
      <c r="E418" t="s">
        <v>1508</v>
      </c>
      <c r="F418" t="s">
        <v>115</v>
      </c>
      <c r="G418" s="87">
        <v>43677</v>
      </c>
      <c r="H418" t="s">
        <v>1514</v>
      </c>
      <c r="I418" t="s">
        <v>1547</v>
      </c>
      <c r="J418" t="s">
        <v>1547</v>
      </c>
      <c r="K418">
        <v>998</v>
      </c>
      <c r="L418" t="s">
        <v>1548</v>
      </c>
      <c r="M418" s="87">
        <v>43697</v>
      </c>
      <c r="N418" t="s">
        <v>1512</v>
      </c>
      <c r="O418" t="s">
        <v>1513</v>
      </c>
      <c r="P418" s="61">
        <v>-2185.44</v>
      </c>
      <c r="Q418" t="s">
        <v>1513</v>
      </c>
      <c r="R418" s="61">
        <v>0</v>
      </c>
      <c r="S418" s="61">
        <v>-2185.44</v>
      </c>
    </row>
    <row r="419" spans="1:19" x14ac:dyDescent="0.2">
      <c r="A419" t="s">
        <v>655</v>
      </c>
      <c r="B419" t="s">
        <v>1161</v>
      </c>
      <c r="C419" t="s">
        <v>1441</v>
      </c>
      <c r="D419" t="s">
        <v>239</v>
      </c>
      <c r="E419" t="s">
        <v>1508</v>
      </c>
      <c r="F419" t="s">
        <v>116</v>
      </c>
      <c r="G419" s="87">
        <v>43708</v>
      </c>
      <c r="H419" t="s">
        <v>1514</v>
      </c>
      <c r="I419" t="s">
        <v>1547</v>
      </c>
      <c r="J419" t="s">
        <v>1547</v>
      </c>
      <c r="K419">
        <v>1002</v>
      </c>
      <c r="L419" t="s">
        <v>1549</v>
      </c>
      <c r="M419" s="87">
        <v>43718</v>
      </c>
      <c r="N419" t="s">
        <v>1512</v>
      </c>
      <c r="O419" t="s">
        <v>1513</v>
      </c>
      <c r="P419" s="61">
        <v>-2185.44</v>
      </c>
      <c r="Q419" t="s">
        <v>1513</v>
      </c>
      <c r="R419" s="61">
        <v>0</v>
      </c>
      <c r="S419" s="61">
        <v>-2185.44</v>
      </c>
    </row>
    <row r="420" spans="1:19" x14ac:dyDescent="0.2">
      <c r="A420" t="s">
        <v>655</v>
      </c>
      <c r="B420" t="s">
        <v>1161</v>
      </c>
      <c r="C420" t="s">
        <v>1441</v>
      </c>
      <c r="D420" t="s">
        <v>239</v>
      </c>
      <c r="E420" t="s">
        <v>1508</v>
      </c>
      <c r="F420" t="s">
        <v>117</v>
      </c>
      <c r="G420" s="87">
        <v>43738</v>
      </c>
      <c r="H420" t="s">
        <v>1514</v>
      </c>
      <c r="I420" t="s">
        <v>1547</v>
      </c>
      <c r="J420" t="s">
        <v>1547</v>
      </c>
      <c r="K420">
        <v>1005</v>
      </c>
      <c r="L420" t="s">
        <v>1550</v>
      </c>
      <c r="M420" s="87">
        <v>43746</v>
      </c>
      <c r="N420" t="s">
        <v>1512</v>
      </c>
      <c r="O420" t="s">
        <v>1513</v>
      </c>
      <c r="P420" s="61">
        <v>-2616.44</v>
      </c>
      <c r="Q420" t="s">
        <v>1513</v>
      </c>
      <c r="R420" s="61">
        <v>0</v>
      </c>
      <c r="S420" s="61">
        <v>-2616.44</v>
      </c>
    </row>
    <row r="421" spans="1:19" x14ac:dyDescent="0.2">
      <c r="A421" t="s">
        <v>655</v>
      </c>
      <c r="B421" t="s">
        <v>1161</v>
      </c>
      <c r="C421" t="s">
        <v>1441</v>
      </c>
      <c r="D421" t="s">
        <v>239</v>
      </c>
      <c r="E421" t="s">
        <v>1508</v>
      </c>
      <c r="F421" t="s">
        <v>118</v>
      </c>
      <c r="G421" s="87">
        <v>43769</v>
      </c>
      <c r="H421" t="s">
        <v>1514</v>
      </c>
      <c r="I421" t="s">
        <v>1547</v>
      </c>
      <c r="J421" t="s">
        <v>1547</v>
      </c>
      <c r="K421">
        <v>1008</v>
      </c>
      <c r="L421" t="s">
        <v>1551</v>
      </c>
      <c r="M421" s="87">
        <v>43782</v>
      </c>
      <c r="N421" t="s">
        <v>1512</v>
      </c>
      <c r="O421" t="s">
        <v>1513</v>
      </c>
      <c r="P421" s="61">
        <v>-2563.11</v>
      </c>
      <c r="Q421" t="s">
        <v>1513</v>
      </c>
      <c r="R421" s="61">
        <v>0</v>
      </c>
      <c r="S421" s="61">
        <v>-2563.11</v>
      </c>
    </row>
    <row r="422" spans="1:19" x14ac:dyDescent="0.2">
      <c r="A422" t="s">
        <v>655</v>
      </c>
      <c r="B422" t="s">
        <v>1161</v>
      </c>
      <c r="C422" t="s">
        <v>1441</v>
      </c>
      <c r="D422" t="s">
        <v>239</v>
      </c>
      <c r="E422" t="s">
        <v>1508</v>
      </c>
      <c r="F422" t="s">
        <v>119</v>
      </c>
      <c r="G422" s="87">
        <v>43799</v>
      </c>
      <c r="H422" t="s">
        <v>1514</v>
      </c>
      <c r="I422" t="s">
        <v>1547</v>
      </c>
      <c r="J422" t="s">
        <v>1547</v>
      </c>
      <c r="K422">
        <v>1014</v>
      </c>
      <c r="L422" t="s">
        <v>1552</v>
      </c>
      <c r="M422" s="87">
        <v>43810</v>
      </c>
      <c r="N422" t="s">
        <v>1512</v>
      </c>
      <c r="O422" t="s">
        <v>1513</v>
      </c>
      <c r="P422" s="61">
        <v>-2563.11</v>
      </c>
      <c r="Q422" t="s">
        <v>1513</v>
      </c>
      <c r="R422" s="61">
        <v>0</v>
      </c>
      <c r="S422" s="61">
        <v>-2563.11</v>
      </c>
    </row>
    <row r="423" spans="1:19" x14ac:dyDescent="0.2">
      <c r="A423" t="s">
        <v>655</v>
      </c>
      <c r="B423" t="s">
        <v>1161</v>
      </c>
      <c r="C423" t="s">
        <v>1441</v>
      </c>
      <c r="D423" t="s">
        <v>239</v>
      </c>
      <c r="E423" t="s">
        <v>1508</v>
      </c>
      <c r="F423" t="s">
        <v>120</v>
      </c>
      <c r="G423" s="87">
        <v>43830</v>
      </c>
      <c r="H423" t="s">
        <v>1514</v>
      </c>
      <c r="I423" t="s">
        <v>1547</v>
      </c>
      <c r="J423" t="s">
        <v>1547</v>
      </c>
      <c r="K423">
        <v>1017</v>
      </c>
      <c r="L423" t="s">
        <v>1553</v>
      </c>
      <c r="M423" s="87">
        <v>43840</v>
      </c>
      <c r="N423" t="s">
        <v>1512</v>
      </c>
      <c r="O423" t="s">
        <v>1513</v>
      </c>
      <c r="P423" s="61">
        <v>-2483.11</v>
      </c>
      <c r="Q423" t="s">
        <v>1513</v>
      </c>
      <c r="R423" s="61">
        <v>0</v>
      </c>
      <c r="S423" s="61">
        <v>-2483.11</v>
      </c>
    </row>
    <row r="424" spans="1:19" x14ac:dyDescent="0.2">
      <c r="A424" t="s">
        <v>655</v>
      </c>
      <c r="B424" t="s">
        <v>1161</v>
      </c>
      <c r="C424" t="s">
        <v>1441</v>
      </c>
      <c r="D424" t="s">
        <v>239</v>
      </c>
      <c r="E424" t="s">
        <v>1508</v>
      </c>
      <c r="F424" t="s">
        <v>121</v>
      </c>
      <c r="G424" s="87">
        <v>43861</v>
      </c>
      <c r="H424" t="s">
        <v>1514</v>
      </c>
      <c r="I424" t="s">
        <v>1547</v>
      </c>
      <c r="J424" t="s">
        <v>1547</v>
      </c>
      <c r="K424">
        <v>1021</v>
      </c>
      <c r="L424" t="s">
        <v>1554</v>
      </c>
      <c r="M424" s="87">
        <v>43871</v>
      </c>
      <c r="N424" t="s">
        <v>1512</v>
      </c>
      <c r="O424" t="s">
        <v>1513</v>
      </c>
      <c r="P424" s="61">
        <v>-2483.11</v>
      </c>
      <c r="Q424" t="s">
        <v>1513</v>
      </c>
      <c r="R424" s="61">
        <v>0</v>
      </c>
      <c r="S424" s="61">
        <v>-2483.11</v>
      </c>
    </row>
    <row r="425" spans="1:19" x14ac:dyDescent="0.2">
      <c r="A425" t="s">
        <v>655</v>
      </c>
      <c r="B425" t="s">
        <v>1161</v>
      </c>
      <c r="C425" t="s">
        <v>1441</v>
      </c>
      <c r="D425" t="s">
        <v>239</v>
      </c>
      <c r="E425" t="s">
        <v>1508</v>
      </c>
      <c r="F425" t="s">
        <v>122</v>
      </c>
      <c r="G425" s="87">
        <v>43890</v>
      </c>
      <c r="H425" t="s">
        <v>1514</v>
      </c>
      <c r="I425" t="s">
        <v>1547</v>
      </c>
      <c r="J425" t="s">
        <v>1547</v>
      </c>
      <c r="K425">
        <v>1026</v>
      </c>
      <c r="L425" t="s">
        <v>1555</v>
      </c>
      <c r="M425" s="87">
        <v>43902</v>
      </c>
      <c r="N425" t="s">
        <v>1512</v>
      </c>
      <c r="O425" t="s">
        <v>1513</v>
      </c>
      <c r="P425" s="61">
        <v>-2483.11</v>
      </c>
      <c r="Q425" t="s">
        <v>1513</v>
      </c>
      <c r="R425" s="61">
        <v>0</v>
      </c>
      <c r="S425" s="61">
        <v>-2483.11</v>
      </c>
    </row>
    <row r="426" spans="1:19" x14ac:dyDescent="0.2">
      <c r="A426" t="s">
        <v>655</v>
      </c>
      <c r="B426" t="s">
        <v>1161</v>
      </c>
      <c r="C426" t="s">
        <v>1441</v>
      </c>
      <c r="D426" t="s">
        <v>239</v>
      </c>
      <c r="E426" t="s">
        <v>1508</v>
      </c>
      <c r="F426" t="s">
        <v>123</v>
      </c>
      <c r="G426" s="87">
        <v>43921</v>
      </c>
      <c r="H426" t="s">
        <v>1514</v>
      </c>
      <c r="I426" t="s">
        <v>1547</v>
      </c>
      <c r="J426" t="s">
        <v>1547</v>
      </c>
      <c r="K426">
        <v>1029</v>
      </c>
      <c r="L426" t="s">
        <v>1556</v>
      </c>
      <c r="M426" s="87">
        <v>43935</v>
      </c>
      <c r="N426" t="s">
        <v>1512</v>
      </c>
      <c r="O426" t="s">
        <v>1513</v>
      </c>
      <c r="P426" s="61">
        <v>-2483.11</v>
      </c>
      <c r="Q426" t="s">
        <v>1513</v>
      </c>
      <c r="R426" s="61">
        <v>0</v>
      </c>
      <c r="S426" s="61">
        <v>-2483.11</v>
      </c>
    </row>
    <row r="427" spans="1:19" x14ac:dyDescent="0.2">
      <c r="A427" t="s">
        <v>655</v>
      </c>
      <c r="B427" t="s">
        <v>1161</v>
      </c>
      <c r="C427" t="s">
        <v>1441</v>
      </c>
      <c r="D427" t="s">
        <v>239</v>
      </c>
      <c r="E427" t="s">
        <v>1508</v>
      </c>
      <c r="F427" t="s">
        <v>124</v>
      </c>
      <c r="G427" s="87">
        <v>43951</v>
      </c>
      <c r="H427" t="s">
        <v>1514</v>
      </c>
      <c r="I427" t="s">
        <v>1547</v>
      </c>
      <c r="J427" t="s">
        <v>1547</v>
      </c>
      <c r="K427">
        <v>1031</v>
      </c>
      <c r="L427" t="s">
        <v>1557</v>
      </c>
      <c r="M427" s="87">
        <v>43962</v>
      </c>
      <c r="N427" t="s">
        <v>1512</v>
      </c>
      <c r="O427" t="s">
        <v>1513</v>
      </c>
      <c r="P427" s="61">
        <v>-2483.11</v>
      </c>
      <c r="Q427" t="s">
        <v>1513</v>
      </c>
      <c r="R427" s="61">
        <v>0</v>
      </c>
      <c r="S427" s="61">
        <v>-2483.11</v>
      </c>
    </row>
    <row r="428" spans="1:19" x14ac:dyDescent="0.2">
      <c r="A428" t="s">
        <v>655</v>
      </c>
      <c r="B428" t="s">
        <v>1161</v>
      </c>
      <c r="C428" t="s">
        <v>1441</v>
      </c>
      <c r="D428" t="s">
        <v>239</v>
      </c>
      <c r="E428" t="s">
        <v>1508</v>
      </c>
      <c r="F428" t="s">
        <v>125</v>
      </c>
      <c r="G428" s="87">
        <v>43982</v>
      </c>
      <c r="H428" t="s">
        <v>1514</v>
      </c>
      <c r="I428" t="s">
        <v>1547</v>
      </c>
      <c r="J428" t="s">
        <v>1547</v>
      </c>
      <c r="K428">
        <v>1034</v>
      </c>
      <c r="L428" t="s">
        <v>1558</v>
      </c>
      <c r="M428" s="87">
        <v>43985</v>
      </c>
      <c r="N428" t="s">
        <v>1512</v>
      </c>
      <c r="O428" t="s">
        <v>1513</v>
      </c>
      <c r="P428" s="61">
        <v>-2483.11</v>
      </c>
      <c r="Q428" t="s">
        <v>1513</v>
      </c>
      <c r="R428" s="61">
        <v>0</v>
      </c>
      <c r="S428" s="61">
        <v>-2483.11</v>
      </c>
    </row>
    <row r="429" spans="1:19" x14ac:dyDescent="0.2">
      <c r="A429" t="s">
        <v>655</v>
      </c>
      <c r="B429" t="s">
        <v>1161</v>
      </c>
      <c r="C429" t="s">
        <v>1441</v>
      </c>
      <c r="D429" t="s">
        <v>239</v>
      </c>
      <c r="E429" t="s">
        <v>1508</v>
      </c>
      <c r="F429" t="s">
        <v>126</v>
      </c>
      <c r="G429" s="87">
        <v>44008</v>
      </c>
      <c r="H429" t="s">
        <v>1514</v>
      </c>
      <c r="I429" t="s">
        <v>1547</v>
      </c>
      <c r="J429" t="s">
        <v>1547</v>
      </c>
      <c r="K429">
        <v>1037</v>
      </c>
      <c r="L429" t="s">
        <v>1559</v>
      </c>
      <c r="M429" s="87">
        <v>44008</v>
      </c>
      <c r="N429" t="s">
        <v>1512</v>
      </c>
      <c r="O429" t="s">
        <v>1513</v>
      </c>
      <c r="P429" s="61">
        <v>-2483.11</v>
      </c>
      <c r="Q429" t="s">
        <v>1513</v>
      </c>
      <c r="R429" s="61">
        <v>0</v>
      </c>
      <c r="S429" s="61">
        <v>-2483.11</v>
      </c>
    </row>
    <row r="430" spans="1:19" x14ac:dyDescent="0.2">
      <c r="A430" t="s">
        <v>656</v>
      </c>
      <c r="B430" t="s">
        <v>1162</v>
      </c>
      <c r="C430" t="s">
        <v>1442</v>
      </c>
      <c r="D430" t="s">
        <v>239</v>
      </c>
      <c r="E430" t="s">
        <v>1508</v>
      </c>
      <c r="F430" t="s">
        <v>115</v>
      </c>
      <c r="G430" s="87">
        <v>43677</v>
      </c>
      <c r="H430" t="s">
        <v>1514</v>
      </c>
      <c r="I430" t="s">
        <v>1547</v>
      </c>
      <c r="J430" t="s">
        <v>1547</v>
      </c>
      <c r="K430">
        <v>998</v>
      </c>
      <c r="L430" t="s">
        <v>1548</v>
      </c>
      <c r="M430" s="87">
        <v>43697</v>
      </c>
      <c r="N430" t="s">
        <v>1512</v>
      </c>
      <c r="O430" t="s">
        <v>1513</v>
      </c>
      <c r="P430" s="61">
        <v>-21603.29</v>
      </c>
      <c r="Q430" t="s">
        <v>1513</v>
      </c>
      <c r="R430" s="61">
        <v>0</v>
      </c>
      <c r="S430" s="61">
        <v>-21603.29</v>
      </c>
    </row>
    <row r="431" spans="1:19" x14ac:dyDescent="0.2">
      <c r="A431" t="s">
        <v>656</v>
      </c>
      <c r="B431" t="s">
        <v>1162</v>
      </c>
      <c r="C431" t="s">
        <v>1442</v>
      </c>
      <c r="D431" t="s">
        <v>239</v>
      </c>
      <c r="E431" t="s">
        <v>1508</v>
      </c>
      <c r="F431" t="s">
        <v>116</v>
      </c>
      <c r="G431" s="87">
        <v>43708</v>
      </c>
      <c r="H431" t="s">
        <v>1514</v>
      </c>
      <c r="I431" t="s">
        <v>1547</v>
      </c>
      <c r="J431" t="s">
        <v>1547</v>
      </c>
      <c r="K431">
        <v>1002</v>
      </c>
      <c r="L431" t="s">
        <v>1549</v>
      </c>
      <c r="M431" s="87">
        <v>43718</v>
      </c>
      <c r="N431" t="s">
        <v>1512</v>
      </c>
      <c r="O431" t="s">
        <v>1513</v>
      </c>
      <c r="P431" s="61">
        <v>-21603.29</v>
      </c>
      <c r="Q431" t="s">
        <v>1513</v>
      </c>
      <c r="R431" s="61">
        <v>0</v>
      </c>
      <c r="S431" s="61">
        <v>-21603.29</v>
      </c>
    </row>
    <row r="432" spans="1:19" x14ac:dyDescent="0.2">
      <c r="A432" t="s">
        <v>656</v>
      </c>
      <c r="B432" t="s">
        <v>1162</v>
      </c>
      <c r="C432" t="s">
        <v>1442</v>
      </c>
      <c r="D432" t="s">
        <v>239</v>
      </c>
      <c r="E432" t="s">
        <v>1508</v>
      </c>
      <c r="F432" t="s">
        <v>117</v>
      </c>
      <c r="G432" s="87">
        <v>43738</v>
      </c>
      <c r="H432" t="s">
        <v>1514</v>
      </c>
      <c r="I432" t="s">
        <v>1547</v>
      </c>
      <c r="J432" t="s">
        <v>1547</v>
      </c>
      <c r="K432">
        <v>1005</v>
      </c>
      <c r="L432" t="s">
        <v>1550</v>
      </c>
      <c r="M432" s="87">
        <v>43746</v>
      </c>
      <c r="N432" t="s">
        <v>1512</v>
      </c>
      <c r="O432" t="s">
        <v>1513</v>
      </c>
      <c r="P432" s="61">
        <v>-21690.29</v>
      </c>
      <c r="Q432" t="s">
        <v>1513</v>
      </c>
      <c r="R432" s="61">
        <v>0</v>
      </c>
      <c r="S432" s="61">
        <v>-21690.29</v>
      </c>
    </row>
    <row r="433" spans="1:19" x14ac:dyDescent="0.2">
      <c r="A433" t="s">
        <v>656</v>
      </c>
      <c r="B433" t="s">
        <v>1162</v>
      </c>
      <c r="C433" t="s">
        <v>1442</v>
      </c>
      <c r="D433" t="s">
        <v>239</v>
      </c>
      <c r="E433" t="s">
        <v>1508</v>
      </c>
      <c r="F433" t="s">
        <v>118</v>
      </c>
      <c r="G433" s="87">
        <v>43769</v>
      </c>
      <c r="H433" t="s">
        <v>1514</v>
      </c>
      <c r="I433" t="s">
        <v>1547</v>
      </c>
      <c r="J433" t="s">
        <v>1547</v>
      </c>
      <c r="K433">
        <v>1008</v>
      </c>
      <c r="L433" t="s">
        <v>1551</v>
      </c>
      <c r="M433" s="87">
        <v>43782</v>
      </c>
      <c r="N433" t="s">
        <v>1512</v>
      </c>
      <c r="O433" t="s">
        <v>1513</v>
      </c>
      <c r="P433" s="61">
        <v>-21690.29</v>
      </c>
      <c r="Q433" t="s">
        <v>1513</v>
      </c>
      <c r="R433" s="61">
        <v>0</v>
      </c>
      <c r="S433" s="61">
        <v>-21690.29</v>
      </c>
    </row>
    <row r="434" spans="1:19" x14ac:dyDescent="0.2">
      <c r="A434" t="s">
        <v>656</v>
      </c>
      <c r="B434" t="s">
        <v>1162</v>
      </c>
      <c r="C434" t="s">
        <v>1442</v>
      </c>
      <c r="D434" t="s">
        <v>239</v>
      </c>
      <c r="E434" t="s">
        <v>1508</v>
      </c>
      <c r="F434" t="s">
        <v>119</v>
      </c>
      <c r="G434" s="87">
        <v>43799</v>
      </c>
      <c r="H434" t="s">
        <v>1514</v>
      </c>
      <c r="I434" t="s">
        <v>1547</v>
      </c>
      <c r="J434" t="s">
        <v>1547</v>
      </c>
      <c r="K434">
        <v>1014</v>
      </c>
      <c r="L434" t="s">
        <v>1552</v>
      </c>
      <c r="M434" s="87">
        <v>43810</v>
      </c>
      <c r="N434" t="s">
        <v>1512</v>
      </c>
      <c r="O434" t="s">
        <v>1513</v>
      </c>
      <c r="P434" s="61">
        <v>-21690.29</v>
      </c>
      <c r="Q434" t="s">
        <v>1513</v>
      </c>
      <c r="R434" s="61">
        <v>0</v>
      </c>
      <c r="S434" s="61">
        <v>-21690.29</v>
      </c>
    </row>
    <row r="435" spans="1:19" x14ac:dyDescent="0.2">
      <c r="A435" t="s">
        <v>656</v>
      </c>
      <c r="B435" t="s">
        <v>1162</v>
      </c>
      <c r="C435" t="s">
        <v>1442</v>
      </c>
      <c r="D435" t="s">
        <v>239</v>
      </c>
      <c r="E435" t="s">
        <v>1508</v>
      </c>
      <c r="F435" t="s">
        <v>120</v>
      </c>
      <c r="G435" s="87">
        <v>43830</v>
      </c>
      <c r="H435" t="s">
        <v>1514</v>
      </c>
      <c r="I435" t="s">
        <v>1547</v>
      </c>
      <c r="J435" t="s">
        <v>1547</v>
      </c>
      <c r="K435">
        <v>1017</v>
      </c>
      <c r="L435" t="s">
        <v>1553</v>
      </c>
      <c r="M435" s="87">
        <v>43840</v>
      </c>
      <c r="N435" t="s">
        <v>1512</v>
      </c>
      <c r="O435" t="s">
        <v>1513</v>
      </c>
      <c r="P435" s="61">
        <v>-21690.29</v>
      </c>
      <c r="Q435" t="s">
        <v>1513</v>
      </c>
      <c r="R435" s="61">
        <v>0</v>
      </c>
      <c r="S435" s="61">
        <v>-21690.29</v>
      </c>
    </row>
    <row r="436" spans="1:19" x14ac:dyDescent="0.2">
      <c r="A436" t="s">
        <v>656</v>
      </c>
      <c r="B436" t="s">
        <v>1162</v>
      </c>
      <c r="C436" t="s">
        <v>1442</v>
      </c>
      <c r="D436" t="s">
        <v>239</v>
      </c>
      <c r="E436" t="s">
        <v>1508</v>
      </c>
      <c r="F436" t="s">
        <v>121</v>
      </c>
      <c r="G436" s="87">
        <v>43861</v>
      </c>
      <c r="H436" t="s">
        <v>1514</v>
      </c>
      <c r="I436" t="s">
        <v>1547</v>
      </c>
      <c r="J436" t="s">
        <v>1547</v>
      </c>
      <c r="K436">
        <v>1021</v>
      </c>
      <c r="L436" t="s">
        <v>1554</v>
      </c>
      <c r="M436" s="87">
        <v>43871</v>
      </c>
      <c r="N436" t="s">
        <v>1512</v>
      </c>
      <c r="O436" t="s">
        <v>1513</v>
      </c>
      <c r="P436" s="61">
        <v>-21690.29</v>
      </c>
      <c r="Q436" t="s">
        <v>1513</v>
      </c>
      <c r="R436" s="61">
        <v>0</v>
      </c>
      <c r="S436" s="61">
        <v>-21690.29</v>
      </c>
    </row>
    <row r="437" spans="1:19" x14ac:dyDescent="0.2">
      <c r="A437" t="s">
        <v>656</v>
      </c>
      <c r="B437" t="s">
        <v>1162</v>
      </c>
      <c r="C437" t="s">
        <v>1442</v>
      </c>
      <c r="D437" t="s">
        <v>239</v>
      </c>
      <c r="E437" t="s">
        <v>1508</v>
      </c>
      <c r="F437" t="s">
        <v>122</v>
      </c>
      <c r="G437" s="87">
        <v>43890</v>
      </c>
      <c r="H437" t="s">
        <v>1514</v>
      </c>
      <c r="I437" t="s">
        <v>1547</v>
      </c>
      <c r="J437" t="s">
        <v>1547</v>
      </c>
      <c r="K437">
        <v>1026</v>
      </c>
      <c r="L437" t="s">
        <v>1555</v>
      </c>
      <c r="M437" s="87">
        <v>43902</v>
      </c>
      <c r="N437" t="s">
        <v>1512</v>
      </c>
      <c r="O437" t="s">
        <v>1513</v>
      </c>
      <c r="P437" s="61">
        <v>-21690.29</v>
      </c>
      <c r="Q437" t="s">
        <v>1513</v>
      </c>
      <c r="R437" s="61">
        <v>0</v>
      </c>
      <c r="S437" s="61">
        <v>-21690.29</v>
      </c>
    </row>
    <row r="438" spans="1:19" x14ac:dyDescent="0.2">
      <c r="A438" t="s">
        <v>656</v>
      </c>
      <c r="B438" t="s">
        <v>1162</v>
      </c>
      <c r="C438" t="s">
        <v>1442</v>
      </c>
      <c r="D438" t="s">
        <v>239</v>
      </c>
      <c r="E438" t="s">
        <v>1508</v>
      </c>
      <c r="F438" t="s">
        <v>123</v>
      </c>
      <c r="G438" s="87">
        <v>43921</v>
      </c>
      <c r="H438" t="s">
        <v>1514</v>
      </c>
      <c r="I438" t="s">
        <v>1547</v>
      </c>
      <c r="J438" t="s">
        <v>1547</v>
      </c>
      <c r="K438">
        <v>1029</v>
      </c>
      <c r="L438" t="s">
        <v>1556</v>
      </c>
      <c r="M438" s="87">
        <v>43935</v>
      </c>
      <c r="N438" t="s">
        <v>1512</v>
      </c>
      <c r="O438" t="s">
        <v>1513</v>
      </c>
      <c r="P438" s="61">
        <v>-21690.29</v>
      </c>
      <c r="Q438" t="s">
        <v>1513</v>
      </c>
      <c r="R438" s="61">
        <v>0</v>
      </c>
      <c r="S438" s="61">
        <v>-21690.29</v>
      </c>
    </row>
    <row r="439" spans="1:19" x14ac:dyDescent="0.2">
      <c r="A439" t="s">
        <v>656</v>
      </c>
      <c r="B439" t="s">
        <v>1162</v>
      </c>
      <c r="C439" t="s">
        <v>1442</v>
      </c>
      <c r="D439" t="s">
        <v>239</v>
      </c>
      <c r="E439" t="s">
        <v>1508</v>
      </c>
      <c r="F439" t="s">
        <v>124</v>
      </c>
      <c r="G439" s="87">
        <v>43951</v>
      </c>
      <c r="H439" t="s">
        <v>1514</v>
      </c>
      <c r="I439" t="s">
        <v>1547</v>
      </c>
      <c r="J439" t="s">
        <v>1547</v>
      </c>
      <c r="K439">
        <v>1031</v>
      </c>
      <c r="L439" t="s">
        <v>1557</v>
      </c>
      <c r="M439" s="87">
        <v>43962</v>
      </c>
      <c r="N439" t="s">
        <v>1512</v>
      </c>
      <c r="O439" t="s">
        <v>1513</v>
      </c>
      <c r="P439" s="61">
        <v>-21690.29</v>
      </c>
      <c r="Q439" t="s">
        <v>1513</v>
      </c>
      <c r="R439" s="61">
        <v>0</v>
      </c>
      <c r="S439" s="61">
        <v>-21690.29</v>
      </c>
    </row>
    <row r="440" spans="1:19" x14ac:dyDescent="0.2">
      <c r="A440" t="s">
        <v>656</v>
      </c>
      <c r="B440" t="s">
        <v>1162</v>
      </c>
      <c r="C440" t="s">
        <v>1442</v>
      </c>
      <c r="D440" t="s">
        <v>239</v>
      </c>
      <c r="E440" t="s">
        <v>1508</v>
      </c>
      <c r="F440" t="s">
        <v>125</v>
      </c>
      <c r="G440" s="87">
        <v>43982</v>
      </c>
      <c r="H440" t="s">
        <v>1514</v>
      </c>
      <c r="I440" t="s">
        <v>1547</v>
      </c>
      <c r="J440" t="s">
        <v>1547</v>
      </c>
      <c r="K440">
        <v>1034</v>
      </c>
      <c r="L440" t="s">
        <v>1558</v>
      </c>
      <c r="M440" s="87">
        <v>43985</v>
      </c>
      <c r="N440" t="s">
        <v>1512</v>
      </c>
      <c r="O440" t="s">
        <v>1513</v>
      </c>
      <c r="P440" s="61">
        <v>-21690.29</v>
      </c>
      <c r="Q440" t="s">
        <v>1513</v>
      </c>
      <c r="R440" s="61">
        <v>0</v>
      </c>
      <c r="S440" s="61">
        <v>-21690.29</v>
      </c>
    </row>
    <row r="441" spans="1:19" x14ac:dyDescent="0.2">
      <c r="A441" t="s">
        <v>656</v>
      </c>
      <c r="B441" t="s">
        <v>1162</v>
      </c>
      <c r="C441" t="s">
        <v>1442</v>
      </c>
      <c r="D441" t="s">
        <v>239</v>
      </c>
      <c r="E441" t="s">
        <v>1508</v>
      </c>
      <c r="F441" t="s">
        <v>126</v>
      </c>
      <c r="G441" s="87">
        <v>44008</v>
      </c>
      <c r="H441" t="s">
        <v>1514</v>
      </c>
      <c r="I441" t="s">
        <v>1547</v>
      </c>
      <c r="J441" t="s">
        <v>1547</v>
      </c>
      <c r="K441">
        <v>1037</v>
      </c>
      <c r="L441" t="s">
        <v>1559</v>
      </c>
      <c r="M441" s="87">
        <v>44008</v>
      </c>
      <c r="N441" t="s">
        <v>1512</v>
      </c>
      <c r="O441" t="s">
        <v>1513</v>
      </c>
      <c r="P441" s="61">
        <v>-21690.29</v>
      </c>
      <c r="Q441" t="s">
        <v>1513</v>
      </c>
      <c r="R441" s="61">
        <v>0</v>
      </c>
      <c r="S441" s="61">
        <v>-21690.29</v>
      </c>
    </row>
    <row r="442" spans="1:19" x14ac:dyDescent="0.2">
      <c r="A442" t="s">
        <v>657</v>
      </c>
      <c r="B442" t="s">
        <v>1163</v>
      </c>
      <c r="C442" t="s">
        <v>1443</v>
      </c>
      <c r="D442" t="s">
        <v>239</v>
      </c>
      <c r="E442" t="s">
        <v>1508</v>
      </c>
      <c r="F442" t="s">
        <v>115</v>
      </c>
      <c r="G442" s="87">
        <v>43677</v>
      </c>
      <c r="H442" t="s">
        <v>1514</v>
      </c>
      <c r="I442" t="s">
        <v>1547</v>
      </c>
      <c r="J442" t="s">
        <v>1547</v>
      </c>
      <c r="K442">
        <v>998</v>
      </c>
      <c r="L442" t="s">
        <v>1548</v>
      </c>
      <c r="M442" s="87">
        <v>43697</v>
      </c>
      <c r="N442" t="s">
        <v>1512</v>
      </c>
      <c r="O442" t="s">
        <v>1513</v>
      </c>
      <c r="P442" s="61">
        <v>-3251.12</v>
      </c>
      <c r="Q442" t="s">
        <v>1513</v>
      </c>
      <c r="R442" s="61">
        <v>0</v>
      </c>
      <c r="S442" s="61">
        <v>-3251.12</v>
      </c>
    </row>
    <row r="443" spans="1:19" x14ac:dyDescent="0.2">
      <c r="A443" t="s">
        <v>657</v>
      </c>
      <c r="B443" t="s">
        <v>1163</v>
      </c>
      <c r="C443" t="s">
        <v>1443</v>
      </c>
      <c r="D443" t="s">
        <v>239</v>
      </c>
      <c r="E443" t="s">
        <v>1508</v>
      </c>
      <c r="F443" t="s">
        <v>116</v>
      </c>
      <c r="G443" s="87">
        <v>43708</v>
      </c>
      <c r="H443" t="s">
        <v>1514</v>
      </c>
      <c r="I443" t="s">
        <v>1547</v>
      </c>
      <c r="J443" t="s">
        <v>1547</v>
      </c>
      <c r="K443">
        <v>1002</v>
      </c>
      <c r="L443" t="s">
        <v>1549</v>
      </c>
      <c r="M443" s="87">
        <v>43718</v>
      </c>
      <c r="N443" t="s">
        <v>1512</v>
      </c>
      <c r="O443" t="s">
        <v>1513</v>
      </c>
      <c r="P443" s="61">
        <v>-3251.12</v>
      </c>
      <c r="Q443" t="s">
        <v>1513</v>
      </c>
      <c r="R443" s="61">
        <v>0</v>
      </c>
      <c r="S443" s="61">
        <v>-3251.12</v>
      </c>
    </row>
    <row r="444" spans="1:19" x14ac:dyDescent="0.2">
      <c r="A444" t="s">
        <v>657</v>
      </c>
      <c r="B444" t="s">
        <v>1163</v>
      </c>
      <c r="C444" t="s">
        <v>1443</v>
      </c>
      <c r="D444" t="s">
        <v>239</v>
      </c>
      <c r="E444" t="s">
        <v>1508</v>
      </c>
      <c r="F444" t="s">
        <v>117</v>
      </c>
      <c r="G444" s="87">
        <v>43738</v>
      </c>
      <c r="H444" t="s">
        <v>1514</v>
      </c>
      <c r="I444" t="s">
        <v>1547</v>
      </c>
      <c r="J444" t="s">
        <v>1547</v>
      </c>
      <c r="K444">
        <v>1005</v>
      </c>
      <c r="L444" t="s">
        <v>1550</v>
      </c>
      <c r="M444" s="87">
        <v>43746</v>
      </c>
      <c r="N444" t="s">
        <v>1512</v>
      </c>
      <c r="O444" t="s">
        <v>1513</v>
      </c>
      <c r="P444" s="61">
        <v>-3396.12</v>
      </c>
      <c r="Q444" t="s">
        <v>1513</v>
      </c>
      <c r="R444" s="61">
        <v>0</v>
      </c>
      <c r="S444" s="61">
        <v>-3396.12</v>
      </c>
    </row>
    <row r="445" spans="1:19" x14ac:dyDescent="0.2">
      <c r="A445" t="s">
        <v>657</v>
      </c>
      <c r="B445" t="s">
        <v>1163</v>
      </c>
      <c r="C445" t="s">
        <v>1443</v>
      </c>
      <c r="D445" t="s">
        <v>239</v>
      </c>
      <c r="E445" t="s">
        <v>1508</v>
      </c>
      <c r="F445" t="s">
        <v>118</v>
      </c>
      <c r="G445" s="87">
        <v>43769</v>
      </c>
      <c r="H445" t="s">
        <v>1514</v>
      </c>
      <c r="I445" t="s">
        <v>1547</v>
      </c>
      <c r="J445" t="s">
        <v>1547</v>
      </c>
      <c r="K445">
        <v>1008</v>
      </c>
      <c r="L445" t="s">
        <v>1551</v>
      </c>
      <c r="M445" s="87">
        <v>43782</v>
      </c>
      <c r="N445" t="s">
        <v>1512</v>
      </c>
      <c r="O445" t="s">
        <v>1513</v>
      </c>
      <c r="P445" s="61">
        <v>-3396.12</v>
      </c>
      <c r="Q445" t="s">
        <v>1513</v>
      </c>
      <c r="R445" s="61">
        <v>0</v>
      </c>
      <c r="S445" s="61">
        <v>-3396.12</v>
      </c>
    </row>
    <row r="446" spans="1:19" x14ac:dyDescent="0.2">
      <c r="A446" t="s">
        <v>657</v>
      </c>
      <c r="B446" t="s">
        <v>1163</v>
      </c>
      <c r="C446" t="s">
        <v>1443</v>
      </c>
      <c r="D446" t="s">
        <v>239</v>
      </c>
      <c r="E446" t="s">
        <v>1508</v>
      </c>
      <c r="F446" t="s">
        <v>119</v>
      </c>
      <c r="G446" s="87">
        <v>43799</v>
      </c>
      <c r="H446" t="s">
        <v>1514</v>
      </c>
      <c r="I446" t="s">
        <v>1547</v>
      </c>
      <c r="J446" t="s">
        <v>1547</v>
      </c>
      <c r="K446">
        <v>1014</v>
      </c>
      <c r="L446" t="s">
        <v>1552</v>
      </c>
      <c r="M446" s="87">
        <v>43810</v>
      </c>
      <c r="N446" t="s">
        <v>1512</v>
      </c>
      <c r="O446" t="s">
        <v>1513</v>
      </c>
      <c r="P446" s="61">
        <v>-3396.12</v>
      </c>
      <c r="Q446" t="s">
        <v>1513</v>
      </c>
      <c r="R446" s="61">
        <v>0</v>
      </c>
      <c r="S446" s="61">
        <v>-3396.12</v>
      </c>
    </row>
    <row r="447" spans="1:19" x14ac:dyDescent="0.2">
      <c r="A447" t="s">
        <v>657</v>
      </c>
      <c r="B447" t="s">
        <v>1163</v>
      </c>
      <c r="C447" t="s">
        <v>1443</v>
      </c>
      <c r="D447" t="s">
        <v>239</v>
      </c>
      <c r="E447" t="s">
        <v>1508</v>
      </c>
      <c r="F447" t="s">
        <v>120</v>
      </c>
      <c r="G447" s="87">
        <v>43830</v>
      </c>
      <c r="H447" t="s">
        <v>1514</v>
      </c>
      <c r="I447" t="s">
        <v>1547</v>
      </c>
      <c r="J447" t="s">
        <v>1547</v>
      </c>
      <c r="K447">
        <v>1017</v>
      </c>
      <c r="L447" t="s">
        <v>1553</v>
      </c>
      <c r="M447" s="87">
        <v>43840</v>
      </c>
      <c r="N447" t="s">
        <v>1512</v>
      </c>
      <c r="O447" t="s">
        <v>1513</v>
      </c>
      <c r="P447" s="61">
        <v>-3396.12</v>
      </c>
      <c r="Q447" t="s">
        <v>1513</v>
      </c>
      <c r="R447" s="61">
        <v>0</v>
      </c>
      <c r="S447" s="61">
        <v>-3396.12</v>
      </c>
    </row>
    <row r="448" spans="1:19" x14ac:dyDescent="0.2">
      <c r="A448" t="s">
        <v>657</v>
      </c>
      <c r="B448" t="s">
        <v>1163</v>
      </c>
      <c r="C448" t="s">
        <v>1443</v>
      </c>
      <c r="D448" t="s">
        <v>239</v>
      </c>
      <c r="E448" t="s">
        <v>1508</v>
      </c>
      <c r="F448" t="s">
        <v>121</v>
      </c>
      <c r="G448" s="87">
        <v>43861</v>
      </c>
      <c r="H448" t="s">
        <v>1514</v>
      </c>
      <c r="I448" t="s">
        <v>1547</v>
      </c>
      <c r="J448" t="s">
        <v>1547</v>
      </c>
      <c r="K448">
        <v>1021</v>
      </c>
      <c r="L448" t="s">
        <v>1554</v>
      </c>
      <c r="M448" s="87">
        <v>43871</v>
      </c>
      <c r="N448" t="s">
        <v>1512</v>
      </c>
      <c r="O448" t="s">
        <v>1513</v>
      </c>
      <c r="P448" s="61">
        <v>-3396.12</v>
      </c>
      <c r="Q448" t="s">
        <v>1513</v>
      </c>
      <c r="R448" s="61">
        <v>0</v>
      </c>
      <c r="S448" s="61">
        <v>-3396.12</v>
      </c>
    </row>
    <row r="449" spans="1:19" x14ac:dyDescent="0.2">
      <c r="A449" t="s">
        <v>657</v>
      </c>
      <c r="B449" t="s">
        <v>1163</v>
      </c>
      <c r="C449" t="s">
        <v>1443</v>
      </c>
      <c r="D449" t="s">
        <v>239</v>
      </c>
      <c r="E449" t="s">
        <v>1508</v>
      </c>
      <c r="F449" t="s">
        <v>122</v>
      </c>
      <c r="G449" s="87">
        <v>43890</v>
      </c>
      <c r="H449" t="s">
        <v>1514</v>
      </c>
      <c r="I449" t="s">
        <v>1547</v>
      </c>
      <c r="J449" t="s">
        <v>1547</v>
      </c>
      <c r="K449">
        <v>1026</v>
      </c>
      <c r="L449" t="s">
        <v>1555</v>
      </c>
      <c r="M449" s="87">
        <v>43902</v>
      </c>
      <c r="N449" t="s">
        <v>1512</v>
      </c>
      <c r="O449" t="s">
        <v>1513</v>
      </c>
      <c r="P449" s="61">
        <v>-3396.12</v>
      </c>
      <c r="Q449" t="s">
        <v>1513</v>
      </c>
      <c r="R449" s="61">
        <v>0</v>
      </c>
      <c r="S449" s="61">
        <v>-3396.12</v>
      </c>
    </row>
    <row r="450" spans="1:19" x14ac:dyDescent="0.2">
      <c r="A450" t="s">
        <v>657</v>
      </c>
      <c r="B450" t="s">
        <v>1163</v>
      </c>
      <c r="C450" t="s">
        <v>1443</v>
      </c>
      <c r="D450" t="s">
        <v>239</v>
      </c>
      <c r="E450" t="s">
        <v>1508</v>
      </c>
      <c r="F450" t="s">
        <v>123</v>
      </c>
      <c r="G450" s="87">
        <v>43921</v>
      </c>
      <c r="H450" t="s">
        <v>1514</v>
      </c>
      <c r="I450" t="s">
        <v>1547</v>
      </c>
      <c r="J450" t="s">
        <v>1547</v>
      </c>
      <c r="K450">
        <v>1029</v>
      </c>
      <c r="L450" t="s">
        <v>1556</v>
      </c>
      <c r="M450" s="87">
        <v>43935</v>
      </c>
      <c r="N450" t="s">
        <v>1512</v>
      </c>
      <c r="O450" t="s">
        <v>1513</v>
      </c>
      <c r="P450" s="61">
        <v>-3396.12</v>
      </c>
      <c r="Q450" t="s">
        <v>1513</v>
      </c>
      <c r="R450" s="61">
        <v>0</v>
      </c>
      <c r="S450" s="61">
        <v>-3396.12</v>
      </c>
    </row>
    <row r="451" spans="1:19" x14ac:dyDescent="0.2">
      <c r="A451" t="s">
        <v>657</v>
      </c>
      <c r="B451" t="s">
        <v>1163</v>
      </c>
      <c r="C451" t="s">
        <v>1443</v>
      </c>
      <c r="D451" t="s">
        <v>239</v>
      </c>
      <c r="E451" t="s">
        <v>1508</v>
      </c>
      <c r="F451" t="s">
        <v>124</v>
      </c>
      <c r="G451" s="87">
        <v>43951</v>
      </c>
      <c r="H451" t="s">
        <v>1514</v>
      </c>
      <c r="I451" t="s">
        <v>1547</v>
      </c>
      <c r="J451" t="s">
        <v>1547</v>
      </c>
      <c r="K451">
        <v>1031</v>
      </c>
      <c r="L451" t="s">
        <v>1557</v>
      </c>
      <c r="M451" s="87">
        <v>43962</v>
      </c>
      <c r="N451" t="s">
        <v>1512</v>
      </c>
      <c r="O451" t="s">
        <v>1513</v>
      </c>
      <c r="P451" s="61">
        <v>-3396.12</v>
      </c>
      <c r="Q451" t="s">
        <v>1513</v>
      </c>
      <c r="R451" s="61">
        <v>0</v>
      </c>
      <c r="S451" s="61">
        <v>-3396.12</v>
      </c>
    </row>
    <row r="452" spans="1:19" x14ac:dyDescent="0.2">
      <c r="A452" t="s">
        <v>657</v>
      </c>
      <c r="B452" t="s">
        <v>1163</v>
      </c>
      <c r="C452" t="s">
        <v>1443</v>
      </c>
      <c r="D452" t="s">
        <v>239</v>
      </c>
      <c r="E452" t="s">
        <v>1508</v>
      </c>
      <c r="F452" t="s">
        <v>125</v>
      </c>
      <c r="G452" s="87">
        <v>43982</v>
      </c>
      <c r="H452" t="s">
        <v>1514</v>
      </c>
      <c r="I452" t="s">
        <v>1547</v>
      </c>
      <c r="J452" t="s">
        <v>1547</v>
      </c>
      <c r="K452">
        <v>1034</v>
      </c>
      <c r="L452" t="s">
        <v>1558</v>
      </c>
      <c r="M452" s="87">
        <v>43985</v>
      </c>
      <c r="N452" t="s">
        <v>1512</v>
      </c>
      <c r="O452" t="s">
        <v>1513</v>
      </c>
      <c r="P452" s="61">
        <v>-3396.12</v>
      </c>
      <c r="Q452" t="s">
        <v>1513</v>
      </c>
      <c r="R452" s="61">
        <v>0</v>
      </c>
      <c r="S452" s="61">
        <v>-3396.12</v>
      </c>
    </row>
    <row r="453" spans="1:19" x14ac:dyDescent="0.2">
      <c r="A453" t="s">
        <v>657</v>
      </c>
      <c r="B453" t="s">
        <v>1163</v>
      </c>
      <c r="C453" t="s">
        <v>1443</v>
      </c>
      <c r="D453" t="s">
        <v>239</v>
      </c>
      <c r="E453" t="s">
        <v>1508</v>
      </c>
      <c r="F453" t="s">
        <v>126</v>
      </c>
      <c r="G453" s="87">
        <v>44008</v>
      </c>
      <c r="H453" t="s">
        <v>1514</v>
      </c>
      <c r="I453" t="s">
        <v>1547</v>
      </c>
      <c r="J453" t="s">
        <v>1547</v>
      </c>
      <c r="K453">
        <v>1037</v>
      </c>
      <c r="L453" t="s">
        <v>1559</v>
      </c>
      <c r="M453" s="87">
        <v>44008</v>
      </c>
      <c r="N453" t="s">
        <v>1512</v>
      </c>
      <c r="O453" t="s">
        <v>1513</v>
      </c>
      <c r="P453" s="61">
        <v>-3396.12</v>
      </c>
      <c r="Q453" t="s">
        <v>1513</v>
      </c>
      <c r="R453" s="61">
        <v>0</v>
      </c>
      <c r="S453" s="61">
        <v>-3396.12</v>
      </c>
    </row>
    <row r="454" spans="1:19" x14ac:dyDescent="0.2">
      <c r="A454" t="s">
        <v>823</v>
      </c>
      <c r="B454" t="s">
        <v>1188</v>
      </c>
      <c r="C454" t="s">
        <v>1449</v>
      </c>
      <c r="D454" t="s">
        <v>239</v>
      </c>
      <c r="E454" t="s">
        <v>1508</v>
      </c>
      <c r="F454" t="s">
        <v>115</v>
      </c>
      <c r="G454" s="87">
        <v>43677</v>
      </c>
      <c r="H454" t="s">
        <v>1514</v>
      </c>
      <c r="I454" t="s">
        <v>1547</v>
      </c>
      <c r="J454" t="s">
        <v>1547</v>
      </c>
      <c r="K454">
        <v>998</v>
      </c>
      <c r="L454" t="s">
        <v>1548</v>
      </c>
      <c r="M454" s="87">
        <v>43697</v>
      </c>
      <c r="N454" t="s">
        <v>1512</v>
      </c>
      <c r="O454" t="s">
        <v>1513</v>
      </c>
      <c r="P454" s="61">
        <v>-4.5999999999999996</v>
      </c>
      <c r="Q454" t="s">
        <v>1513</v>
      </c>
      <c r="R454" s="61">
        <v>0</v>
      </c>
      <c r="S454" s="61">
        <v>-4.5999999999999996</v>
      </c>
    </row>
    <row r="455" spans="1:19" x14ac:dyDescent="0.2">
      <c r="A455" t="s">
        <v>823</v>
      </c>
      <c r="B455" t="s">
        <v>1188</v>
      </c>
      <c r="C455" t="s">
        <v>1449</v>
      </c>
      <c r="D455" t="s">
        <v>239</v>
      </c>
      <c r="E455" t="s">
        <v>1508</v>
      </c>
      <c r="F455" t="s">
        <v>116</v>
      </c>
      <c r="G455" s="87">
        <v>43708</v>
      </c>
      <c r="H455" t="s">
        <v>1514</v>
      </c>
      <c r="I455" t="s">
        <v>1547</v>
      </c>
      <c r="J455" t="s">
        <v>1547</v>
      </c>
      <c r="K455">
        <v>1002</v>
      </c>
      <c r="L455" t="s">
        <v>1549</v>
      </c>
      <c r="M455" s="87">
        <v>43718</v>
      </c>
      <c r="N455" t="s">
        <v>1512</v>
      </c>
      <c r="O455" t="s">
        <v>1513</v>
      </c>
      <c r="P455" s="61">
        <v>-4.5999999999999996</v>
      </c>
      <c r="Q455" t="s">
        <v>1513</v>
      </c>
      <c r="R455" s="61">
        <v>0</v>
      </c>
      <c r="S455" s="61">
        <v>-4.5999999999999996</v>
      </c>
    </row>
    <row r="456" spans="1:19" x14ac:dyDescent="0.2">
      <c r="A456" t="s">
        <v>823</v>
      </c>
      <c r="B456" t="s">
        <v>1188</v>
      </c>
      <c r="C456" t="s">
        <v>1449</v>
      </c>
      <c r="D456" t="s">
        <v>239</v>
      </c>
      <c r="E456" t="s">
        <v>1508</v>
      </c>
      <c r="F456" t="s">
        <v>117</v>
      </c>
      <c r="G456" s="87">
        <v>43738</v>
      </c>
      <c r="H456" t="s">
        <v>1514</v>
      </c>
      <c r="I456" t="s">
        <v>1547</v>
      </c>
      <c r="J456" t="s">
        <v>1547</v>
      </c>
      <c r="K456">
        <v>1005</v>
      </c>
      <c r="L456" t="s">
        <v>1550</v>
      </c>
      <c r="M456" s="87">
        <v>43746</v>
      </c>
      <c r="N456" t="s">
        <v>1512</v>
      </c>
      <c r="O456" t="s">
        <v>1513</v>
      </c>
      <c r="P456" s="61">
        <v>-4.5999999999999996</v>
      </c>
      <c r="Q456" t="s">
        <v>1513</v>
      </c>
      <c r="R456" s="61">
        <v>0</v>
      </c>
      <c r="S456" s="61">
        <v>-4.5999999999999996</v>
      </c>
    </row>
    <row r="457" spans="1:19" x14ac:dyDescent="0.2">
      <c r="A457" t="s">
        <v>823</v>
      </c>
      <c r="B457" t="s">
        <v>1188</v>
      </c>
      <c r="C457" t="s">
        <v>1449</v>
      </c>
      <c r="D457" t="s">
        <v>239</v>
      </c>
      <c r="E457" t="s">
        <v>1508</v>
      </c>
      <c r="F457" t="s">
        <v>118</v>
      </c>
      <c r="G457" s="87">
        <v>43769</v>
      </c>
      <c r="H457" t="s">
        <v>1514</v>
      </c>
      <c r="I457" t="s">
        <v>1547</v>
      </c>
      <c r="J457" t="s">
        <v>1547</v>
      </c>
      <c r="K457">
        <v>1008</v>
      </c>
      <c r="L457" t="s">
        <v>1551</v>
      </c>
      <c r="M457" s="87">
        <v>43782</v>
      </c>
      <c r="N457" t="s">
        <v>1512</v>
      </c>
      <c r="O457" t="s">
        <v>1513</v>
      </c>
      <c r="P457" s="61">
        <v>-4.5999999999999996</v>
      </c>
      <c r="Q457" t="s">
        <v>1513</v>
      </c>
      <c r="R457" s="61">
        <v>0</v>
      </c>
      <c r="S457" s="61">
        <v>-4.5999999999999996</v>
      </c>
    </row>
    <row r="458" spans="1:19" x14ac:dyDescent="0.2">
      <c r="A458" t="s">
        <v>823</v>
      </c>
      <c r="B458" t="s">
        <v>1188</v>
      </c>
      <c r="C458" t="s">
        <v>1449</v>
      </c>
      <c r="D458" t="s">
        <v>239</v>
      </c>
      <c r="E458" t="s">
        <v>1508</v>
      </c>
      <c r="F458" t="s">
        <v>119</v>
      </c>
      <c r="G458" s="87">
        <v>43799</v>
      </c>
      <c r="H458" t="s">
        <v>1514</v>
      </c>
      <c r="I458" t="s">
        <v>1547</v>
      </c>
      <c r="J458" t="s">
        <v>1547</v>
      </c>
      <c r="K458">
        <v>1014</v>
      </c>
      <c r="L458" t="s">
        <v>1552</v>
      </c>
      <c r="M458" s="87">
        <v>43810</v>
      </c>
      <c r="N458" t="s">
        <v>1512</v>
      </c>
      <c r="O458" t="s">
        <v>1513</v>
      </c>
      <c r="P458" s="61">
        <v>-4.5999999999999996</v>
      </c>
      <c r="Q458" t="s">
        <v>1513</v>
      </c>
      <c r="R458" s="61">
        <v>0</v>
      </c>
      <c r="S458" s="61">
        <v>-4.5999999999999996</v>
      </c>
    </row>
    <row r="459" spans="1:19" x14ac:dyDescent="0.2">
      <c r="A459" t="s">
        <v>823</v>
      </c>
      <c r="B459" t="s">
        <v>1188</v>
      </c>
      <c r="C459" t="s">
        <v>1449</v>
      </c>
      <c r="D459" t="s">
        <v>239</v>
      </c>
      <c r="E459" t="s">
        <v>1508</v>
      </c>
      <c r="F459" t="s">
        <v>120</v>
      </c>
      <c r="G459" s="87">
        <v>43830</v>
      </c>
      <c r="H459" t="s">
        <v>1514</v>
      </c>
      <c r="I459" t="s">
        <v>1547</v>
      </c>
      <c r="J459" t="s">
        <v>1547</v>
      </c>
      <c r="K459">
        <v>1017</v>
      </c>
      <c r="L459" t="s">
        <v>1553</v>
      </c>
      <c r="M459" s="87">
        <v>43840</v>
      </c>
      <c r="N459" t="s">
        <v>1512</v>
      </c>
      <c r="O459" t="s">
        <v>1513</v>
      </c>
      <c r="P459" s="61">
        <v>-4.5999999999999996</v>
      </c>
      <c r="Q459" t="s">
        <v>1513</v>
      </c>
      <c r="R459" s="61">
        <v>0</v>
      </c>
      <c r="S459" s="61">
        <v>-4.5999999999999996</v>
      </c>
    </row>
    <row r="460" spans="1:19" x14ac:dyDescent="0.2">
      <c r="A460" t="s">
        <v>823</v>
      </c>
      <c r="B460" t="s">
        <v>1188</v>
      </c>
      <c r="C460" t="s">
        <v>1449</v>
      </c>
      <c r="D460" t="s">
        <v>239</v>
      </c>
      <c r="E460" t="s">
        <v>1508</v>
      </c>
      <c r="F460" t="s">
        <v>121</v>
      </c>
      <c r="G460" s="87">
        <v>43861</v>
      </c>
      <c r="H460" t="s">
        <v>1514</v>
      </c>
      <c r="I460" t="s">
        <v>1547</v>
      </c>
      <c r="J460" t="s">
        <v>1547</v>
      </c>
      <c r="K460">
        <v>1021</v>
      </c>
      <c r="L460" t="s">
        <v>1554</v>
      </c>
      <c r="M460" s="87">
        <v>43871</v>
      </c>
      <c r="N460" t="s">
        <v>1512</v>
      </c>
      <c r="O460" t="s">
        <v>1513</v>
      </c>
      <c r="P460" s="61">
        <v>-4.5999999999999996</v>
      </c>
      <c r="Q460" t="s">
        <v>1513</v>
      </c>
      <c r="R460" s="61">
        <v>0</v>
      </c>
      <c r="S460" s="61">
        <v>-4.5999999999999996</v>
      </c>
    </row>
    <row r="461" spans="1:19" x14ac:dyDescent="0.2">
      <c r="A461" t="s">
        <v>823</v>
      </c>
      <c r="B461" t="s">
        <v>1188</v>
      </c>
      <c r="C461" t="s">
        <v>1449</v>
      </c>
      <c r="D461" t="s">
        <v>239</v>
      </c>
      <c r="E461" t="s">
        <v>1508</v>
      </c>
      <c r="F461" t="s">
        <v>122</v>
      </c>
      <c r="G461" s="87">
        <v>43890</v>
      </c>
      <c r="H461" t="s">
        <v>1514</v>
      </c>
      <c r="I461" t="s">
        <v>1547</v>
      </c>
      <c r="J461" t="s">
        <v>1547</v>
      </c>
      <c r="K461">
        <v>1026</v>
      </c>
      <c r="L461" t="s">
        <v>1555</v>
      </c>
      <c r="M461" s="87">
        <v>43902</v>
      </c>
      <c r="N461" t="s">
        <v>1512</v>
      </c>
      <c r="O461" t="s">
        <v>1513</v>
      </c>
      <c r="P461" s="61">
        <v>-4.5999999999999996</v>
      </c>
      <c r="Q461" t="s">
        <v>1513</v>
      </c>
      <c r="R461" s="61">
        <v>0</v>
      </c>
      <c r="S461" s="61">
        <v>-4.5999999999999996</v>
      </c>
    </row>
    <row r="462" spans="1:19" x14ac:dyDescent="0.2">
      <c r="A462" t="s">
        <v>823</v>
      </c>
      <c r="B462" t="s">
        <v>1188</v>
      </c>
      <c r="C462" t="s">
        <v>1449</v>
      </c>
      <c r="D462" t="s">
        <v>239</v>
      </c>
      <c r="E462" t="s">
        <v>1508</v>
      </c>
      <c r="F462" t="s">
        <v>123</v>
      </c>
      <c r="G462" s="87">
        <v>43921</v>
      </c>
      <c r="H462" t="s">
        <v>1514</v>
      </c>
      <c r="I462" t="s">
        <v>1547</v>
      </c>
      <c r="J462" t="s">
        <v>1547</v>
      </c>
      <c r="K462">
        <v>1029</v>
      </c>
      <c r="L462" t="s">
        <v>1556</v>
      </c>
      <c r="M462" s="87">
        <v>43935</v>
      </c>
      <c r="N462" t="s">
        <v>1512</v>
      </c>
      <c r="O462" t="s">
        <v>1513</v>
      </c>
      <c r="P462" s="61">
        <v>-4.5999999999999996</v>
      </c>
      <c r="Q462" t="s">
        <v>1513</v>
      </c>
      <c r="R462" s="61">
        <v>0</v>
      </c>
      <c r="S462" s="61">
        <v>-4.5999999999999996</v>
      </c>
    </row>
    <row r="463" spans="1:19" x14ac:dyDescent="0.2">
      <c r="A463" t="s">
        <v>823</v>
      </c>
      <c r="B463" t="s">
        <v>1188</v>
      </c>
      <c r="C463" t="s">
        <v>1449</v>
      </c>
      <c r="D463" t="s">
        <v>239</v>
      </c>
      <c r="E463" t="s">
        <v>1508</v>
      </c>
      <c r="F463" t="s">
        <v>124</v>
      </c>
      <c r="G463" s="87">
        <v>43951</v>
      </c>
      <c r="H463" t="s">
        <v>1514</v>
      </c>
      <c r="I463" t="s">
        <v>1547</v>
      </c>
      <c r="J463" t="s">
        <v>1547</v>
      </c>
      <c r="K463">
        <v>1031</v>
      </c>
      <c r="L463" t="s">
        <v>1557</v>
      </c>
      <c r="M463" s="87">
        <v>43962</v>
      </c>
      <c r="N463" t="s">
        <v>1512</v>
      </c>
      <c r="O463" t="s">
        <v>1513</v>
      </c>
      <c r="P463" s="61">
        <v>-4.5999999999999996</v>
      </c>
      <c r="Q463" t="s">
        <v>1513</v>
      </c>
      <c r="R463" s="61">
        <v>0</v>
      </c>
      <c r="S463" s="61">
        <v>-4.5999999999999996</v>
      </c>
    </row>
    <row r="464" spans="1:19" x14ac:dyDescent="0.2">
      <c r="A464" t="s">
        <v>823</v>
      </c>
      <c r="B464" t="s">
        <v>1188</v>
      </c>
      <c r="C464" t="s">
        <v>1449</v>
      </c>
      <c r="D464" t="s">
        <v>239</v>
      </c>
      <c r="E464" t="s">
        <v>1508</v>
      </c>
      <c r="F464" t="s">
        <v>125</v>
      </c>
      <c r="G464" s="87">
        <v>43982</v>
      </c>
      <c r="H464" t="s">
        <v>1514</v>
      </c>
      <c r="I464" t="s">
        <v>1547</v>
      </c>
      <c r="J464" t="s">
        <v>1547</v>
      </c>
      <c r="K464">
        <v>1034</v>
      </c>
      <c r="L464" t="s">
        <v>1558</v>
      </c>
      <c r="M464" s="87">
        <v>43985</v>
      </c>
      <c r="N464" t="s">
        <v>1512</v>
      </c>
      <c r="O464" t="s">
        <v>1513</v>
      </c>
      <c r="P464" s="61">
        <v>-4.5999999999999996</v>
      </c>
      <c r="Q464" t="s">
        <v>1513</v>
      </c>
      <c r="R464" s="61">
        <v>0</v>
      </c>
      <c r="S464" s="61">
        <v>-4.5999999999999996</v>
      </c>
    </row>
    <row r="465" spans="1:19" x14ac:dyDescent="0.2">
      <c r="A465" t="s">
        <v>823</v>
      </c>
      <c r="B465" t="s">
        <v>1188</v>
      </c>
      <c r="C465" t="s">
        <v>1449</v>
      </c>
      <c r="D465" t="s">
        <v>239</v>
      </c>
      <c r="E465" t="s">
        <v>1508</v>
      </c>
      <c r="F465" t="s">
        <v>126</v>
      </c>
      <c r="G465" s="87">
        <v>44008</v>
      </c>
      <c r="H465" t="s">
        <v>1514</v>
      </c>
      <c r="I465" t="s">
        <v>1547</v>
      </c>
      <c r="J465" t="s">
        <v>1547</v>
      </c>
      <c r="K465">
        <v>1037</v>
      </c>
      <c r="L465" t="s">
        <v>1559</v>
      </c>
      <c r="M465" s="87">
        <v>44008</v>
      </c>
      <c r="N465" t="s">
        <v>1512</v>
      </c>
      <c r="O465" t="s">
        <v>1513</v>
      </c>
      <c r="P465" s="61">
        <v>-4.5999999999999996</v>
      </c>
      <c r="Q465" t="s">
        <v>1513</v>
      </c>
      <c r="R465" s="61">
        <v>0</v>
      </c>
      <c r="S465" s="61">
        <v>-4.5999999999999996</v>
      </c>
    </row>
    <row r="466" spans="1:19" x14ac:dyDescent="0.2">
      <c r="A466" t="s">
        <v>887</v>
      </c>
      <c r="B466" t="s">
        <v>1192</v>
      </c>
      <c r="C466" t="s">
        <v>1451</v>
      </c>
      <c r="D466" t="s">
        <v>239</v>
      </c>
      <c r="E466" t="s">
        <v>1508</v>
      </c>
      <c r="F466" t="s">
        <v>115</v>
      </c>
      <c r="G466" s="87">
        <v>43677</v>
      </c>
      <c r="H466" t="s">
        <v>1514</v>
      </c>
      <c r="I466" t="s">
        <v>1547</v>
      </c>
      <c r="J466" t="s">
        <v>1547</v>
      </c>
      <c r="K466">
        <v>998</v>
      </c>
      <c r="L466" t="s">
        <v>1548</v>
      </c>
      <c r="M466" s="87">
        <v>43697</v>
      </c>
      <c r="N466" t="s">
        <v>1512</v>
      </c>
      <c r="O466" t="s">
        <v>1513</v>
      </c>
      <c r="P466" s="61">
        <v>-24.16</v>
      </c>
      <c r="Q466" t="s">
        <v>1513</v>
      </c>
      <c r="R466" s="61">
        <v>0</v>
      </c>
      <c r="S466" s="61">
        <v>-24.16</v>
      </c>
    </row>
    <row r="467" spans="1:19" x14ac:dyDescent="0.2">
      <c r="A467" t="s">
        <v>887</v>
      </c>
      <c r="B467" t="s">
        <v>1192</v>
      </c>
      <c r="C467" t="s">
        <v>1451</v>
      </c>
      <c r="D467" t="s">
        <v>239</v>
      </c>
      <c r="E467" t="s">
        <v>1508</v>
      </c>
      <c r="F467" t="s">
        <v>116</v>
      </c>
      <c r="G467" s="87">
        <v>43708</v>
      </c>
      <c r="H467" t="s">
        <v>1514</v>
      </c>
      <c r="I467" t="s">
        <v>1547</v>
      </c>
      <c r="J467" t="s">
        <v>1547</v>
      </c>
      <c r="K467">
        <v>1002</v>
      </c>
      <c r="L467" t="s">
        <v>1549</v>
      </c>
      <c r="M467" s="87">
        <v>43718</v>
      </c>
      <c r="N467" t="s">
        <v>1512</v>
      </c>
      <c r="O467" t="s">
        <v>1513</v>
      </c>
      <c r="P467" s="61">
        <v>-24.16</v>
      </c>
      <c r="Q467" t="s">
        <v>1513</v>
      </c>
      <c r="R467" s="61">
        <v>0</v>
      </c>
      <c r="S467" s="61">
        <v>-24.16</v>
      </c>
    </row>
    <row r="468" spans="1:19" x14ac:dyDescent="0.2">
      <c r="A468" t="s">
        <v>887</v>
      </c>
      <c r="B468" t="s">
        <v>1192</v>
      </c>
      <c r="C468" t="s">
        <v>1451</v>
      </c>
      <c r="D468" t="s">
        <v>239</v>
      </c>
      <c r="E468" t="s">
        <v>1508</v>
      </c>
      <c r="F468" t="s">
        <v>117</v>
      </c>
      <c r="G468" s="87">
        <v>43738</v>
      </c>
      <c r="H468" t="s">
        <v>1514</v>
      </c>
      <c r="I468" t="s">
        <v>1547</v>
      </c>
      <c r="J468" t="s">
        <v>1547</v>
      </c>
      <c r="K468">
        <v>1005</v>
      </c>
      <c r="L468" t="s">
        <v>1550</v>
      </c>
      <c r="M468" s="87">
        <v>43746</v>
      </c>
      <c r="N468" t="s">
        <v>1512</v>
      </c>
      <c r="O468" t="s">
        <v>1513</v>
      </c>
      <c r="P468" s="61">
        <v>-23.38</v>
      </c>
      <c r="Q468" t="s">
        <v>1513</v>
      </c>
      <c r="R468" s="61">
        <v>0</v>
      </c>
      <c r="S468" s="61">
        <v>-23.38</v>
      </c>
    </row>
    <row r="469" spans="1:19" x14ac:dyDescent="0.2">
      <c r="A469" t="s">
        <v>887</v>
      </c>
      <c r="B469" t="s">
        <v>1192</v>
      </c>
      <c r="C469" t="s">
        <v>1451</v>
      </c>
      <c r="D469" t="s">
        <v>239</v>
      </c>
      <c r="E469" t="s">
        <v>1508</v>
      </c>
      <c r="F469" t="s">
        <v>118</v>
      </c>
      <c r="G469" s="87">
        <v>43769</v>
      </c>
      <c r="H469" t="s">
        <v>1514</v>
      </c>
      <c r="I469" t="s">
        <v>1547</v>
      </c>
      <c r="J469" t="s">
        <v>1547</v>
      </c>
      <c r="K469">
        <v>1008</v>
      </c>
      <c r="L469" t="s">
        <v>1551</v>
      </c>
      <c r="M469" s="87">
        <v>43782</v>
      </c>
      <c r="N469" t="s">
        <v>1512</v>
      </c>
      <c r="O469" t="s">
        <v>1513</v>
      </c>
      <c r="P469" s="61">
        <v>-23.38</v>
      </c>
      <c r="Q469" t="s">
        <v>1513</v>
      </c>
      <c r="R469" s="61">
        <v>0</v>
      </c>
      <c r="S469" s="61">
        <v>-23.38</v>
      </c>
    </row>
    <row r="470" spans="1:19" x14ac:dyDescent="0.2">
      <c r="A470" t="s">
        <v>887</v>
      </c>
      <c r="B470" t="s">
        <v>1192</v>
      </c>
      <c r="C470" t="s">
        <v>1451</v>
      </c>
      <c r="D470" t="s">
        <v>239</v>
      </c>
      <c r="E470" t="s">
        <v>1508</v>
      </c>
      <c r="F470" t="s">
        <v>119</v>
      </c>
      <c r="G470" s="87">
        <v>43799</v>
      </c>
      <c r="H470" t="s">
        <v>1514</v>
      </c>
      <c r="I470" t="s">
        <v>1547</v>
      </c>
      <c r="J470" t="s">
        <v>1547</v>
      </c>
      <c r="K470">
        <v>1014</v>
      </c>
      <c r="L470" t="s">
        <v>1552</v>
      </c>
      <c r="M470" s="87">
        <v>43810</v>
      </c>
      <c r="N470" t="s">
        <v>1512</v>
      </c>
      <c r="O470" t="s">
        <v>1513</v>
      </c>
      <c r="P470" s="61">
        <v>-23.38</v>
      </c>
      <c r="Q470" t="s">
        <v>1513</v>
      </c>
      <c r="R470" s="61">
        <v>0</v>
      </c>
      <c r="S470" s="61">
        <v>-23.38</v>
      </c>
    </row>
    <row r="471" spans="1:19" x14ac:dyDescent="0.2">
      <c r="A471" t="s">
        <v>887</v>
      </c>
      <c r="B471" t="s">
        <v>1192</v>
      </c>
      <c r="C471" t="s">
        <v>1451</v>
      </c>
      <c r="D471" t="s">
        <v>239</v>
      </c>
      <c r="E471" t="s">
        <v>1508</v>
      </c>
      <c r="F471" t="s">
        <v>120</v>
      </c>
      <c r="G471" s="87">
        <v>43830</v>
      </c>
      <c r="H471" t="s">
        <v>1514</v>
      </c>
      <c r="I471" t="s">
        <v>1547</v>
      </c>
      <c r="J471" t="s">
        <v>1547</v>
      </c>
      <c r="K471">
        <v>1017</v>
      </c>
      <c r="L471" t="s">
        <v>1553</v>
      </c>
      <c r="M471" s="87">
        <v>43840</v>
      </c>
      <c r="N471" t="s">
        <v>1512</v>
      </c>
      <c r="O471" t="s">
        <v>1513</v>
      </c>
      <c r="P471" s="61">
        <v>-24.16</v>
      </c>
      <c r="Q471" t="s">
        <v>1513</v>
      </c>
      <c r="R471" s="61">
        <v>0</v>
      </c>
      <c r="S471" s="61">
        <v>-24.16</v>
      </c>
    </row>
    <row r="472" spans="1:19" x14ac:dyDescent="0.2">
      <c r="A472" t="s">
        <v>887</v>
      </c>
      <c r="B472" t="s">
        <v>1192</v>
      </c>
      <c r="C472" t="s">
        <v>1451</v>
      </c>
      <c r="D472" t="s">
        <v>239</v>
      </c>
      <c r="E472" t="s">
        <v>1508</v>
      </c>
      <c r="F472" t="s">
        <v>121</v>
      </c>
      <c r="G472" s="87">
        <v>43861</v>
      </c>
      <c r="H472" t="s">
        <v>1514</v>
      </c>
      <c r="I472" t="s">
        <v>1547</v>
      </c>
      <c r="J472" t="s">
        <v>1547</v>
      </c>
      <c r="K472">
        <v>1021</v>
      </c>
      <c r="L472" t="s">
        <v>1554</v>
      </c>
      <c r="M472" s="87">
        <v>43871</v>
      </c>
      <c r="N472" t="s">
        <v>1512</v>
      </c>
      <c r="O472" t="s">
        <v>1513</v>
      </c>
      <c r="P472" s="61">
        <v>-24.16</v>
      </c>
      <c r="Q472" t="s">
        <v>1513</v>
      </c>
      <c r="R472" s="61">
        <v>0</v>
      </c>
      <c r="S472" s="61">
        <v>-24.16</v>
      </c>
    </row>
    <row r="473" spans="1:19" x14ac:dyDescent="0.2">
      <c r="A473" t="s">
        <v>887</v>
      </c>
      <c r="B473" t="s">
        <v>1192</v>
      </c>
      <c r="C473" t="s">
        <v>1451</v>
      </c>
      <c r="D473" t="s">
        <v>239</v>
      </c>
      <c r="E473" t="s">
        <v>1508</v>
      </c>
      <c r="F473" t="s">
        <v>122</v>
      </c>
      <c r="G473" s="87">
        <v>43890</v>
      </c>
      <c r="H473" t="s">
        <v>1514</v>
      </c>
      <c r="I473" t="s">
        <v>1547</v>
      </c>
      <c r="J473" t="s">
        <v>1547</v>
      </c>
      <c r="K473">
        <v>1026</v>
      </c>
      <c r="L473" t="s">
        <v>1555</v>
      </c>
      <c r="M473" s="87">
        <v>43902</v>
      </c>
      <c r="N473" t="s">
        <v>1512</v>
      </c>
      <c r="O473" t="s">
        <v>1513</v>
      </c>
      <c r="P473" s="61">
        <v>-22.6</v>
      </c>
      <c r="Q473" t="s">
        <v>1513</v>
      </c>
      <c r="R473" s="61">
        <v>0</v>
      </c>
      <c r="S473" s="61">
        <v>-22.6</v>
      </c>
    </row>
    <row r="474" spans="1:19" x14ac:dyDescent="0.2">
      <c r="A474" t="s">
        <v>887</v>
      </c>
      <c r="B474" t="s">
        <v>1192</v>
      </c>
      <c r="C474" t="s">
        <v>1451</v>
      </c>
      <c r="D474" t="s">
        <v>239</v>
      </c>
      <c r="E474" t="s">
        <v>1508</v>
      </c>
      <c r="F474" t="s">
        <v>123</v>
      </c>
      <c r="G474" s="87">
        <v>43921</v>
      </c>
      <c r="H474" t="s">
        <v>1514</v>
      </c>
      <c r="I474" t="s">
        <v>1547</v>
      </c>
      <c r="J474" t="s">
        <v>1547</v>
      </c>
      <c r="K474">
        <v>1029</v>
      </c>
      <c r="L474" t="s">
        <v>1556</v>
      </c>
      <c r="M474" s="87">
        <v>43935</v>
      </c>
      <c r="N474" t="s">
        <v>1512</v>
      </c>
      <c r="O474" t="s">
        <v>1513</v>
      </c>
      <c r="P474" s="61">
        <v>-24.16</v>
      </c>
      <c r="Q474" t="s">
        <v>1513</v>
      </c>
      <c r="R474" s="61">
        <v>0</v>
      </c>
      <c r="S474" s="61">
        <v>-24.16</v>
      </c>
    </row>
    <row r="475" spans="1:19" x14ac:dyDescent="0.2">
      <c r="A475" t="s">
        <v>887</v>
      </c>
      <c r="B475" t="s">
        <v>1192</v>
      </c>
      <c r="C475" t="s">
        <v>1451</v>
      </c>
      <c r="D475" t="s">
        <v>239</v>
      </c>
      <c r="E475" t="s">
        <v>1508</v>
      </c>
      <c r="F475" t="s">
        <v>124</v>
      </c>
      <c r="G475" s="87">
        <v>43951</v>
      </c>
      <c r="H475" t="s">
        <v>1514</v>
      </c>
      <c r="I475" t="s">
        <v>1547</v>
      </c>
      <c r="J475" t="s">
        <v>1547</v>
      </c>
      <c r="K475">
        <v>1031</v>
      </c>
      <c r="L475" t="s">
        <v>1557</v>
      </c>
      <c r="M475" s="87">
        <v>43962</v>
      </c>
      <c r="N475" t="s">
        <v>1512</v>
      </c>
      <c r="O475" t="s">
        <v>1513</v>
      </c>
      <c r="P475" s="61">
        <v>-23.38</v>
      </c>
      <c r="Q475" t="s">
        <v>1513</v>
      </c>
      <c r="R475" s="61">
        <v>0</v>
      </c>
      <c r="S475" s="61">
        <v>-23.38</v>
      </c>
    </row>
    <row r="476" spans="1:19" x14ac:dyDescent="0.2">
      <c r="A476" t="s">
        <v>887</v>
      </c>
      <c r="B476" t="s">
        <v>1192</v>
      </c>
      <c r="C476" t="s">
        <v>1451</v>
      </c>
      <c r="D476" t="s">
        <v>239</v>
      </c>
      <c r="E476" t="s">
        <v>1508</v>
      </c>
      <c r="F476" t="s">
        <v>125</v>
      </c>
      <c r="G476" s="87">
        <v>43982</v>
      </c>
      <c r="H476" t="s">
        <v>1514</v>
      </c>
      <c r="I476" t="s">
        <v>1547</v>
      </c>
      <c r="J476" t="s">
        <v>1547</v>
      </c>
      <c r="K476">
        <v>1034</v>
      </c>
      <c r="L476" t="s">
        <v>1558</v>
      </c>
      <c r="M476" s="87">
        <v>43985</v>
      </c>
      <c r="N476" t="s">
        <v>1512</v>
      </c>
      <c r="O476" t="s">
        <v>1513</v>
      </c>
      <c r="P476" s="61">
        <v>-24.16</v>
      </c>
      <c r="Q476" t="s">
        <v>1513</v>
      </c>
      <c r="R476" s="61">
        <v>0</v>
      </c>
      <c r="S476" s="61">
        <v>-24.16</v>
      </c>
    </row>
    <row r="477" spans="1:19" x14ac:dyDescent="0.2">
      <c r="A477" t="s">
        <v>887</v>
      </c>
      <c r="B477" t="s">
        <v>1192</v>
      </c>
      <c r="C477" t="s">
        <v>1451</v>
      </c>
      <c r="D477" t="s">
        <v>239</v>
      </c>
      <c r="E477" t="s">
        <v>1508</v>
      </c>
      <c r="F477" t="s">
        <v>126</v>
      </c>
      <c r="G477" s="87">
        <v>44008</v>
      </c>
      <c r="H477" t="s">
        <v>1514</v>
      </c>
      <c r="I477" t="s">
        <v>1547</v>
      </c>
      <c r="J477" t="s">
        <v>1547</v>
      </c>
      <c r="K477">
        <v>1037</v>
      </c>
      <c r="L477" t="s">
        <v>1559</v>
      </c>
      <c r="M477" s="87">
        <v>44008</v>
      </c>
      <c r="N477" t="s">
        <v>1512</v>
      </c>
      <c r="O477" t="s">
        <v>1513</v>
      </c>
      <c r="P477" s="61">
        <v>-23.38</v>
      </c>
      <c r="Q477" t="s">
        <v>1513</v>
      </c>
      <c r="R477" s="61">
        <v>0</v>
      </c>
      <c r="S477" s="61">
        <v>-23.38</v>
      </c>
    </row>
    <row r="478" spans="1:19" x14ac:dyDescent="0.2">
      <c r="A478" t="s">
        <v>662</v>
      </c>
      <c r="B478" t="s">
        <v>1194</v>
      </c>
      <c r="C478" t="s">
        <v>1453</v>
      </c>
      <c r="D478" t="s">
        <v>239</v>
      </c>
      <c r="E478" t="s">
        <v>1508</v>
      </c>
      <c r="F478" t="s">
        <v>115</v>
      </c>
      <c r="G478" s="87">
        <v>43677</v>
      </c>
      <c r="H478" t="s">
        <v>1514</v>
      </c>
      <c r="I478" t="s">
        <v>1547</v>
      </c>
      <c r="J478" t="s">
        <v>1547</v>
      </c>
      <c r="K478">
        <v>998</v>
      </c>
      <c r="L478" t="s">
        <v>1548</v>
      </c>
      <c r="M478" s="87">
        <v>43697</v>
      </c>
      <c r="N478" t="s">
        <v>1512</v>
      </c>
      <c r="O478" t="s">
        <v>1513</v>
      </c>
      <c r="P478" s="61">
        <v>-24.16</v>
      </c>
      <c r="Q478" t="s">
        <v>1513</v>
      </c>
      <c r="R478" s="61">
        <v>0</v>
      </c>
      <c r="S478" s="61">
        <v>-24.16</v>
      </c>
    </row>
    <row r="479" spans="1:19" x14ac:dyDescent="0.2">
      <c r="A479" t="s">
        <v>662</v>
      </c>
      <c r="B479" t="s">
        <v>1194</v>
      </c>
      <c r="C479" t="s">
        <v>1453</v>
      </c>
      <c r="D479" t="s">
        <v>239</v>
      </c>
      <c r="E479" t="s">
        <v>1508</v>
      </c>
      <c r="F479" t="s">
        <v>116</v>
      </c>
      <c r="G479" s="87">
        <v>43708</v>
      </c>
      <c r="H479" t="s">
        <v>1514</v>
      </c>
      <c r="I479" t="s">
        <v>1547</v>
      </c>
      <c r="J479" t="s">
        <v>1547</v>
      </c>
      <c r="K479">
        <v>1002</v>
      </c>
      <c r="L479" t="s">
        <v>1549</v>
      </c>
      <c r="M479" s="87">
        <v>43718</v>
      </c>
      <c r="N479" t="s">
        <v>1512</v>
      </c>
      <c r="O479" t="s">
        <v>1513</v>
      </c>
      <c r="P479" s="61">
        <v>-24.16</v>
      </c>
      <c r="Q479" t="s">
        <v>1513</v>
      </c>
      <c r="R479" s="61">
        <v>0</v>
      </c>
      <c r="S479" s="61">
        <v>-24.16</v>
      </c>
    </row>
    <row r="480" spans="1:19" x14ac:dyDescent="0.2">
      <c r="A480" t="s">
        <v>662</v>
      </c>
      <c r="B480" t="s">
        <v>1194</v>
      </c>
      <c r="C480" t="s">
        <v>1453</v>
      </c>
      <c r="D480" t="s">
        <v>239</v>
      </c>
      <c r="E480" t="s">
        <v>1508</v>
      </c>
      <c r="F480" t="s">
        <v>117</v>
      </c>
      <c r="G480" s="87">
        <v>43738</v>
      </c>
      <c r="H480" t="s">
        <v>1514</v>
      </c>
      <c r="I480" t="s">
        <v>1547</v>
      </c>
      <c r="J480" t="s">
        <v>1547</v>
      </c>
      <c r="K480">
        <v>1005</v>
      </c>
      <c r="L480" t="s">
        <v>1550</v>
      </c>
      <c r="M480" s="87">
        <v>43746</v>
      </c>
      <c r="N480" t="s">
        <v>1512</v>
      </c>
      <c r="O480" t="s">
        <v>1513</v>
      </c>
      <c r="P480" s="61">
        <v>-23.38</v>
      </c>
      <c r="Q480" t="s">
        <v>1513</v>
      </c>
      <c r="R480" s="61">
        <v>0</v>
      </c>
      <c r="S480" s="61">
        <v>-23.38</v>
      </c>
    </row>
    <row r="481" spans="1:19" x14ac:dyDescent="0.2">
      <c r="A481" t="s">
        <v>662</v>
      </c>
      <c r="B481" t="s">
        <v>1194</v>
      </c>
      <c r="C481" t="s">
        <v>1453</v>
      </c>
      <c r="D481" t="s">
        <v>239</v>
      </c>
      <c r="E481" t="s">
        <v>1508</v>
      </c>
      <c r="F481" t="s">
        <v>118</v>
      </c>
      <c r="G481" s="87">
        <v>43769</v>
      </c>
      <c r="H481" t="s">
        <v>1514</v>
      </c>
      <c r="I481" t="s">
        <v>1547</v>
      </c>
      <c r="J481" t="s">
        <v>1547</v>
      </c>
      <c r="K481">
        <v>1008</v>
      </c>
      <c r="L481" t="s">
        <v>1551</v>
      </c>
      <c r="M481" s="87">
        <v>43782</v>
      </c>
      <c r="N481" t="s">
        <v>1512</v>
      </c>
      <c r="O481" t="s">
        <v>1513</v>
      </c>
      <c r="P481" s="61">
        <v>-23.38</v>
      </c>
      <c r="Q481" t="s">
        <v>1513</v>
      </c>
      <c r="R481" s="61">
        <v>0</v>
      </c>
      <c r="S481" s="61">
        <v>-23.38</v>
      </c>
    </row>
    <row r="482" spans="1:19" x14ac:dyDescent="0.2">
      <c r="A482" t="s">
        <v>662</v>
      </c>
      <c r="B482" t="s">
        <v>1194</v>
      </c>
      <c r="C482" t="s">
        <v>1453</v>
      </c>
      <c r="D482" t="s">
        <v>239</v>
      </c>
      <c r="E482" t="s">
        <v>1508</v>
      </c>
      <c r="F482" t="s">
        <v>119</v>
      </c>
      <c r="G482" s="87">
        <v>43799</v>
      </c>
      <c r="H482" t="s">
        <v>1514</v>
      </c>
      <c r="I482" t="s">
        <v>1547</v>
      </c>
      <c r="J482" t="s">
        <v>1547</v>
      </c>
      <c r="K482">
        <v>1014</v>
      </c>
      <c r="L482" t="s">
        <v>1552</v>
      </c>
      <c r="M482" s="87">
        <v>43810</v>
      </c>
      <c r="N482" t="s">
        <v>1512</v>
      </c>
      <c r="O482" t="s">
        <v>1513</v>
      </c>
      <c r="P482" s="61">
        <v>-23.38</v>
      </c>
      <c r="Q482" t="s">
        <v>1513</v>
      </c>
      <c r="R482" s="61">
        <v>0</v>
      </c>
      <c r="S482" s="61">
        <v>-23.38</v>
      </c>
    </row>
    <row r="483" spans="1:19" x14ac:dyDescent="0.2">
      <c r="A483" t="s">
        <v>662</v>
      </c>
      <c r="B483" t="s">
        <v>1194</v>
      </c>
      <c r="C483" t="s">
        <v>1453</v>
      </c>
      <c r="D483" t="s">
        <v>239</v>
      </c>
      <c r="E483" t="s">
        <v>1508</v>
      </c>
      <c r="F483" t="s">
        <v>120</v>
      </c>
      <c r="G483" s="87">
        <v>43830</v>
      </c>
      <c r="H483" t="s">
        <v>1514</v>
      </c>
      <c r="I483" t="s">
        <v>1547</v>
      </c>
      <c r="J483" t="s">
        <v>1547</v>
      </c>
      <c r="K483">
        <v>1017</v>
      </c>
      <c r="L483" t="s">
        <v>1553</v>
      </c>
      <c r="M483" s="87">
        <v>43840</v>
      </c>
      <c r="N483" t="s">
        <v>1512</v>
      </c>
      <c r="O483" t="s">
        <v>1513</v>
      </c>
      <c r="P483" s="61">
        <v>-24.16</v>
      </c>
      <c r="Q483" t="s">
        <v>1513</v>
      </c>
      <c r="R483" s="61">
        <v>0</v>
      </c>
      <c r="S483" s="61">
        <v>-24.16</v>
      </c>
    </row>
    <row r="484" spans="1:19" x14ac:dyDescent="0.2">
      <c r="A484" t="s">
        <v>662</v>
      </c>
      <c r="B484" t="s">
        <v>1194</v>
      </c>
      <c r="C484" t="s">
        <v>1453</v>
      </c>
      <c r="D484" t="s">
        <v>239</v>
      </c>
      <c r="E484" t="s">
        <v>1508</v>
      </c>
      <c r="F484" t="s">
        <v>121</v>
      </c>
      <c r="G484" s="87">
        <v>43861</v>
      </c>
      <c r="H484" t="s">
        <v>1514</v>
      </c>
      <c r="I484" t="s">
        <v>1547</v>
      </c>
      <c r="J484" t="s">
        <v>1547</v>
      </c>
      <c r="K484">
        <v>1021</v>
      </c>
      <c r="L484" t="s">
        <v>1554</v>
      </c>
      <c r="M484" s="87">
        <v>43871</v>
      </c>
      <c r="N484" t="s">
        <v>1512</v>
      </c>
      <c r="O484" t="s">
        <v>1513</v>
      </c>
      <c r="P484" s="61">
        <v>-24.16</v>
      </c>
      <c r="Q484" t="s">
        <v>1513</v>
      </c>
      <c r="R484" s="61">
        <v>0</v>
      </c>
      <c r="S484" s="61">
        <v>-24.16</v>
      </c>
    </row>
    <row r="485" spans="1:19" x14ac:dyDescent="0.2">
      <c r="A485" t="s">
        <v>662</v>
      </c>
      <c r="B485" t="s">
        <v>1194</v>
      </c>
      <c r="C485" t="s">
        <v>1453</v>
      </c>
      <c r="D485" t="s">
        <v>239</v>
      </c>
      <c r="E485" t="s">
        <v>1508</v>
      </c>
      <c r="F485" t="s">
        <v>122</v>
      </c>
      <c r="G485" s="87">
        <v>43890</v>
      </c>
      <c r="H485" t="s">
        <v>1514</v>
      </c>
      <c r="I485" t="s">
        <v>1547</v>
      </c>
      <c r="J485" t="s">
        <v>1547</v>
      </c>
      <c r="K485">
        <v>1026</v>
      </c>
      <c r="L485" t="s">
        <v>1555</v>
      </c>
      <c r="M485" s="87">
        <v>43902</v>
      </c>
      <c r="N485" t="s">
        <v>1512</v>
      </c>
      <c r="O485" t="s">
        <v>1513</v>
      </c>
      <c r="P485" s="61">
        <v>-21.82</v>
      </c>
      <c r="Q485" t="s">
        <v>1513</v>
      </c>
      <c r="R485" s="61">
        <v>0</v>
      </c>
      <c r="S485" s="61">
        <v>-21.82</v>
      </c>
    </row>
    <row r="486" spans="1:19" x14ac:dyDescent="0.2">
      <c r="A486" t="s">
        <v>662</v>
      </c>
      <c r="B486" t="s">
        <v>1194</v>
      </c>
      <c r="C486" t="s">
        <v>1453</v>
      </c>
      <c r="D486" t="s">
        <v>239</v>
      </c>
      <c r="E486" t="s">
        <v>1508</v>
      </c>
      <c r="F486" t="s">
        <v>123</v>
      </c>
      <c r="G486" s="87">
        <v>43921</v>
      </c>
      <c r="H486" t="s">
        <v>1514</v>
      </c>
      <c r="I486" t="s">
        <v>1547</v>
      </c>
      <c r="J486" t="s">
        <v>1547</v>
      </c>
      <c r="K486">
        <v>1029</v>
      </c>
      <c r="L486" t="s">
        <v>1556</v>
      </c>
      <c r="M486" s="87">
        <v>43935</v>
      </c>
      <c r="N486" t="s">
        <v>1512</v>
      </c>
      <c r="O486" t="s">
        <v>1513</v>
      </c>
      <c r="P486" s="61">
        <v>-24.16</v>
      </c>
      <c r="Q486" t="s">
        <v>1513</v>
      </c>
      <c r="R486" s="61">
        <v>0</v>
      </c>
      <c r="S486" s="61">
        <v>-24.16</v>
      </c>
    </row>
    <row r="487" spans="1:19" x14ac:dyDescent="0.2">
      <c r="A487" t="s">
        <v>662</v>
      </c>
      <c r="B487" t="s">
        <v>1194</v>
      </c>
      <c r="C487" t="s">
        <v>1453</v>
      </c>
      <c r="D487" t="s">
        <v>239</v>
      </c>
      <c r="E487" t="s">
        <v>1508</v>
      </c>
      <c r="F487" t="s">
        <v>124</v>
      </c>
      <c r="G487" s="87">
        <v>43951</v>
      </c>
      <c r="H487" t="s">
        <v>1514</v>
      </c>
      <c r="I487" t="s">
        <v>1547</v>
      </c>
      <c r="J487" t="s">
        <v>1547</v>
      </c>
      <c r="K487">
        <v>1031</v>
      </c>
      <c r="L487" t="s">
        <v>1557</v>
      </c>
      <c r="M487" s="87">
        <v>43962</v>
      </c>
      <c r="N487" t="s">
        <v>1512</v>
      </c>
      <c r="O487" t="s">
        <v>1513</v>
      </c>
      <c r="P487" s="61">
        <v>-23.38</v>
      </c>
      <c r="Q487" t="s">
        <v>1513</v>
      </c>
      <c r="R487" s="61">
        <v>0</v>
      </c>
      <c r="S487" s="61">
        <v>-23.38</v>
      </c>
    </row>
    <row r="488" spans="1:19" x14ac:dyDescent="0.2">
      <c r="A488" t="s">
        <v>662</v>
      </c>
      <c r="B488" t="s">
        <v>1194</v>
      </c>
      <c r="C488" t="s">
        <v>1453</v>
      </c>
      <c r="D488" t="s">
        <v>239</v>
      </c>
      <c r="E488" t="s">
        <v>1508</v>
      </c>
      <c r="F488" t="s">
        <v>125</v>
      </c>
      <c r="G488" s="87">
        <v>43982</v>
      </c>
      <c r="H488" t="s">
        <v>1514</v>
      </c>
      <c r="I488" t="s">
        <v>1547</v>
      </c>
      <c r="J488" t="s">
        <v>1547</v>
      </c>
      <c r="K488">
        <v>1034</v>
      </c>
      <c r="L488" t="s">
        <v>1558</v>
      </c>
      <c r="M488" s="87">
        <v>43985</v>
      </c>
      <c r="N488" t="s">
        <v>1512</v>
      </c>
      <c r="O488" t="s">
        <v>1513</v>
      </c>
      <c r="P488" s="61">
        <v>-24.16</v>
      </c>
      <c r="Q488" t="s">
        <v>1513</v>
      </c>
      <c r="R488" s="61">
        <v>0</v>
      </c>
      <c r="S488" s="61">
        <v>-24.16</v>
      </c>
    </row>
    <row r="489" spans="1:19" x14ac:dyDescent="0.2">
      <c r="A489" t="s">
        <v>662</v>
      </c>
      <c r="B489" t="s">
        <v>1194</v>
      </c>
      <c r="C489" t="s">
        <v>1453</v>
      </c>
      <c r="D489" t="s">
        <v>239</v>
      </c>
      <c r="E489" t="s">
        <v>1508</v>
      </c>
      <c r="F489" t="s">
        <v>126</v>
      </c>
      <c r="G489" s="87">
        <v>44008</v>
      </c>
      <c r="H489" t="s">
        <v>1514</v>
      </c>
      <c r="I489" t="s">
        <v>1547</v>
      </c>
      <c r="J489" t="s">
        <v>1547</v>
      </c>
      <c r="K489">
        <v>1037</v>
      </c>
      <c r="L489" t="s">
        <v>1559</v>
      </c>
      <c r="M489" s="87">
        <v>44008</v>
      </c>
      <c r="N489" t="s">
        <v>1512</v>
      </c>
      <c r="O489" t="s">
        <v>1513</v>
      </c>
      <c r="P489" s="61">
        <v>-23.38</v>
      </c>
      <c r="Q489" t="s">
        <v>1513</v>
      </c>
      <c r="R489" s="61">
        <v>0</v>
      </c>
      <c r="S489" s="61">
        <v>-23.38</v>
      </c>
    </row>
    <row r="490" spans="1:19" x14ac:dyDescent="0.2">
      <c r="A490" t="s">
        <v>663</v>
      </c>
      <c r="B490" t="s">
        <v>1195</v>
      </c>
      <c r="C490" t="s">
        <v>1454</v>
      </c>
      <c r="D490" t="s">
        <v>239</v>
      </c>
      <c r="E490" t="s">
        <v>1508</v>
      </c>
      <c r="F490" t="s">
        <v>115</v>
      </c>
      <c r="G490" s="87">
        <v>43677</v>
      </c>
      <c r="H490" t="s">
        <v>1514</v>
      </c>
      <c r="I490" t="s">
        <v>1547</v>
      </c>
      <c r="J490" t="s">
        <v>1547</v>
      </c>
      <c r="K490">
        <v>998</v>
      </c>
      <c r="L490" t="s">
        <v>1548</v>
      </c>
      <c r="M490" s="87">
        <v>43697</v>
      </c>
      <c r="N490" t="s">
        <v>1512</v>
      </c>
      <c r="O490" t="s">
        <v>1513</v>
      </c>
      <c r="P490" s="61">
        <v>-618.99</v>
      </c>
      <c r="Q490" t="s">
        <v>1513</v>
      </c>
      <c r="R490" s="61">
        <v>0</v>
      </c>
      <c r="S490" s="61">
        <v>-618.99</v>
      </c>
    </row>
    <row r="491" spans="1:19" x14ac:dyDescent="0.2">
      <c r="A491" t="s">
        <v>663</v>
      </c>
      <c r="B491" t="s">
        <v>1195</v>
      </c>
      <c r="C491" t="s">
        <v>1454</v>
      </c>
      <c r="D491" t="s">
        <v>239</v>
      </c>
      <c r="E491" t="s">
        <v>1508</v>
      </c>
      <c r="F491" t="s">
        <v>116</v>
      </c>
      <c r="G491" s="87">
        <v>43708</v>
      </c>
      <c r="H491" t="s">
        <v>1514</v>
      </c>
      <c r="I491" t="s">
        <v>1547</v>
      </c>
      <c r="J491" t="s">
        <v>1547</v>
      </c>
      <c r="K491">
        <v>1002</v>
      </c>
      <c r="L491" t="s">
        <v>1549</v>
      </c>
      <c r="M491" s="87">
        <v>43718</v>
      </c>
      <c r="N491" t="s">
        <v>1512</v>
      </c>
      <c r="O491" t="s">
        <v>1513</v>
      </c>
      <c r="P491" s="61">
        <v>-618.99</v>
      </c>
      <c r="Q491" t="s">
        <v>1513</v>
      </c>
      <c r="R491" s="61">
        <v>0</v>
      </c>
      <c r="S491" s="61">
        <v>-618.99</v>
      </c>
    </row>
    <row r="492" spans="1:19" x14ac:dyDescent="0.2">
      <c r="A492" t="s">
        <v>663</v>
      </c>
      <c r="B492" t="s">
        <v>1195</v>
      </c>
      <c r="C492" t="s">
        <v>1454</v>
      </c>
      <c r="D492" t="s">
        <v>239</v>
      </c>
      <c r="E492" t="s">
        <v>1508</v>
      </c>
      <c r="F492" t="s">
        <v>117</v>
      </c>
      <c r="G492" s="87">
        <v>43738</v>
      </c>
      <c r="H492" t="s">
        <v>1514</v>
      </c>
      <c r="I492" t="s">
        <v>1547</v>
      </c>
      <c r="J492" t="s">
        <v>1547</v>
      </c>
      <c r="K492">
        <v>1005</v>
      </c>
      <c r="L492" t="s">
        <v>1550</v>
      </c>
      <c r="M492" s="87">
        <v>43746</v>
      </c>
      <c r="N492" t="s">
        <v>1512</v>
      </c>
      <c r="O492" t="s">
        <v>1513</v>
      </c>
      <c r="P492" s="61">
        <v>-599.02</v>
      </c>
      <c r="Q492" t="s">
        <v>1513</v>
      </c>
      <c r="R492" s="61">
        <v>0</v>
      </c>
      <c r="S492" s="61">
        <v>-599.02</v>
      </c>
    </row>
    <row r="493" spans="1:19" x14ac:dyDescent="0.2">
      <c r="A493" t="s">
        <v>663</v>
      </c>
      <c r="B493" t="s">
        <v>1195</v>
      </c>
      <c r="C493" t="s">
        <v>1454</v>
      </c>
      <c r="D493" t="s">
        <v>239</v>
      </c>
      <c r="E493" t="s">
        <v>1508</v>
      </c>
      <c r="F493" t="s">
        <v>118</v>
      </c>
      <c r="G493" s="87">
        <v>43769</v>
      </c>
      <c r="H493" t="s">
        <v>1514</v>
      </c>
      <c r="I493" t="s">
        <v>1547</v>
      </c>
      <c r="J493" t="s">
        <v>1547</v>
      </c>
      <c r="K493">
        <v>1008</v>
      </c>
      <c r="L493" t="s">
        <v>1551</v>
      </c>
      <c r="M493" s="87">
        <v>43782</v>
      </c>
      <c r="N493" t="s">
        <v>1512</v>
      </c>
      <c r="O493" t="s">
        <v>1513</v>
      </c>
      <c r="P493" s="61">
        <v>-599.02</v>
      </c>
      <c r="Q493" t="s">
        <v>1513</v>
      </c>
      <c r="R493" s="61">
        <v>0</v>
      </c>
      <c r="S493" s="61">
        <v>-599.02</v>
      </c>
    </row>
    <row r="494" spans="1:19" x14ac:dyDescent="0.2">
      <c r="A494" t="s">
        <v>663</v>
      </c>
      <c r="B494" t="s">
        <v>1195</v>
      </c>
      <c r="C494" t="s">
        <v>1454</v>
      </c>
      <c r="D494" t="s">
        <v>239</v>
      </c>
      <c r="E494" t="s">
        <v>1508</v>
      </c>
      <c r="F494" t="s">
        <v>119</v>
      </c>
      <c r="G494" s="87">
        <v>43799</v>
      </c>
      <c r="H494" t="s">
        <v>1514</v>
      </c>
      <c r="I494" t="s">
        <v>1547</v>
      </c>
      <c r="J494" t="s">
        <v>1547</v>
      </c>
      <c r="K494">
        <v>1014</v>
      </c>
      <c r="L494" t="s">
        <v>1552</v>
      </c>
      <c r="M494" s="87">
        <v>43810</v>
      </c>
      <c r="N494" t="s">
        <v>1512</v>
      </c>
      <c r="O494" t="s">
        <v>1513</v>
      </c>
      <c r="P494" s="61">
        <v>-599.02</v>
      </c>
      <c r="Q494" t="s">
        <v>1513</v>
      </c>
      <c r="R494" s="61">
        <v>0</v>
      </c>
      <c r="S494" s="61">
        <v>-599.02</v>
      </c>
    </row>
    <row r="495" spans="1:19" x14ac:dyDescent="0.2">
      <c r="A495" t="s">
        <v>663</v>
      </c>
      <c r="B495" t="s">
        <v>1195</v>
      </c>
      <c r="C495" t="s">
        <v>1454</v>
      </c>
      <c r="D495" t="s">
        <v>239</v>
      </c>
      <c r="E495" t="s">
        <v>1508</v>
      </c>
      <c r="F495" t="s">
        <v>120</v>
      </c>
      <c r="G495" s="87">
        <v>43830</v>
      </c>
      <c r="H495" t="s">
        <v>1514</v>
      </c>
      <c r="I495" t="s">
        <v>1547</v>
      </c>
      <c r="J495" t="s">
        <v>1547</v>
      </c>
      <c r="K495">
        <v>1017</v>
      </c>
      <c r="L495" t="s">
        <v>1553</v>
      </c>
      <c r="M495" s="87">
        <v>43840</v>
      </c>
      <c r="N495" t="s">
        <v>1512</v>
      </c>
      <c r="O495" t="s">
        <v>1513</v>
      </c>
      <c r="P495" s="61">
        <v>-618.99</v>
      </c>
      <c r="Q495" t="s">
        <v>1513</v>
      </c>
      <c r="R495" s="61">
        <v>0</v>
      </c>
      <c r="S495" s="61">
        <v>-618.99</v>
      </c>
    </row>
    <row r="496" spans="1:19" x14ac:dyDescent="0.2">
      <c r="A496" t="s">
        <v>663</v>
      </c>
      <c r="B496" t="s">
        <v>1195</v>
      </c>
      <c r="C496" t="s">
        <v>1454</v>
      </c>
      <c r="D496" t="s">
        <v>239</v>
      </c>
      <c r="E496" t="s">
        <v>1508</v>
      </c>
      <c r="F496" t="s">
        <v>121</v>
      </c>
      <c r="G496" s="87">
        <v>43861</v>
      </c>
      <c r="H496" t="s">
        <v>1514</v>
      </c>
      <c r="I496" t="s">
        <v>1547</v>
      </c>
      <c r="J496" t="s">
        <v>1547</v>
      </c>
      <c r="K496">
        <v>1021</v>
      </c>
      <c r="L496" t="s">
        <v>1554</v>
      </c>
      <c r="M496" s="87">
        <v>43871</v>
      </c>
      <c r="N496" t="s">
        <v>1512</v>
      </c>
      <c r="O496" t="s">
        <v>1513</v>
      </c>
      <c r="P496" s="61">
        <v>-618.99</v>
      </c>
      <c r="Q496" t="s">
        <v>1513</v>
      </c>
      <c r="R496" s="61">
        <v>0</v>
      </c>
      <c r="S496" s="61">
        <v>-618.99</v>
      </c>
    </row>
    <row r="497" spans="1:19" x14ac:dyDescent="0.2">
      <c r="A497" t="s">
        <v>663</v>
      </c>
      <c r="B497" t="s">
        <v>1195</v>
      </c>
      <c r="C497" t="s">
        <v>1454</v>
      </c>
      <c r="D497" t="s">
        <v>239</v>
      </c>
      <c r="E497" t="s">
        <v>1508</v>
      </c>
      <c r="F497" t="s">
        <v>122</v>
      </c>
      <c r="G497" s="87">
        <v>43890</v>
      </c>
      <c r="H497" t="s">
        <v>1514</v>
      </c>
      <c r="I497" t="s">
        <v>1547</v>
      </c>
      <c r="J497" t="s">
        <v>1547</v>
      </c>
      <c r="K497">
        <v>1026</v>
      </c>
      <c r="L497" t="s">
        <v>1555</v>
      </c>
      <c r="M497" s="87">
        <v>43902</v>
      </c>
      <c r="N497" t="s">
        <v>1512</v>
      </c>
      <c r="O497" t="s">
        <v>1513</v>
      </c>
      <c r="P497" s="61">
        <v>-559.08000000000004</v>
      </c>
      <c r="Q497" t="s">
        <v>1513</v>
      </c>
      <c r="R497" s="61">
        <v>0</v>
      </c>
      <c r="S497" s="61">
        <v>-559.08000000000004</v>
      </c>
    </row>
    <row r="498" spans="1:19" x14ac:dyDescent="0.2">
      <c r="A498" t="s">
        <v>663</v>
      </c>
      <c r="B498" t="s">
        <v>1195</v>
      </c>
      <c r="C498" t="s">
        <v>1454</v>
      </c>
      <c r="D498" t="s">
        <v>239</v>
      </c>
      <c r="E498" t="s">
        <v>1508</v>
      </c>
      <c r="F498" t="s">
        <v>123</v>
      </c>
      <c r="G498" s="87">
        <v>43921</v>
      </c>
      <c r="H498" t="s">
        <v>1514</v>
      </c>
      <c r="I498" t="s">
        <v>1547</v>
      </c>
      <c r="J498" t="s">
        <v>1547</v>
      </c>
      <c r="K498">
        <v>1029</v>
      </c>
      <c r="L498" t="s">
        <v>1556</v>
      </c>
      <c r="M498" s="87">
        <v>43935</v>
      </c>
      <c r="N498" t="s">
        <v>1512</v>
      </c>
      <c r="O498" t="s">
        <v>1513</v>
      </c>
      <c r="P498" s="61">
        <v>-618.99</v>
      </c>
      <c r="Q498" t="s">
        <v>1513</v>
      </c>
      <c r="R498" s="61">
        <v>0</v>
      </c>
      <c r="S498" s="61">
        <v>-618.99</v>
      </c>
    </row>
    <row r="499" spans="1:19" x14ac:dyDescent="0.2">
      <c r="A499" t="s">
        <v>663</v>
      </c>
      <c r="B499" t="s">
        <v>1195</v>
      </c>
      <c r="C499" t="s">
        <v>1454</v>
      </c>
      <c r="D499" t="s">
        <v>239</v>
      </c>
      <c r="E499" t="s">
        <v>1508</v>
      </c>
      <c r="F499" t="s">
        <v>124</v>
      </c>
      <c r="G499" s="87">
        <v>43951</v>
      </c>
      <c r="H499" t="s">
        <v>1514</v>
      </c>
      <c r="I499" t="s">
        <v>1547</v>
      </c>
      <c r="J499" t="s">
        <v>1547</v>
      </c>
      <c r="K499">
        <v>1031</v>
      </c>
      <c r="L499" t="s">
        <v>1557</v>
      </c>
      <c r="M499" s="87">
        <v>43962</v>
      </c>
      <c r="N499" t="s">
        <v>1512</v>
      </c>
      <c r="O499" t="s">
        <v>1513</v>
      </c>
      <c r="P499" s="61">
        <v>-599.02</v>
      </c>
      <c r="Q499" t="s">
        <v>1513</v>
      </c>
      <c r="R499" s="61">
        <v>0</v>
      </c>
      <c r="S499" s="61">
        <v>-599.02</v>
      </c>
    </row>
    <row r="500" spans="1:19" x14ac:dyDescent="0.2">
      <c r="A500" t="s">
        <v>663</v>
      </c>
      <c r="B500" t="s">
        <v>1195</v>
      </c>
      <c r="C500" t="s">
        <v>1454</v>
      </c>
      <c r="D500" t="s">
        <v>239</v>
      </c>
      <c r="E500" t="s">
        <v>1508</v>
      </c>
      <c r="F500" t="s">
        <v>125</v>
      </c>
      <c r="G500" s="87">
        <v>43982</v>
      </c>
      <c r="H500" t="s">
        <v>1514</v>
      </c>
      <c r="I500" t="s">
        <v>1547</v>
      </c>
      <c r="J500" t="s">
        <v>1547</v>
      </c>
      <c r="K500">
        <v>1034</v>
      </c>
      <c r="L500" t="s">
        <v>1558</v>
      </c>
      <c r="M500" s="87">
        <v>43985</v>
      </c>
      <c r="N500" t="s">
        <v>1512</v>
      </c>
      <c r="O500" t="s">
        <v>1513</v>
      </c>
      <c r="P500" s="61">
        <v>-618.99</v>
      </c>
      <c r="Q500" t="s">
        <v>1513</v>
      </c>
      <c r="R500" s="61">
        <v>0</v>
      </c>
      <c r="S500" s="61">
        <v>-618.99</v>
      </c>
    </row>
    <row r="501" spans="1:19" x14ac:dyDescent="0.2">
      <c r="A501" t="s">
        <v>663</v>
      </c>
      <c r="B501" t="s">
        <v>1195</v>
      </c>
      <c r="C501" t="s">
        <v>1454</v>
      </c>
      <c r="D501" t="s">
        <v>239</v>
      </c>
      <c r="E501" t="s">
        <v>1508</v>
      </c>
      <c r="F501" t="s">
        <v>126</v>
      </c>
      <c r="G501" s="87">
        <v>44008</v>
      </c>
      <c r="H501" t="s">
        <v>1514</v>
      </c>
      <c r="I501" t="s">
        <v>1547</v>
      </c>
      <c r="J501" t="s">
        <v>1547</v>
      </c>
      <c r="K501">
        <v>1037</v>
      </c>
      <c r="L501" t="s">
        <v>1559</v>
      </c>
      <c r="M501" s="87">
        <v>44008</v>
      </c>
      <c r="N501" t="s">
        <v>1512</v>
      </c>
      <c r="O501" t="s">
        <v>1513</v>
      </c>
      <c r="P501" s="61">
        <v>-599.02</v>
      </c>
      <c r="Q501" t="s">
        <v>1513</v>
      </c>
      <c r="R501" s="61">
        <v>0</v>
      </c>
      <c r="S501" s="61">
        <v>-599.02</v>
      </c>
    </row>
    <row r="502" spans="1:19" x14ac:dyDescent="0.2">
      <c r="A502" t="s">
        <v>531</v>
      </c>
      <c r="B502" t="s">
        <v>1219</v>
      </c>
      <c r="C502" t="s">
        <v>1467</v>
      </c>
      <c r="D502" t="s">
        <v>239</v>
      </c>
      <c r="E502" t="s">
        <v>1508</v>
      </c>
      <c r="F502" t="s">
        <v>126</v>
      </c>
      <c r="G502" s="87">
        <v>44012</v>
      </c>
      <c r="H502" t="s">
        <v>1514</v>
      </c>
      <c r="I502" t="s">
        <v>1727</v>
      </c>
      <c r="J502" t="s">
        <v>1727</v>
      </c>
      <c r="K502">
        <v>1047</v>
      </c>
      <c r="L502" t="s">
        <v>1511</v>
      </c>
      <c r="M502" s="87">
        <v>44071</v>
      </c>
      <c r="N502" t="s">
        <v>1512</v>
      </c>
      <c r="O502" t="s">
        <v>1513</v>
      </c>
      <c r="P502" s="61">
        <v>4707.2</v>
      </c>
      <c r="Q502" t="s">
        <v>1513</v>
      </c>
      <c r="R502" s="61">
        <v>4707.2</v>
      </c>
      <c r="S502" s="61">
        <v>0</v>
      </c>
    </row>
    <row r="503" spans="1:19" x14ac:dyDescent="0.2">
      <c r="A503" t="s">
        <v>531</v>
      </c>
      <c r="B503" t="s">
        <v>1219</v>
      </c>
      <c r="C503" t="s">
        <v>1467</v>
      </c>
      <c r="D503" t="s">
        <v>239</v>
      </c>
      <c r="E503" t="s">
        <v>1508</v>
      </c>
      <c r="F503" t="s">
        <v>126</v>
      </c>
      <c r="G503" s="87">
        <v>44012</v>
      </c>
      <c r="H503" t="s">
        <v>1514</v>
      </c>
      <c r="I503" t="s">
        <v>1728</v>
      </c>
      <c r="J503" t="s">
        <v>1728</v>
      </c>
      <c r="K503">
        <v>1047</v>
      </c>
      <c r="L503" t="s">
        <v>1511</v>
      </c>
      <c r="M503" s="87">
        <v>44071</v>
      </c>
      <c r="N503" t="s">
        <v>1512</v>
      </c>
      <c r="O503" t="s">
        <v>1513</v>
      </c>
      <c r="P503" s="61">
        <v>657238.25</v>
      </c>
      <c r="Q503" t="s">
        <v>1513</v>
      </c>
      <c r="R503" s="61">
        <v>657238.25</v>
      </c>
      <c r="S503" s="61">
        <v>0</v>
      </c>
    </row>
    <row r="504" spans="1:19" x14ac:dyDescent="0.2">
      <c r="A504" t="s">
        <v>531</v>
      </c>
      <c r="B504" t="s">
        <v>1219</v>
      </c>
      <c r="C504" t="s">
        <v>1467</v>
      </c>
      <c r="D504" t="s">
        <v>239</v>
      </c>
      <c r="E504" t="s">
        <v>1508</v>
      </c>
      <c r="F504" t="s">
        <v>126</v>
      </c>
      <c r="G504" s="87">
        <v>44012</v>
      </c>
      <c r="H504" t="s">
        <v>1514</v>
      </c>
      <c r="I504" t="s">
        <v>1729</v>
      </c>
      <c r="J504" t="s">
        <v>1729</v>
      </c>
      <c r="K504">
        <v>1047</v>
      </c>
      <c r="L504" t="s">
        <v>1511</v>
      </c>
      <c r="M504" s="87">
        <v>44071</v>
      </c>
      <c r="N504" t="s">
        <v>1512</v>
      </c>
      <c r="O504" t="s">
        <v>1513</v>
      </c>
      <c r="P504" s="61">
        <v>13745.33</v>
      </c>
      <c r="Q504" t="s">
        <v>1513</v>
      </c>
      <c r="R504" s="61">
        <v>13745.33</v>
      </c>
      <c r="S504" s="61">
        <v>0</v>
      </c>
    </row>
    <row r="505" spans="1:19" x14ac:dyDescent="0.2">
      <c r="A505" t="s">
        <v>531</v>
      </c>
      <c r="B505" t="s">
        <v>1219</v>
      </c>
      <c r="C505" t="s">
        <v>1467</v>
      </c>
      <c r="D505" t="s">
        <v>239</v>
      </c>
      <c r="E505" t="s">
        <v>1508</v>
      </c>
      <c r="F505" t="s">
        <v>126</v>
      </c>
      <c r="G505" s="87">
        <v>44012</v>
      </c>
      <c r="H505" t="s">
        <v>1514</v>
      </c>
      <c r="I505" t="s">
        <v>1730</v>
      </c>
      <c r="J505" t="s">
        <v>1730</v>
      </c>
      <c r="K505">
        <v>1047</v>
      </c>
      <c r="L505" t="s">
        <v>1511</v>
      </c>
      <c r="M505" s="87">
        <v>44071</v>
      </c>
      <c r="N505" t="s">
        <v>1512</v>
      </c>
      <c r="O505" t="s">
        <v>1513</v>
      </c>
      <c r="P505" s="61">
        <v>955147.43</v>
      </c>
      <c r="Q505" t="s">
        <v>1513</v>
      </c>
      <c r="R505" s="61">
        <v>955147.43</v>
      </c>
      <c r="S505" s="61">
        <v>0</v>
      </c>
    </row>
    <row r="506" spans="1:19" x14ac:dyDescent="0.2">
      <c r="A506" t="s">
        <v>531</v>
      </c>
      <c r="B506" t="s">
        <v>1219</v>
      </c>
      <c r="C506" t="s">
        <v>1467</v>
      </c>
      <c r="D506" t="s">
        <v>239</v>
      </c>
      <c r="E506" t="s">
        <v>1508</v>
      </c>
      <c r="F506" t="s">
        <v>126</v>
      </c>
      <c r="G506" s="87">
        <v>44012</v>
      </c>
      <c r="H506" t="s">
        <v>1514</v>
      </c>
      <c r="I506" t="s">
        <v>1731</v>
      </c>
      <c r="J506" t="s">
        <v>1731</v>
      </c>
      <c r="K506">
        <v>1047</v>
      </c>
      <c r="L506" t="s">
        <v>1511</v>
      </c>
      <c r="M506" s="87">
        <v>44071</v>
      </c>
      <c r="N506" t="s">
        <v>1512</v>
      </c>
      <c r="O506" t="s">
        <v>1513</v>
      </c>
      <c r="P506" s="61">
        <v>31194.240000000002</v>
      </c>
      <c r="Q506" t="s">
        <v>1513</v>
      </c>
      <c r="R506" s="61">
        <v>31194.240000000002</v>
      </c>
      <c r="S506" s="61">
        <v>0</v>
      </c>
    </row>
    <row r="507" spans="1:19" x14ac:dyDescent="0.2">
      <c r="A507" t="s">
        <v>531</v>
      </c>
      <c r="B507" t="s">
        <v>1219</v>
      </c>
      <c r="C507" t="s">
        <v>1467</v>
      </c>
      <c r="D507" t="s">
        <v>239</v>
      </c>
      <c r="E507" t="s">
        <v>1508</v>
      </c>
      <c r="F507" t="s">
        <v>126</v>
      </c>
      <c r="G507" s="87">
        <v>44012</v>
      </c>
      <c r="H507" t="s">
        <v>1514</v>
      </c>
      <c r="I507" t="s">
        <v>1732</v>
      </c>
      <c r="J507" t="s">
        <v>1732</v>
      </c>
      <c r="K507">
        <v>1047</v>
      </c>
      <c r="L507" t="s">
        <v>1511</v>
      </c>
      <c r="M507" s="87">
        <v>44071</v>
      </c>
      <c r="N507" t="s">
        <v>1512</v>
      </c>
      <c r="O507" t="s">
        <v>1513</v>
      </c>
      <c r="P507" s="61">
        <v>135883.07</v>
      </c>
      <c r="Q507" t="s">
        <v>1513</v>
      </c>
      <c r="R507" s="61">
        <v>135883.07</v>
      </c>
      <c r="S507" s="61">
        <v>0</v>
      </c>
    </row>
    <row r="508" spans="1:19" x14ac:dyDescent="0.2">
      <c r="A508" t="s">
        <v>531</v>
      </c>
      <c r="B508" t="s">
        <v>1219</v>
      </c>
      <c r="C508" t="s">
        <v>1467</v>
      </c>
      <c r="D508" t="s">
        <v>239</v>
      </c>
      <c r="E508" t="s">
        <v>1508</v>
      </c>
      <c r="F508" t="s">
        <v>126</v>
      </c>
      <c r="G508" s="87">
        <v>44012</v>
      </c>
      <c r="H508" t="s">
        <v>1514</v>
      </c>
      <c r="I508" t="s">
        <v>1733</v>
      </c>
      <c r="J508" t="s">
        <v>1733</v>
      </c>
      <c r="K508">
        <v>1047</v>
      </c>
      <c r="L508" t="s">
        <v>1511</v>
      </c>
      <c r="M508" s="87">
        <v>44071</v>
      </c>
      <c r="N508" t="s">
        <v>1512</v>
      </c>
      <c r="O508" t="s">
        <v>1513</v>
      </c>
      <c r="P508" s="61">
        <v>21636.89</v>
      </c>
      <c r="Q508" t="s">
        <v>1513</v>
      </c>
      <c r="R508" s="61">
        <v>21636.89</v>
      </c>
      <c r="S508" s="61">
        <v>0</v>
      </c>
    </row>
    <row r="509" spans="1:19" x14ac:dyDescent="0.2">
      <c r="A509" t="s">
        <v>531</v>
      </c>
      <c r="B509" t="s">
        <v>1219</v>
      </c>
      <c r="C509" t="s">
        <v>1467</v>
      </c>
      <c r="D509" t="s">
        <v>239</v>
      </c>
      <c r="E509" t="s">
        <v>1508</v>
      </c>
      <c r="F509" t="s">
        <v>126</v>
      </c>
      <c r="G509" s="87">
        <v>44012</v>
      </c>
      <c r="H509" t="s">
        <v>1514</v>
      </c>
      <c r="I509" t="s">
        <v>1515</v>
      </c>
      <c r="J509" t="s">
        <v>1515</v>
      </c>
      <c r="K509">
        <v>1047</v>
      </c>
      <c r="L509" t="s">
        <v>1511</v>
      </c>
      <c r="M509" s="87">
        <v>44071</v>
      </c>
      <c r="N509" t="s">
        <v>1512</v>
      </c>
      <c r="O509" t="s">
        <v>1513</v>
      </c>
      <c r="P509" s="61">
        <v>149039.37</v>
      </c>
      <c r="Q509" t="s">
        <v>1513</v>
      </c>
      <c r="R509" s="61">
        <v>149039.37</v>
      </c>
      <c r="S509" s="61">
        <v>0</v>
      </c>
    </row>
    <row r="510" spans="1:19" x14ac:dyDescent="0.2">
      <c r="A510" t="s">
        <v>531</v>
      </c>
      <c r="B510" t="s">
        <v>1219</v>
      </c>
      <c r="C510" t="s">
        <v>1467</v>
      </c>
      <c r="D510" t="s">
        <v>239</v>
      </c>
      <c r="E510" t="s">
        <v>1508</v>
      </c>
      <c r="F510" t="s">
        <v>126</v>
      </c>
      <c r="G510" s="87">
        <v>44012</v>
      </c>
      <c r="H510" t="s">
        <v>1514</v>
      </c>
      <c r="I510" t="s">
        <v>1734</v>
      </c>
      <c r="J510" t="s">
        <v>1734</v>
      </c>
      <c r="K510">
        <v>1041</v>
      </c>
      <c r="L510" t="s">
        <v>1735</v>
      </c>
      <c r="M510" s="87">
        <v>44025</v>
      </c>
      <c r="N510" t="s">
        <v>1512</v>
      </c>
      <c r="O510" t="s">
        <v>1513</v>
      </c>
      <c r="P510" s="61">
        <v>-3685623.89</v>
      </c>
      <c r="Q510" t="s">
        <v>1513</v>
      </c>
      <c r="R510" s="61">
        <v>0</v>
      </c>
      <c r="S510" s="61">
        <v>-3685623.89</v>
      </c>
    </row>
    <row r="511" spans="1:19" x14ac:dyDescent="0.2">
      <c r="A511" t="s">
        <v>668</v>
      </c>
      <c r="B511" t="s">
        <v>1254</v>
      </c>
      <c r="C511" t="s">
        <v>1477</v>
      </c>
      <c r="D511" t="s">
        <v>239</v>
      </c>
      <c r="E511" t="s">
        <v>1508</v>
      </c>
      <c r="F511" t="s">
        <v>116</v>
      </c>
      <c r="G511" s="87">
        <v>43678</v>
      </c>
      <c r="H511" t="s">
        <v>1644</v>
      </c>
      <c r="I511" t="s">
        <v>1736</v>
      </c>
      <c r="J511" t="s">
        <v>1646</v>
      </c>
      <c r="K511">
        <v>996</v>
      </c>
      <c r="L511" t="s">
        <v>1647</v>
      </c>
      <c r="M511" s="87">
        <v>43676</v>
      </c>
      <c r="N511" t="s">
        <v>1512</v>
      </c>
      <c r="O511" t="s">
        <v>1513</v>
      </c>
      <c r="P511" s="61">
        <v>53120</v>
      </c>
      <c r="Q511" t="s">
        <v>1513</v>
      </c>
      <c r="R511" s="61">
        <v>53120</v>
      </c>
      <c r="S511" s="61">
        <v>0</v>
      </c>
    </row>
    <row r="512" spans="1:19" x14ac:dyDescent="0.2">
      <c r="A512" t="s">
        <v>668</v>
      </c>
      <c r="B512" t="s">
        <v>1254</v>
      </c>
      <c r="C512" t="s">
        <v>1477</v>
      </c>
      <c r="D512" t="s">
        <v>239</v>
      </c>
      <c r="E512" t="s">
        <v>1508</v>
      </c>
      <c r="F512" t="s">
        <v>116</v>
      </c>
      <c r="G512" s="87">
        <v>43697</v>
      </c>
      <c r="H512" t="s">
        <v>1527</v>
      </c>
      <c r="I512" t="s">
        <v>1651</v>
      </c>
      <c r="J512" t="s">
        <v>1737</v>
      </c>
      <c r="K512">
        <v>1000</v>
      </c>
      <c r="L512" t="s">
        <v>1692</v>
      </c>
      <c r="M512" s="87">
        <v>43710</v>
      </c>
      <c r="N512" t="s">
        <v>1521</v>
      </c>
      <c r="O512" t="s">
        <v>1513</v>
      </c>
      <c r="P512" s="61">
        <v>-2626</v>
      </c>
      <c r="Q512" t="s">
        <v>1513</v>
      </c>
      <c r="R512" s="61">
        <v>0</v>
      </c>
      <c r="S512" s="61">
        <v>-2626</v>
      </c>
    </row>
    <row r="513" spans="1:19" x14ac:dyDescent="0.2">
      <c r="A513" t="s">
        <v>668</v>
      </c>
      <c r="B513" t="s">
        <v>1254</v>
      </c>
      <c r="C513" t="s">
        <v>1477</v>
      </c>
      <c r="D513" t="s">
        <v>239</v>
      </c>
      <c r="E513" t="s">
        <v>1508</v>
      </c>
      <c r="F513" t="s">
        <v>116</v>
      </c>
      <c r="G513" s="87">
        <v>43704</v>
      </c>
      <c r="H513" t="s">
        <v>1644</v>
      </c>
      <c r="I513" t="s">
        <v>1738</v>
      </c>
      <c r="J513" t="s">
        <v>1649</v>
      </c>
      <c r="K513">
        <v>1000</v>
      </c>
      <c r="L513" t="s">
        <v>1650</v>
      </c>
      <c r="M513" s="87">
        <v>43710</v>
      </c>
      <c r="N513" t="s">
        <v>1521</v>
      </c>
      <c r="O513" t="s">
        <v>1513</v>
      </c>
      <c r="P513" s="61">
        <v>267</v>
      </c>
      <c r="Q513" t="s">
        <v>1513</v>
      </c>
      <c r="R513" s="61">
        <v>267</v>
      </c>
      <c r="S513" s="61">
        <v>0</v>
      </c>
    </row>
    <row r="514" spans="1:19" x14ac:dyDescent="0.2">
      <c r="A514" t="s">
        <v>668</v>
      </c>
      <c r="B514" t="s">
        <v>1254</v>
      </c>
      <c r="C514" t="s">
        <v>1477</v>
      </c>
      <c r="D514" t="s">
        <v>239</v>
      </c>
      <c r="E514" t="s">
        <v>1508</v>
      </c>
      <c r="F514" t="s">
        <v>116</v>
      </c>
      <c r="G514" s="87">
        <v>43704</v>
      </c>
      <c r="H514" t="s">
        <v>1527</v>
      </c>
      <c r="I514" t="s">
        <v>1648</v>
      </c>
      <c r="J514" t="s">
        <v>1738</v>
      </c>
      <c r="K514">
        <v>1000</v>
      </c>
      <c r="L514" t="s">
        <v>1530</v>
      </c>
      <c r="M514" s="87">
        <v>43710</v>
      </c>
      <c r="N514" t="s">
        <v>1521</v>
      </c>
      <c r="O514" t="s">
        <v>1513</v>
      </c>
      <c r="P514" s="61">
        <v>-267</v>
      </c>
      <c r="Q514" t="s">
        <v>1513</v>
      </c>
      <c r="R514" s="61">
        <v>0</v>
      </c>
      <c r="S514" s="61">
        <v>-267</v>
      </c>
    </row>
    <row r="515" spans="1:19" x14ac:dyDescent="0.2">
      <c r="A515" t="s">
        <v>668</v>
      </c>
      <c r="B515" t="s">
        <v>1254</v>
      </c>
      <c r="C515" t="s">
        <v>1477</v>
      </c>
      <c r="D515" t="s">
        <v>239</v>
      </c>
      <c r="E515" t="s">
        <v>1508</v>
      </c>
      <c r="F515" t="s">
        <v>116</v>
      </c>
      <c r="G515" s="87">
        <v>43704</v>
      </c>
      <c r="H515" t="s">
        <v>1644</v>
      </c>
      <c r="I515" t="s">
        <v>1737</v>
      </c>
      <c r="K515">
        <v>1000</v>
      </c>
      <c r="L515" t="s">
        <v>1652</v>
      </c>
      <c r="M515" s="87">
        <v>43710</v>
      </c>
      <c r="N515" t="s">
        <v>1521</v>
      </c>
      <c r="O515" t="s">
        <v>1513</v>
      </c>
      <c r="P515" s="61">
        <v>2626</v>
      </c>
      <c r="Q515" t="s">
        <v>1513</v>
      </c>
      <c r="R515" s="61">
        <v>2626</v>
      </c>
      <c r="S515" s="61">
        <v>0</v>
      </c>
    </row>
    <row r="516" spans="1:19" x14ac:dyDescent="0.2">
      <c r="A516" t="s">
        <v>668</v>
      </c>
      <c r="B516" t="s">
        <v>1254</v>
      </c>
      <c r="C516" t="s">
        <v>1477</v>
      </c>
      <c r="D516" t="s">
        <v>239</v>
      </c>
      <c r="E516" t="s">
        <v>1508</v>
      </c>
      <c r="F516" t="s">
        <v>118</v>
      </c>
      <c r="G516" s="87">
        <v>43769</v>
      </c>
      <c r="H516" t="s">
        <v>1527</v>
      </c>
      <c r="I516" t="s">
        <v>1645</v>
      </c>
      <c r="J516" t="s">
        <v>1739</v>
      </c>
      <c r="K516">
        <v>1006</v>
      </c>
      <c r="L516" t="s">
        <v>1675</v>
      </c>
      <c r="M516" s="87">
        <v>43780</v>
      </c>
      <c r="N516" t="s">
        <v>1512</v>
      </c>
      <c r="O516" t="s">
        <v>1513</v>
      </c>
      <c r="P516" s="61">
        <v>-305655</v>
      </c>
      <c r="Q516" t="s">
        <v>1513</v>
      </c>
      <c r="R516" s="61">
        <v>0</v>
      </c>
      <c r="S516" s="61">
        <v>-305655</v>
      </c>
    </row>
    <row r="517" spans="1:19" x14ac:dyDescent="0.2">
      <c r="A517" t="s">
        <v>668</v>
      </c>
      <c r="B517" t="s">
        <v>1254</v>
      </c>
      <c r="C517" t="s">
        <v>1477</v>
      </c>
      <c r="D517" t="s">
        <v>239</v>
      </c>
      <c r="E517" t="s">
        <v>1508</v>
      </c>
      <c r="F517" t="s">
        <v>119</v>
      </c>
      <c r="G517" s="87">
        <v>43781</v>
      </c>
      <c r="H517" t="s">
        <v>1644</v>
      </c>
      <c r="I517" t="s">
        <v>1739</v>
      </c>
      <c r="J517" t="s">
        <v>1653</v>
      </c>
      <c r="K517">
        <v>1008</v>
      </c>
      <c r="L517" t="s">
        <v>1654</v>
      </c>
      <c r="M517" s="87">
        <v>43782</v>
      </c>
      <c r="N517" t="s">
        <v>1512</v>
      </c>
      <c r="O517" t="s">
        <v>1513</v>
      </c>
      <c r="P517" s="61">
        <v>76413</v>
      </c>
      <c r="Q517" t="s">
        <v>1513</v>
      </c>
      <c r="R517" s="61">
        <v>76413</v>
      </c>
      <c r="S517" s="61">
        <v>0</v>
      </c>
    </row>
    <row r="518" spans="1:19" x14ac:dyDescent="0.2">
      <c r="A518" t="s">
        <v>668</v>
      </c>
      <c r="B518" t="s">
        <v>1254</v>
      </c>
      <c r="C518" t="s">
        <v>1477</v>
      </c>
      <c r="D518" t="s">
        <v>239</v>
      </c>
      <c r="E518" t="s">
        <v>1508</v>
      </c>
      <c r="F518" t="s">
        <v>119</v>
      </c>
      <c r="G518" s="87">
        <v>43795</v>
      </c>
      <c r="H518" t="s">
        <v>1644</v>
      </c>
      <c r="I518" t="s">
        <v>1740</v>
      </c>
      <c r="K518">
        <v>1012</v>
      </c>
      <c r="L518" t="s">
        <v>1656</v>
      </c>
      <c r="M518" s="87">
        <v>43801</v>
      </c>
      <c r="N518" t="s">
        <v>1521</v>
      </c>
      <c r="O518" t="s">
        <v>1513</v>
      </c>
      <c r="P518" s="61">
        <v>12320</v>
      </c>
      <c r="Q518" t="s">
        <v>1513</v>
      </c>
      <c r="R518" s="61">
        <v>12320</v>
      </c>
      <c r="S518" s="61">
        <v>0</v>
      </c>
    </row>
    <row r="519" spans="1:19" x14ac:dyDescent="0.2">
      <c r="A519" t="s">
        <v>668</v>
      </c>
      <c r="B519" t="s">
        <v>1254</v>
      </c>
      <c r="C519" t="s">
        <v>1477</v>
      </c>
      <c r="D519" t="s">
        <v>239</v>
      </c>
      <c r="E519" t="s">
        <v>1508</v>
      </c>
      <c r="F519" t="s">
        <v>119</v>
      </c>
      <c r="G519" s="87">
        <v>43795</v>
      </c>
      <c r="H519" t="s">
        <v>1644</v>
      </c>
      <c r="I519" t="s">
        <v>1741</v>
      </c>
      <c r="K519">
        <v>1012</v>
      </c>
      <c r="L519" t="s">
        <v>1656</v>
      </c>
      <c r="M519" s="87">
        <v>43801</v>
      </c>
      <c r="N519" t="s">
        <v>1521</v>
      </c>
      <c r="O519" t="s">
        <v>1513</v>
      </c>
      <c r="P519" s="61">
        <v>12320</v>
      </c>
      <c r="Q519" t="s">
        <v>1513</v>
      </c>
      <c r="R519" s="61">
        <v>12320</v>
      </c>
      <c r="S519" s="61">
        <v>0</v>
      </c>
    </row>
    <row r="520" spans="1:19" x14ac:dyDescent="0.2">
      <c r="A520" t="s">
        <v>668</v>
      </c>
      <c r="B520" t="s">
        <v>1254</v>
      </c>
      <c r="C520" t="s">
        <v>1477</v>
      </c>
      <c r="D520" t="s">
        <v>239</v>
      </c>
      <c r="E520" t="s">
        <v>1508</v>
      </c>
      <c r="F520" t="s">
        <v>119</v>
      </c>
      <c r="G520" s="87">
        <v>43795</v>
      </c>
      <c r="H520" t="s">
        <v>1527</v>
      </c>
      <c r="I520" t="s">
        <v>1655</v>
      </c>
      <c r="J520" t="s">
        <v>1740</v>
      </c>
      <c r="K520">
        <v>1010</v>
      </c>
      <c r="L520" t="s">
        <v>1562</v>
      </c>
      <c r="M520" s="87">
        <v>43794</v>
      </c>
      <c r="N520" t="s">
        <v>1521</v>
      </c>
      <c r="O520" t="s">
        <v>1513</v>
      </c>
      <c r="P520" s="61">
        <v>-12320</v>
      </c>
      <c r="Q520" t="s">
        <v>1513</v>
      </c>
      <c r="R520" s="61">
        <v>0</v>
      </c>
      <c r="S520" s="61">
        <v>-12320</v>
      </c>
    </row>
    <row r="521" spans="1:19" x14ac:dyDescent="0.2">
      <c r="A521" t="s">
        <v>668</v>
      </c>
      <c r="B521" t="s">
        <v>1254</v>
      </c>
      <c r="C521" t="s">
        <v>1477</v>
      </c>
      <c r="D521" t="s">
        <v>239</v>
      </c>
      <c r="E521" t="s">
        <v>1508</v>
      </c>
      <c r="F521" t="s">
        <v>119</v>
      </c>
      <c r="G521" s="87">
        <v>43795</v>
      </c>
      <c r="H521" t="s">
        <v>1527</v>
      </c>
      <c r="I521" t="s">
        <v>1655</v>
      </c>
      <c r="J521" t="s">
        <v>1741</v>
      </c>
      <c r="K521">
        <v>1010</v>
      </c>
      <c r="L521" t="s">
        <v>1562</v>
      </c>
      <c r="M521" s="87">
        <v>43794</v>
      </c>
      <c r="N521" t="s">
        <v>1521</v>
      </c>
      <c r="O521" t="s">
        <v>1513</v>
      </c>
      <c r="P521" s="61">
        <v>-12320</v>
      </c>
      <c r="Q521" t="s">
        <v>1513</v>
      </c>
      <c r="R521" s="61">
        <v>0</v>
      </c>
      <c r="S521" s="61">
        <v>-12320</v>
      </c>
    </row>
    <row r="522" spans="1:19" x14ac:dyDescent="0.2">
      <c r="A522" t="s">
        <v>668</v>
      </c>
      <c r="B522" t="s">
        <v>1254</v>
      </c>
      <c r="C522" t="s">
        <v>1477</v>
      </c>
      <c r="D522" t="s">
        <v>239</v>
      </c>
      <c r="E522" t="s">
        <v>1508</v>
      </c>
      <c r="F522" t="s">
        <v>121</v>
      </c>
      <c r="G522" s="87">
        <v>43845</v>
      </c>
      <c r="H522" t="s">
        <v>1644</v>
      </c>
      <c r="I522" t="s">
        <v>1742</v>
      </c>
      <c r="K522">
        <v>1019</v>
      </c>
      <c r="L522" t="s">
        <v>1657</v>
      </c>
      <c r="M522" s="87">
        <v>43864</v>
      </c>
      <c r="N522" t="s">
        <v>1521</v>
      </c>
      <c r="O522" t="s">
        <v>1513</v>
      </c>
      <c r="P522" s="61">
        <v>12320</v>
      </c>
      <c r="Q522" t="s">
        <v>1513</v>
      </c>
      <c r="R522" s="61">
        <v>12320</v>
      </c>
      <c r="S522" s="61">
        <v>0</v>
      </c>
    </row>
    <row r="523" spans="1:19" x14ac:dyDescent="0.2">
      <c r="A523" t="s">
        <v>668</v>
      </c>
      <c r="B523" t="s">
        <v>1254</v>
      </c>
      <c r="C523" t="s">
        <v>1477</v>
      </c>
      <c r="D523" t="s">
        <v>239</v>
      </c>
      <c r="E523" t="s">
        <v>1508</v>
      </c>
      <c r="F523" t="s">
        <v>121</v>
      </c>
      <c r="G523" s="87">
        <v>43845</v>
      </c>
      <c r="H523" t="s">
        <v>1644</v>
      </c>
      <c r="I523" t="s">
        <v>1743</v>
      </c>
      <c r="K523">
        <v>1019</v>
      </c>
      <c r="L523" t="s">
        <v>1657</v>
      </c>
      <c r="M523" s="87">
        <v>43864</v>
      </c>
      <c r="N523" t="s">
        <v>1521</v>
      </c>
      <c r="O523" t="s">
        <v>1513</v>
      </c>
      <c r="P523" s="61">
        <v>12320</v>
      </c>
      <c r="Q523" t="s">
        <v>1513</v>
      </c>
      <c r="R523" s="61">
        <v>12320</v>
      </c>
      <c r="S523" s="61">
        <v>0</v>
      </c>
    </row>
    <row r="524" spans="1:19" x14ac:dyDescent="0.2">
      <c r="A524" t="s">
        <v>668</v>
      </c>
      <c r="B524" t="s">
        <v>1254</v>
      </c>
      <c r="C524" t="s">
        <v>1477</v>
      </c>
      <c r="D524" t="s">
        <v>239</v>
      </c>
      <c r="E524" t="s">
        <v>1508</v>
      </c>
      <c r="F524" t="s">
        <v>121</v>
      </c>
      <c r="G524" s="87">
        <v>43845</v>
      </c>
      <c r="H524" t="s">
        <v>1527</v>
      </c>
      <c r="I524" t="s">
        <v>1655</v>
      </c>
      <c r="J524" t="s">
        <v>1743</v>
      </c>
      <c r="K524">
        <v>1019</v>
      </c>
      <c r="L524" t="s">
        <v>1570</v>
      </c>
      <c r="M524" s="87">
        <v>43864</v>
      </c>
      <c r="N524" t="s">
        <v>1521</v>
      </c>
      <c r="O524" t="s">
        <v>1513</v>
      </c>
      <c r="P524" s="61">
        <v>-12320</v>
      </c>
      <c r="Q524" t="s">
        <v>1513</v>
      </c>
      <c r="R524" s="61">
        <v>0</v>
      </c>
      <c r="S524" s="61">
        <v>-12320</v>
      </c>
    </row>
    <row r="525" spans="1:19" x14ac:dyDescent="0.2">
      <c r="A525" t="s">
        <v>668</v>
      </c>
      <c r="B525" t="s">
        <v>1254</v>
      </c>
      <c r="C525" t="s">
        <v>1477</v>
      </c>
      <c r="D525" t="s">
        <v>239</v>
      </c>
      <c r="E525" t="s">
        <v>1508</v>
      </c>
      <c r="F525" t="s">
        <v>121</v>
      </c>
      <c r="G525" s="87">
        <v>43845</v>
      </c>
      <c r="H525" t="s">
        <v>1527</v>
      </c>
      <c r="I525" t="s">
        <v>1655</v>
      </c>
      <c r="J525" t="s">
        <v>1742</v>
      </c>
      <c r="K525">
        <v>1019</v>
      </c>
      <c r="L525" t="s">
        <v>1570</v>
      </c>
      <c r="M525" s="87">
        <v>43864</v>
      </c>
      <c r="N525" t="s">
        <v>1521</v>
      </c>
      <c r="O525" t="s">
        <v>1513</v>
      </c>
      <c r="P525" s="61">
        <v>-12320</v>
      </c>
      <c r="Q525" t="s">
        <v>1513</v>
      </c>
      <c r="R525" s="61">
        <v>0</v>
      </c>
      <c r="S525" s="61">
        <v>-12320</v>
      </c>
    </row>
    <row r="526" spans="1:19" x14ac:dyDescent="0.2">
      <c r="A526" t="s">
        <v>668</v>
      </c>
      <c r="B526" t="s">
        <v>1254</v>
      </c>
      <c r="C526" t="s">
        <v>1477</v>
      </c>
      <c r="D526" t="s">
        <v>239</v>
      </c>
      <c r="E526" t="s">
        <v>1508</v>
      </c>
      <c r="F526" t="s">
        <v>121</v>
      </c>
      <c r="G526" s="87">
        <v>43854</v>
      </c>
      <c r="H526" t="s">
        <v>1644</v>
      </c>
      <c r="I526" t="s">
        <v>1739</v>
      </c>
      <c r="K526">
        <v>1019</v>
      </c>
      <c r="L526" t="s">
        <v>1658</v>
      </c>
      <c r="M526" s="87">
        <v>43864</v>
      </c>
      <c r="N526" t="s">
        <v>1521</v>
      </c>
      <c r="O526" t="s">
        <v>1513</v>
      </c>
      <c r="P526" s="61">
        <v>76413</v>
      </c>
      <c r="Q526" t="s">
        <v>1513</v>
      </c>
      <c r="R526" s="61">
        <v>76413</v>
      </c>
      <c r="S526" s="61">
        <v>0</v>
      </c>
    </row>
    <row r="527" spans="1:19" x14ac:dyDescent="0.2">
      <c r="A527" t="s">
        <v>668</v>
      </c>
      <c r="B527" t="s">
        <v>1254</v>
      </c>
      <c r="C527" t="s">
        <v>1477</v>
      </c>
      <c r="D527" t="s">
        <v>239</v>
      </c>
      <c r="E527" t="s">
        <v>1508</v>
      </c>
      <c r="F527" t="s">
        <v>121</v>
      </c>
      <c r="G527" s="87">
        <v>43861</v>
      </c>
      <c r="H527" t="s">
        <v>1527</v>
      </c>
      <c r="I527" t="s">
        <v>1659</v>
      </c>
      <c r="J527" t="s">
        <v>1744</v>
      </c>
      <c r="K527">
        <v>1020</v>
      </c>
      <c r="L527" t="s">
        <v>1709</v>
      </c>
      <c r="M527" s="87">
        <v>43871</v>
      </c>
      <c r="N527" t="s">
        <v>1512</v>
      </c>
      <c r="O527" t="s">
        <v>1513</v>
      </c>
      <c r="P527" s="61">
        <v>-184988.32</v>
      </c>
      <c r="Q527" t="s">
        <v>1513</v>
      </c>
      <c r="R527" s="61">
        <v>0</v>
      </c>
      <c r="S527" s="61">
        <v>-184988.32</v>
      </c>
    </row>
    <row r="528" spans="1:19" x14ac:dyDescent="0.2">
      <c r="A528" t="s">
        <v>668</v>
      </c>
      <c r="B528" t="s">
        <v>1254</v>
      </c>
      <c r="C528" t="s">
        <v>1477</v>
      </c>
      <c r="D528" t="s">
        <v>239</v>
      </c>
      <c r="E528" t="s">
        <v>1508</v>
      </c>
      <c r="F528" t="s">
        <v>122</v>
      </c>
      <c r="G528" s="87">
        <v>43865</v>
      </c>
      <c r="H528" t="s">
        <v>1644</v>
      </c>
      <c r="I528" t="s">
        <v>1744</v>
      </c>
      <c r="K528">
        <v>1020</v>
      </c>
      <c r="L528" t="s">
        <v>1660</v>
      </c>
      <c r="M528" s="87">
        <v>43871</v>
      </c>
      <c r="N528" t="s">
        <v>1512</v>
      </c>
      <c r="O528" t="s">
        <v>1513</v>
      </c>
      <c r="P528" s="61">
        <v>184988.32</v>
      </c>
      <c r="Q528" t="s">
        <v>1513</v>
      </c>
      <c r="R528" s="61">
        <v>184988.32</v>
      </c>
      <c r="S528" s="61">
        <v>0</v>
      </c>
    </row>
    <row r="529" spans="1:19" x14ac:dyDescent="0.2">
      <c r="A529" t="s">
        <v>668</v>
      </c>
      <c r="B529" t="s">
        <v>1254</v>
      </c>
      <c r="C529" t="s">
        <v>1477</v>
      </c>
      <c r="D529" t="s">
        <v>239</v>
      </c>
      <c r="E529" t="s">
        <v>1508</v>
      </c>
      <c r="F529" t="s">
        <v>122</v>
      </c>
      <c r="G529" s="87">
        <v>43873</v>
      </c>
      <c r="H529" t="s">
        <v>1527</v>
      </c>
      <c r="I529" t="s">
        <v>1655</v>
      </c>
      <c r="J529" t="s">
        <v>1745</v>
      </c>
      <c r="K529">
        <v>1024</v>
      </c>
      <c r="L529" t="s">
        <v>1575</v>
      </c>
      <c r="M529" s="87">
        <v>43892</v>
      </c>
      <c r="N529" t="s">
        <v>1521</v>
      </c>
      <c r="O529" t="s">
        <v>1513</v>
      </c>
      <c r="P529" s="61">
        <v>-12320</v>
      </c>
      <c r="Q529" t="s">
        <v>1513</v>
      </c>
      <c r="R529" s="61">
        <v>0</v>
      </c>
      <c r="S529" s="61">
        <v>-12320</v>
      </c>
    </row>
    <row r="530" spans="1:19" x14ac:dyDescent="0.2">
      <c r="A530" t="s">
        <v>668</v>
      </c>
      <c r="B530" t="s">
        <v>1254</v>
      </c>
      <c r="C530" t="s">
        <v>1477</v>
      </c>
      <c r="D530" t="s">
        <v>239</v>
      </c>
      <c r="E530" t="s">
        <v>1508</v>
      </c>
      <c r="F530" t="s">
        <v>122</v>
      </c>
      <c r="G530" s="87">
        <v>43874</v>
      </c>
      <c r="H530" t="s">
        <v>1644</v>
      </c>
      <c r="I530" t="s">
        <v>1745</v>
      </c>
      <c r="K530">
        <v>1024</v>
      </c>
      <c r="L530" t="s">
        <v>1661</v>
      </c>
      <c r="M530" s="87">
        <v>43892</v>
      </c>
      <c r="N530" t="s">
        <v>1521</v>
      </c>
      <c r="O530" t="s">
        <v>1513</v>
      </c>
      <c r="P530" s="61">
        <v>12320</v>
      </c>
      <c r="Q530" t="s">
        <v>1513</v>
      </c>
      <c r="R530" s="61">
        <v>12320</v>
      </c>
      <c r="S530" s="61">
        <v>0</v>
      </c>
    </row>
    <row r="531" spans="1:19" x14ac:dyDescent="0.2">
      <c r="A531" t="s">
        <v>668</v>
      </c>
      <c r="B531" t="s">
        <v>1254</v>
      </c>
      <c r="C531" t="s">
        <v>1477</v>
      </c>
      <c r="D531" t="s">
        <v>239</v>
      </c>
      <c r="E531" t="s">
        <v>1508</v>
      </c>
      <c r="F531" t="s">
        <v>122</v>
      </c>
      <c r="G531" s="87">
        <v>43889</v>
      </c>
      <c r="H531" t="s">
        <v>1527</v>
      </c>
      <c r="I531" t="s">
        <v>1659</v>
      </c>
      <c r="J531" t="s">
        <v>1746</v>
      </c>
      <c r="K531">
        <v>1025</v>
      </c>
      <c r="L531" t="s">
        <v>1712</v>
      </c>
      <c r="M531" s="87">
        <v>43900</v>
      </c>
      <c r="N531" t="s">
        <v>1512</v>
      </c>
      <c r="O531" t="s">
        <v>1513</v>
      </c>
      <c r="P531" s="61">
        <v>-34685.31</v>
      </c>
      <c r="Q531" t="s">
        <v>1513</v>
      </c>
      <c r="R531" s="61">
        <v>0</v>
      </c>
      <c r="S531" s="61">
        <v>-34685.31</v>
      </c>
    </row>
    <row r="532" spans="1:19" x14ac:dyDescent="0.2">
      <c r="A532" t="s">
        <v>668</v>
      </c>
      <c r="B532" t="s">
        <v>1254</v>
      </c>
      <c r="C532" t="s">
        <v>1477</v>
      </c>
      <c r="D532" t="s">
        <v>239</v>
      </c>
      <c r="E532" t="s">
        <v>1508</v>
      </c>
      <c r="F532" t="s">
        <v>122</v>
      </c>
      <c r="G532" s="87">
        <v>43889</v>
      </c>
      <c r="H532" t="s">
        <v>1527</v>
      </c>
      <c r="I532" t="s">
        <v>1659</v>
      </c>
      <c r="J532" t="s">
        <v>1747</v>
      </c>
      <c r="K532">
        <v>1025</v>
      </c>
      <c r="L532" t="s">
        <v>1712</v>
      </c>
      <c r="M532" s="87">
        <v>43900</v>
      </c>
      <c r="N532" t="s">
        <v>1512</v>
      </c>
      <c r="O532" t="s">
        <v>1513</v>
      </c>
      <c r="P532" s="61">
        <v>-3201</v>
      </c>
      <c r="Q532" t="s">
        <v>1513</v>
      </c>
      <c r="R532" s="61">
        <v>0</v>
      </c>
      <c r="S532" s="61">
        <v>-3201</v>
      </c>
    </row>
    <row r="533" spans="1:19" x14ac:dyDescent="0.2">
      <c r="A533" t="s">
        <v>668</v>
      </c>
      <c r="B533" t="s">
        <v>1254</v>
      </c>
      <c r="C533" t="s">
        <v>1477</v>
      </c>
      <c r="D533" t="s">
        <v>239</v>
      </c>
      <c r="E533" t="s">
        <v>1508</v>
      </c>
      <c r="F533" t="s">
        <v>122</v>
      </c>
      <c r="G533" s="87">
        <v>43889</v>
      </c>
      <c r="H533" t="s">
        <v>1527</v>
      </c>
      <c r="I533" t="s">
        <v>1659</v>
      </c>
      <c r="J533" t="s">
        <v>1748</v>
      </c>
      <c r="K533">
        <v>1025</v>
      </c>
      <c r="L533" t="s">
        <v>1712</v>
      </c>
      <c r="M533" s="87">
        <v>43900</v>
      </c>
      <c r="N533" t="s">
        <v>1512</v>
      </c>
      <c r="O533" t="s">
        <v>1513</v>
      </c>
      <c r="P533" s="61">
        <v>-3498</v>
      </c>
      <c r="Q533" t="s">
        <v>1513</v>
      </c>
      <c r="R533" s="61">
        <v>0</v>
      </c>
      <c r="S533" s="61">
        <v>-3498</v>
      </c>
    </row>
    <row r="534" spans="1:19" x14ac:dyDescent="0.2">
      <c r="A534" t="s">
        <v>668</v>
      </c>
      <c r="B534" t="s">
        <v>1254</v>
      </c>
      <c r="C534" t="s">
        <v>1477</v>
      </c>
      <c r="D534" t="s">
        <v>239</v>
      </c>
      <c r="E534" t="s">
        <v>1508</v>
      </c>
      <c r="F534" t="s">
        <v>122</v>
      </c>
      <c r="G534" s="87">
        <v>43889</v>
      </c>
      <c r="H534" t="s">
        <v>1527</v>
      </c>
      <c r="I534" t="s">
        <v>1659</v>
      </c>
      <c r="J534" t="s">
        <v>1749</v>
      </c>
      <c r="K534">
        <v>1025</v>
      </c>
      <c r="L534" t="s">
        <v>1712</v>
      </c>
      <c r="M534" s="87">
        <v>43900</v>
      </c>
      <c r="N534" t="s">
        <v>1512</v>
      </c>
      <c r="O534" t="s">
        <v>1513</v>
      </c>
      <c r="P534" s="61">
        <v>-6600</v>
      </c>
      <c r="Q534" t="s">
        <v>1513</v>
      </c>
      <c r="R534" s="61">
        <v>0</v>
      </c>
      <c r="S534" s="61">
        <v>-6600</v>
      </c>
    </row>
    <row r="535" spans="1:19" x14ac:dyDescent="0.2">
      <c r="A535" t="s">
        <v>668</v>
      </c>
      <c r="B535" t="s">
        <v>1254</v>
      </c>
      <c r="C535" t="s">
        <v>1477</v>
      </c>
      <c r="D535" t="s">
        <v>239</v>
      </c>
      <c r="E535" t="s">
        <v>1508</v>
      </c>
      <c r="F535" t="s">
        <v>123</v>
      </c>
      <c r="G535" s="87">
        <v>43894</v>
      </c>
      <c r="H535" t="s">
        <v>1644</v>
      </c>
      <c r="I535" t="s">
        <v>1746</v>
      </c>
      <c r="K535">
        <v>1025</v>
      </c>
      <c r="L535" t="s">
        <v>1662</v>
      </c>
      <c r="M535" s="87">
        <v>43900</v>
      </c>
      <c r="N535" t="s">
        <v>1512</v>
      </c>
      <c r="O535" t="s">
        <v>1513</v>
      </c>
      <c r="P535" s="61">
        <v>34685.31</v>
      </c>
      <c r="Q535" t="s">
        <v>1513</v>
      </c>
      <c r="R535" s="61">
        <v>34685.31</v>
      </c>
      <c r="S535" s="61">
        <v>0</v>
      </c>
    </row>
    <row r="536" spans="1:19" x14ac:dyDescent="0.2">
      <c r="A536" t="s">
        <v>668</v>
      </c>
      <c r="B536" t="s">
        <v>1254</v>
      </c>
      <c r="C536" t="s">
        <v>1477</v>
      </c>
      <c r="D536" t="s">
        <v>239</v>
      </c>
      <c r="E536" t="s">
        <v>1508</v>
      </c>
      <c r="F536" t="s">
        <v>123</v>
      </c>
      <c r="G536" s="87">
        <v>43894</v>
      </c>
      <c r="H536" t="s">
        <v>1644</v>
      </c>
      <c r="I536" t="s">
        <v>1747</v>
      </c>
      <c r="K536">
        <v>1025</v>
      </c>
      <c r="L536" t="s">
        <v>1662</v>
      </c>
      <c r="M536" s="87">
        <v>43900</v>
      </c>
      <c r="N536" t="s">
        <v>1512</v>
      </c>
      <c r="O536" t="s">
        <v>1513</v>
      </c>
      <c r="P536" s="61">
        <v>3201</v>
      </c>
      <c r="Q536" t="s">
        <v>1513</v>
      </c>
      <c r="R536" s="61">
        <v>3201</v>
      </c>
      <c r="S536" s="61">
        <v>0</v>
      </c>
    </row>
    <row r="537" spans="1:19" x14ac:dyDescent="0.2">
      <c r="A537" t="s">
        <v>668</v>
      </c>
      <c r="B537" t="s">
        <v>1254</v>
      </c>
      <c r="C537" t="s">
        <v>1477</v>
      </c>
      <c r="D537" t="s">
        <v>239</v>
      </c>
      <c r="E537" t="s">
        <v>1508</v>
      </c>
      <c r="F537" t="s">
        <v>123</v>
      </c>
      <c r="G537" s="87">
        <v>43894</v>
      </c>
      <c r="H537" t="s">
        <v>1644</v>
      </c>
      <c r="I537" t="s">
        <v>1748</v>
      </c>
      <c r="K537">
        <v>1025</v>
      </c>
      <c r="L537" t="s">
        <v>1662</v>
      </c>
      <c r="M537" s="87">
        <v>43900</v>
      </c>
      <c r="N537" t="s">
        <v>1512</v>
      </c>
      <c r="O537" t="s">
        <v>1513</v>
      </c>
      <c r="P537" s="61">
        <v>3498</v>
      </c>
      <c r="Q537" t="s">
        <v>1513</v>
      </c>
      <c r="R537" s="61">
        <v>3498</v>
      </c>
      <c r="S537" s="61">
        <v>0</v>
      </c>
    </row>
    <row r="538" spans="1:19" x14ac:dyDescent="0.2">
      <c r="A538" t="s">
        <v>668</v>
      </c>
      <c r="B538" t="s">
        <v>1254</v>
      </c>
      <c r="C538" t="s">
        <v>1477</v>
      </c>
      <c r="D538" t="s">
        <v>239</v>
      </c>
      <c r="E538" t="s">
        <v>1508</v>
      </c>
      <c r="F538" t="s">
        <v>123</v>
      </c>
      <c r="G538" s="87">
        <v>43894</v>
      </c>
      <c r="H538" t="s">
        <v>1644</v>
      </c>
      <c r="I538" t="s">
        <v>1749</v>
      </c>
      <c r="K538">
        <v>1025</v>
      </c>
      <c r="L538" t="s">
        <v>1662</v>
      </c>
      <c r="M538" s="87">
        <v>43900</v>
      </c>
      <c r="N538" t="s">
        <v>1512</v>
      </c>
      <c r="O538" t="s">
        <v>1513</v>
      </c>
      <c r="P538" s="61">
        <v>6600</v>
      </c>
      <c r="Q538" t="s">
        <v>1513</v>
      </c>
      <c r="R538" s="61">
        <v>6600</v>
      </c>
      <c r="S538" s="61">
        <v>0</v>
      </c>
    </row>
    <row r="539" spans="1:19" x14ac:dyDescent="0.2">
      <c r="A539" t="s">
        <v>668</v>
      </c>
      <c r="B539" t="s">
        <v>1254</v>
      </c>
      <c r="C539" t="s">
        <v>1477</v>
      </c>
      <c r="D539" t="s">
        <v>239</v>
      </c>
      <c r="E539" t="s">
        <v>1508</v>
      </c>
      <c r="F539" t="s">
        <v>123</v>
      </c>
      <c r="G539" s="87">
        <v>43902</v>
      </c>
      <c r="H539" t="s">
        <v>1644</v>
      </c>
      <c r="I539" t="s">
        <v>1750</v>
      </c>
      <c r="K539">
        <v>1026</v>
      </c>
      <c r="L539" t="s">
        <v>1664</v>
      </c>
      <c r="M539" s="87">
        <v>43902</v>
      </c>
      <c r="N539" t="s">
        <v>1512</v>
      </c>
      <c r="O539" t="s">
        <v>1513</v>
      </c>
      <c r="P539" s="61">
        <v>3404.6</v>
      </c>
      <c r="Q539" t="s">
        <v>1513</v>
      </c>
      <c r="R539" s="61">
        <v>3404.6</v>
      </c>
      <c r="S539" s="61">
        <v>0</v>
      </c>
    </row>
    <row r="540" spans="1:19" x14ac:dyDescent="0.2">
      <c r="A540" t="s">
        <v>668</v>
      </c>
      <c r="B540" t="s">
        <v>1254</v>
      </c>
      <c r="C540" t="s">
        <v>1477</v>
      </c>
      <c r="D540" t="s">
        <v>239</v>
      </c>
      <c r="E540" t="s">
        <v>1508</v>
      </c>
      <c r="F540" t="s">
        <v>123</v>
      </c>
      <c r="G540" s="87">
        <v>43902</v>
      </c>
      <c r="H540" t="s">
        <v>1527</v>
      </c>
      <c r="I540" t="s">
        <v>1663</v>
      </c>
      <c r="J540" t="s">
        <v>1750</v>
      </c>
      <c r="K540">
        <v>1026</v>
      </c>
      <c r="L540" t="s">
        <v>1695</v>
      </c>
      <c r="M540" s="87">
        <v>43902</v>
      </c>
      <c r="N540" t="s">
        <v>1512</v>
      </c>
      <c r="O540" t="s">
        <v>1513</v>
      </c>
      <c r="P540" s="61">
        <v>-3404.6</v>
      </c>
      <c r="Q540" t="s">
        <v>1513</v>
      </c>
      <c r="R540" s="61">
        <v>0</v>
      </c>
      <c r="S540" s="61">
        <v>-3404.6</v>
      </c>
    </row>
    <row r="541" spans="1:19" x14ac:dyDescent="0.2">
      <c r="A541" t="s">
        <v>668</v>
      </c>
      <c r="B541" t="s">
        <v>1254</v>
      </c>
      <c r="C541" t="s">
        <v>1477</v>
      </c>
      <c r="D541" t="s">
        <v>239</v>
      </c>
      <c r="E541" t="s">
        <v>1508</v>
      </c>
      <c r="F541" t="s">
        <v>123</v>
      </c>
      <c r="G541" s="87">
        <v>43915</v>
      </c>
      <c r="H541" t="s">
        <v>1644</v>
      </c>
      <c r="I541" t="s">
        <v>1751</v>
      </c>
      <c r="K541">
        <v>1027</v>
      </c>
      <c r="L541" t="s">
        <v>1665</v>
      </c>
      <c r="M541" s="87">
        <v>43922</v>
      </c>
      <c r="N541" t="s">
        <v>1521</v>
      </c>
      <c r="O541" t="s">
        <v>1513</v>
      </c>
      <c r="P541" s="61">
        <v>5610</v>
      </c>
      <c r="Q541" t="s">
        <v>1513</v>
      </c>
      <c r="R541" s="61">
        <v>5610</v>
      </c>
      <c r="S541" s="61">
        <v>0</v>
      </c>
    </row>
    <row r="542" spans="1:19" x14ac:dyDescent="0.2">
      <c r="A542" t="s">
        <v>668</v>
      </c>
      <c r="B542" t="s">
        <v>1254</v>
      </c>
      <c r="C542" t="s">
        <v>1477</v>
      </c>
      <c r="D542" t="s">
        <v>239</v>
      </c>
      <c r="E542" t="s">
        <v>1508</v>
      </c>
      <c r="F542" t="s">
        <v>123</v>
      </c>
      <c r="G542" s="87">
        <v>43915</v>
      </c>
      <c r="H542" t="s">
        <v>1527</v>
      </c>
      <c r="I542" t="s">
        <v>1663</v>
      </c>
      <c r="J542" t="s">
        <v>1751</v>
      </c>
      <c r="K542">
        <v>1027</v>
      </c>
      <c r="L542" t="s">
        <v>1687</v>
      </c>
      <c r="M542" s="87">
        <v>43922</v>
      </c>
      <c r="N542" t="s">
        <v>1521</v>
      </c>
      <c r="O542" t="s">
        <v>1513</v>
      </c>
      <c r="P542" s="61">
        <v>-5610</v>
      </c>
      <c r="Q542" t="s">
        <v>1513</v>
      </c>
      <c r="R542" s="61">
        <v>0</v>
      </c>
      <c r="S542" s="61">
        <v>-5610</v>
      </c>
    </row>
    <row r="543" spans="1:19" x14ac:dyDescent="0.2">
      <c r="A543" t="s">
        <v>668</v>
      </c>
      <c r="B543" t="s">
        <v>1254</v>
      </c>
      <c r="C543" t="s">
        <v>1477</v>
      </c>
      <c r="D543" t="s">
        <v>239</v>
      </c>
      <c r="E543" t="s">
        <v>1508</v>
      </c>
      <c r="F543" t="s">
        <v>123</v>
      </c>
      <c r="G543" s="87">
        <v>43915</v>
      </c>
      <c r="H543" t="s">
        <v>1527</v>
      </c>
      <c r="I543" t="s">
        <v>1651</v>
      </c>
      <c r="J543" t="s">
        <v>1752</v>
      </c>
      <c r="K543">
        <v>1027</v>
      </c>
      <c r="L543" t="s">
        <v>1687</v>
      </c>
      <c r="M543" s="87">
        <v>43922</v>
      </c>
      <c r="N543" t="s">
        <v>1521</v>
      </c>
      <c r="O543" t="s">
        <v>1513</v>
      </c>
      <c r="P543" s="61">
        <v>-7963</v>
      </c>
      <c r="Q543" t="s">
        <v>1513</v>
      </c>
      <c r="R543" s="61">
        <v>0</v>
      </c>
      <c r="S543" s="61">
        <v>-7963</v>
      </c>
    </row>
    <row r="544" spans="1:19" x14ac:dyDescent="0.2">
      <c r="A544" t="s">
        <v>668</v>
      </c>
      <c r="B544" t="s">
        <v>1254</v>
      </c>
      <c r="C544" t="s">
        <v>1477</v>
      </c>
      <c r="D544" t="s">
        <v>239</v>
      </c>
      <c r="E544" t="s">
        <v>1508</v>
      </c>
      <c r="F544" t="s">
        <v>123</v>
      </c>
      <c r="G544" s="87">
        <v>43915</v>
      </c>
      <c r="H544" t="s">
        <v>1644</v>
      </c>
      <c r="I544" t="s">
        <v>1752</v>
      </c>
      <c r="K544">
        <v>1027</v>
      </c>
      <c r="L544" t="s">
        <v>1665</v>
      </c>
      <c r="M544" s="87">
        <v>43922</v>
      </c>
      <c r="N544" t="s">
        <v>1521</v>
      </c>
      <c r="O544" t="s">
        <v>1513</v>
      </c>
      <c r="P544" s="61">
        <v>7963</v>
      </c>
      <c r="Q544" t="s">
        <v>1513</v>
      </c>
      <c r="R544" s="61">
        <v>7963</v>
      </c>
      <c r="S544" s="61">
        <v>0</v>
      </c>
    </row>
    <row r="545" spans="1:19" x14ac:dyDescent="0.2">
      <c r="A545" t="s">
        <v>668</v>
      </c>
      <c r="B545" t="s">
        <v>1254</v>
      </c>
      <c r="C545" t="s">
        <v>1477</v>
      </c>
      <c r="D545" t="s">
        <v>239</v>
      </c>
      <c r="E545" t="s">
        <v>1508</v>
      </c>
      <c r="F545" t="s">
        <v>123</v>
      </c>
      <c r="G545" s="87">
        <v>43920</v>
      </c>
      <c r="H545" t="s">
        <v>1527</v>
      </c>
      <c r="I545" t="s">
        <v>1655</v>
      </c>
      <c r="J545" t="s">
        <v>1753</v>
      </c>
      <c r="K545">
        <v>1027</v>
      </c>
      <c r="L545" t="s">
        <v>1577</v>
      </c>
      <c r="M545" s="87">
        <v>43922</v>
      </c>
      <c r="N545" t="s">
        <v>1521</v>
      </c>
      <c r="O545" t="s">
        <v>1513</v>
      </c>
      <c r="P545" s="61">
        <v>-12320</v>
      </c>
      <c r="Q545" t="s">
        <v>1513</v>
      </c>
      <c r="R545" s="61">
        <v>0</v>
      </c>
      <c r="S545" s="61">
        <v>-12320</v>
      </c>
    </row>
    <row r="546" spans="1:19" x14ac:dyDescent="0.2">
      <c r="A546" t="s">
        <v>668</v>
      </c>
      <c r="B546" t="s">
        <v>1254</v>
      </c>
      <c r="C546" t="s">
        <v>1477</v>
      </c>
      <c r="D546" t="s">
        <v>239</v>
      </c>
      <c r="E546" t="s">
        <v>1508</v>
      </c>
      <c r="F546" t="s">
        <v>123</v>
      </c>
      <c r="G546" s="87">
        <v>43921</v>
      </c>
      <c r="H546" t="s">
        <v>1644</v>
      </c>
      <c r="I546" t="s">
        <v>1753</v>
      </c>
      <c r="K546">
        <v>1027</v>
      </c>
      <c r="L546" t="s">
        <v>1666</v>
      </c>
      <c r="M546" s="87">
        <v>43922</v>
      </c>
      <c r="N546" t="s">
        <v>1521</v>
      </c>
      <c r="O546" t="s">
        <v>1513</v>
      </c>
      <c r="P546" s="61">
        <v>12320</v>
      </c>
      <c r="Q546" t="s">
        <v>1513</v>
      </c>
      <c r="R546" s="61">
        <v>12320</v>
      </c>
      <c r="S546" s="61">
        <v>0</v>
      </c>
    </row>
    <row r="547" spans="1:19" x14ac:dyDescent="0.2">
      <c r="A547" t="s">
        <v>668</v>
      </c>
      <c r="B547" t="s">
        <v>1254</v>
      </c>
      <c r="C547" t="s">
        <v>1477</v>
      </c>
      <c r="D547" t="s">
        <v>239</v>
      </c>
      <c r="E547" t="s">
        <v>1508</v>
      </c>
      <c r="F547" t="s">
        <v>123</v>
      </c>
      <c r="G547" s="87">
        <v>43921</v>
      </c>
      <c r="H547" t="s">
        <v>1527</v>
      </c>
      <c r="I547" t="s">
        <v>1659</v>
      </c>
      <c r="J547" t="s">
        <v>1754</v>
      </c>
      <c r="K547">
        <v>1028</v>
      </c>
      <c r="L547" t="s">
        <v>1700</v>
      </c>
      <c r="M547" s="87">
        <v>43935</v>
      </c>
      <c r="N547" t="s">
        <v>1512</v>
      </c>
      <c r="O547" t="s">
        <v>1513</v>
      </c>
      <c r="P547" s="61">
        <v>-2123</v>
      </c>
      <c r="Q547" t="s">
        <v>1513</v>
      </c>
      <c r="R547" s="61">
        <v>0</v>
      </c>
      <c r="S547" s="61">
        <v>-2123</v>
      </c>
    </row>
    <row r="548" spans="1:19" x14ac:dyDescent="0.2">
      <c r="A548" t="s">
        <v>668</v>
      </c>
      <c r="B548" t="s">
        <v>1254</v>
      </c>
      <c r="C548" t="s">
        <v>1477</v>
      </c>
      <c r="D548" t="s">
        <v>239</v>
      </c>
      <c r="E548" t="s">
        <v>1508</v>
      </c>
      <c r="F548" t="s">
        <v>123</v>
      </c>
      <c r="G548" s="87">
        <v>43921</v>
      </c>
      <c r="H548" t="s">
        <v>1527</v>
      </c>
      <c r="I548" t="s">
        <v>1659</v>
      </c>
      <c r="J548" t="s">
        <v>1755</v>
      </c>
      <c r="K548">
        <v>1028</v>
      </c>
      <c r="L548" t="s">
        <v>1700</v>
      </c>
      <c r="M548" s="87">
        <v>43935</v>
      </c>
      <c r="N548" t="s">
        <v>1512</v>
      </c>
      <c r="O548" t="s">
        <v>1513</v>
      </c>
      <c r="P548" s="61">
        <v>-6449.3</v>
      </c>
      <c r="Q548" t="s">
        <v>1513</v>
      </c>
      <c r="R548" s="61">
        <v>0</v>
      </c>
      <c r="S548" s="61">
        <v>-6449.3</v>
      </c>
    </row>
    <row r="549" spans="1:19" x14ac:dyDescent="0.2">
      <c r="A549" t="s">
        <v>668</v>
      </c>
      <c r="B549" t="s">
        <v>1254</v>
      </c>
      <c r="C549" t="s">
        <v>1477</v>
      </c>
      <c r="D549" t="s">
        <v>239</v>
      </c>
      <c r="E549" t="s">
        <v>1508</v>
      </c>
      <c r="F549" t="s">
        <v>124</v>
      </c>
      <c r="G549" s="87">
        <v>43928</v>
      </c>
      <c r="H549" t="s">
        <v>1527</v>
      </c>
      <c r="I549" t="s">
        <v>1659</v>
      </c>
      <c r="J549" t="s">
        <v>1756</v>
      </c>
      <c r="K549">
        <v>1028</v>
      </c>
      <c r="L549" t="s">
        <v>1723</v>
      </c>
      <c r="M549" s="87">
        <v>43935</v>
      </c>
      <c r="N549" t="s">
        <v>1512</v>
      </c>
      <c r="O549" t="s">
        <v>1513</v>
      </c>
      <c r="P549" s="61">
        <v>-11561.77</v>
      </c>
      <c r="Q549" t="s">
        <v>1513</v>
      </c>
      <c r="R549" s="61">
        <v>0</v>
      </c>
      <c r="S549" s="61">
        <v>-11561.77</v>
      </c>
    </row>
    <row r="550" spans="1:19" x14ac:dyDescent="0.2">
      <c r="A550" t="s">
        <v>668</v>
      </c>
      <c r="B550" t="s">
        <v>1254</v>
      </c>
      <c r="C550" t="s">
        <v>1477</v>
      </c>
      <c r="D550" t="s">
        <v>239</v>
      </c>
      <c r="E550" t="s">
        <v>1508</v>
      </c>
      <c r="F550" t="s">
        <v>124</v>
      </c>
      <c r="G550" s="87">
        <v>43929</v>
      </c>
      <c r="H550" t="s">
        <v>1644</v>
      </c>
      <c r="I550" t="s">
        <v>1754</v>
      </c>
      <c r="K550">
        <v>1028</v>
      </c>
      <c r="L550" t="s">
        <v>1667</v>
      </c>
      <c r="M550" s="87">
        <v>43935</v>
      </c>
      <c r="N550" t="s">
        <v>1512</v>
      </c>
      <c r="O550" t="s">
        <v>1513</v>
      </c>
      <c r="P550" s="61">
        <v>2123</v>
      </c>
      <c r="Q550" t="s">
        <v>1513</v>
      </c>
      <c r="R550" s="61">
        <v>2123</v>
      </c>
      <c r="S550" s="61">
        <v>0</v>
      </c>
    </row>
    <row r="551" spans="1:19" x14ac:dyDescent="0.2">
      <c r="A551" t="s">
        <v>668</v>
      </c>
      <c r="B551" t="s">
        <v>1254</v>
      </c>
      <c r="C551" t="s">
        <v>1477</v>
      </c>
      <c r="D551" t="s">
        <v>239</v>
      </c>
      <c r="E551" t="s">
        <v>1508</v>
      </c>
      <c r="F551" t="s">
        <v>124</v>
      </c>
      <c r="G551" s="87">
        <v>43929</v>
      </c>
      <c r="H551" t="s">
        <v>1644</v>
      </c>
      <c r="I551" t="s">
        <v>1755</v>
      </c>
      <c r="K551">
        <v>1028</v>
      </c>
      <c r="L551" t="s">
        <v>1667</v>
      </c>
      <c r="M551" s="87">
        <v>43935</v>
      </c>
      <c r="N551" t="s">
        <v>1512</v>
      </c>
      <c r="O551" t="s">
        <v>1513</v>
      </c>
      <c r="P551" s="61">
        <v>6449.3</v>
      </c>
      <c r="Q551" t="s">
        <v>1513</v>
      </c>
      <c r="R551" s="61">
        <v>6449.3</v>
      </c>
      <c r="S551" s="61">
        <v>0</v>
      </c>
    </row>
    <row r="552" spans="1:19" x14ac:dyDescent="0.2">
      <c r="A552" t="s">
        <v>668</v>
      </c>
      <c r="B552" t="s">
        <v>1254</v>
      </c>
      <c r="C552" t="s">
        <v>1477</v>
      </c>
      <c r="D552" t="s">
        <v>239</v>
      </c>
      <c r="E552" t="s">
        <v>1508</v>
      </c>
      <c r="F552" t="s">
        <v>124</v>
      </c>
      <c r="G552" s="87">
        <v>43929</v>
      </c>
      <c r="H552" t="s">
        <v>1644</v>
      </c>
      <c r="I552" t="s">
        <v>1756</v>
      </c>
      <c r="K552">
        <v>1028</v>
      </c>
      <c r="L552" t="s">
        <v>1667</v>
      </c>
      <c r="M552" s="87">
        <v>43935</v>
      </c>
      <c r="N552" t="s">
        <v>1512</v>
      </c>
      <c r="O552" t="s">
        <v>1513</v>
      </c>
      <c r="P552" s="61">
        <v>11561.77</v>
      </c>
      <c r="Q552" t="s">
        <v>1513</v>
      </c>
      <c r="R552" s="61">
        <v>11561.77</v>
      </c>
      <c r="S552" s="61">
        <v>0</v>
      </c>
    </row>
    <row r="553" spans="1:19" x14ac:dyDescent="0.2">
      <c r="A553" t="s">
        <v>668</v>
      </c>
      <c r="B553" t="s">
        <v>1254</v>
      </c>
      <c r="C553" t="s">
        <v>1477</v>
      </c>
      <c r="D553" t="s">
        <v>239</v>
      </c>
      <c r="E553" t="s">
        <v>1508</v>
      </c>
      <c r="F553" t="s">
        <v>124</v>
      </c>
      <c r="G553" s="87">
        <v>43951</v>
      </c>
      <c r="H553" t="s">
        <v>1527</v>
      </c>
      <c r="I553" t="s">
        <v>1659</v>
      </c>
      <c r="J553" t="s">
        <v>1757</v>
      </c>
      <c r="K553">
        <v>1030</v>
      </c>
      <c r="L553" t="s">
        <v>1726</v>
      </c>
      <c r="M553" s="87">
        <v>43952</v>
      </c>
      <c r="N553" t="s">
        <v>1521</v>
      </c>
      <c r="O553" t="s">
        <v>1513</v>
      </c>
      <c r="P553" s="61">
        <v>-7177.5</v>
      </c>
      <c r="Q553" t="s">
        <v>1513</v>
      </c>
      <c r="R553" s="61">
        <v>0</v>
      </c>
      <c r="S553" s="61">
        <v>-7177.5</v>
      </c>
    </row>
    <row r="554" spans="1:19" x14ac:dyDescent="0.2">
      <c r="A554" t="s">
        <v>668</v>
      </c>
      <c r="B554" t="s">
        <v>1254</v>
      </c>
      <c r="C554" t="s">
        <v>1477</v>
      </c>
      <c r="D554" t="s">
        <v>239</v>
      </c>
      <c r="E554" t="s">
        <v>1508</v>
      </c>
      <c r="F554" t="s">
        <v>125</v>
      </c>
      <c r="G554" s="87">
        <v>43955</v>
      </c>
      <c r="H554" t="s">
        <v>1527</v>
      </c>
      <c r="I554" t="s">
        <v>1655</v>
      </c>
      <c r="J554" t="s">
        <v>1758</v>
      </c>
      <c r="K554">
        <v>1031</v>
      </c>
      <c r="L554" t="s">
        <v>1579</v>
      </c>
      <c r="M554" s="87">
        <v>43962</v>
      </c>
      <c r="N554" t="s">
        <v>1512</v>
      </c>
      <c r="O554" t="s">
        <v>1513</v>
      </c>
      <c r="P554" s="61">
        <v>-12320</v>
      </c>
      <c r="Q554" t="s">
        <v>1513</v>
      </c>
      <c r="R554" s="61">
        <v>0</v>
      </c>
      <c r="S554" s="61">
        <v>-12320</v>
      </c>
    </row>
    <row r="555" spans="1:19" x14ac:dyDescent="0.2">
      <c r="A555" t="s">
        <v>668</v>
      </c>
      <c r="B555" t="s">
        <v>1254</v>
      </c>
      <c r="C555" t="s">
        <v>1477</v>
      </c>
      <c r="D555" t="s">
        <v>239</v>
      </c>
      <c r="E555" t="s">
        <v>1508</v>
      </c>
      <c r="F555" t="s">
        <v>125</v>
      </c>
      <c r="G555" s="87">
        <v>43955</v>
      </c>
      <c r="H555" t="s">
        <v>1527</v>
      </c>
      <c r="I555" t="s">
        <v>1651</v>
      </c>
      <c r="J555" t="s">
        <v>1759</v>
      </c>
      <c r="K555">
        <v>1031</v>
      </c>
      <c r="L555" t="s">
        <v>1703</v>
      </c>
      <c r="M555" s="87">
        <v>43962</v>
      </c>
      <c r="N555" t="s">
        <v>1512</v>
      </c>
      <c r="O555" t="s">
        <v>1513</v>
      </c>
      <c r="P555" s="61">
        <v>-5342</v>
      </c>
      <c r="Q555" t="s">
        <v>1513</v>
      </c>
      <c r="R555" s="61">
        <v>0</v>
      </c>
      <c r="S555" s="61">
        <v>-5342</v>
      </c>
    </row>
    <row r="556" spans="1:19" x14ac:dyDescent="0.2">
      <c r="A556" t="s">
        <v>668</v>
      </c>
      <c r="B556" t="s">
        <v>1254</v>
      </c>
      <c r="C556" t="s">
        <v>1477</v>
      </c>
      <c r="D556" t="s">
        <v>239</v>
      </c>
      <c r="E556" t="s">
        <v>1508</v>
      </c>
      <c r="F556" t="s">
        <v>125</v>
      </c>
      <c r="G556" s="87">
        <v>43956</v>
      </c>
      <c r="H556" t="s">
        <v>1644</v>
      </c>
      <c r="I556" t="s">
        <v>1757</v>
      </c>
      <c r="K556">
        <v>1031</v>
      </c>
      <c r="L556" t="s">
        <v>1668</v>
      </c>
      <c r="M556" s="87">
        <v>43962</v>
      </c>
      <c r="N556" t="s">
        <v>1512</v>
      </c>
      <c r="O556" t="s">
        <v>1513</v>
      </c>
      <c r="P556" s="61">
        <v>7177.5</v>
      </c>
      <c r="Q556" t="s">
        <v>1513</v>
      </c>
      <c r="R556" s="61">
        <v>7177.5</v>
      </c>
      <c r="S556" s="61">
        <v>0</v>
      </c>
    </row>
    <row r="557" spans="1:19" x14ac:dyDescent="0.2">
      <c r="A557" t="s">
        <v>668</v>
      </c>
      <c r="B557" t="s">
        <v>1254</v>
      </c>
      <c r="C557" t="s">
        <v>1477</v>
      </c>
      <c r="D557" t="s">
        <v>239</v>
      </c>
      <c r="E557" t="s">
        <v>1508</v>
      </c>
      <c r="F557" t="s">
        <v>125</v>
      </c>
      <c r="G557" s="87">
        <v>43956</v>
      </c>
      <c r="H557" t="s">
        <v>1644</v>
      </c>
      <c r="I557" t="s">
        <v>1760</v>
      </c>
      <c r="K557">
        <v>1031</v>
      </c>
      <c r="L557" t="s">
        <v>1668</v>
      </c>
      <c r="M557" s="87">
        <v>43962</v>
      </c>
      <c r="N557" t="s">
        <v>1512</v>
      </c>
      <c r="O557" t="s">
        <v>1513</v>
      </c>
      <c r="P557" s="61">
        <v>2530</v>
      </c>
      <c r="Q557" t="s">
        <v>1513</v>
      </c>
      <c r="R557" s="61">
        <v>2530</v>
      </c>
      <c r="S557" s="61">
        <v>0</v>
      </c>
    </row>
    <row r="558" spans="1:19" x14ac:dyDescent="0.2">
      <c r="A558" t="s">
        <v>668</v>
      </c>
      <c r="B558" t="s">
        <v>1254</v>
      </c>
      <c r="C558" t="s">
        <v>1477</v>
      </c>
      <c r="D558" t="s">
        <v>239</v>
      </c>
      <c r="E558" t="s">
        <v>1508</v>
      </c>
      <c r="F558" t="s">
        <v>125</v>
      </c>
      <c r="G558" s="87">
        <v>43956</v>
      </c>
      <c r="H558" t="s">
        <v>1644</v>
      </c>
      <c r="I558" t="s">
        <v>1758</v>
      </c>
      <c r="K558">
        <v>1031</v>
      </c>
      <c r="L558" t="s">
        <v>1668</v>
      </c>
      <c r="M558" s="87">
        <v>43962</v>
      </c>
      <c r="N558" t="s">
        <v>1512</v>
      </c>
      <c r="O558" t="s">
        <v>1513</v>
      </c>
      <c r="P558" s="61">
        <v>12320</v>
      </c>
      <c r="Q558" t="s">
        <v>1513</v>
      </c>
      <c r="R558" s="61">
        <v>12320</v>
      </c>
      <c r="S558" s="61">
        <v>0</v>
      </c>
    </row>
    <row r="559" spans="1:19" x14ac:dyDescent="0.2">
      <c r="A559" t="s">
        <v>668</v>
      </c>
      <c r="B559" t="s">
        <v>1254</v>
      </c>
      <c r="C559" t="s">
        <v>1477</v>
      </c>
      <c r="D559" t="s">
        <v>239</v>
      </c>
      <c r="E559" t="s">
        <v>1508</v>
      </c>
      <c r="F559" t="s">
        <v>125</v>
      </c>
      <c r="G559" s="87">
        <v>43956</v>
      </c>
      <c r="H559" t="s">
        <v>1527</v>
      </c>
      <c r="I559" t="s">
        <v>1669</v>
      </c>
      <c r="J559" t="s">
        <v>1760</v>
      </c>
      <c r="K559">
        <v>1031</v>
      </c>
      <c r="L559" t="s">
        <v>1706</v>
      </c>
      <c r="M559" s="87">
        <v>43962</v>
      </c>
      <c r="N559" t="s">
        <v>1512</v>
      </c>
      <c r="O559" t="s">
        <v>1513</v>
      </c>
      <c r="P559" s="61">
        <v>-2530</v>
      </c>
      <c r="Q559" t="s">
        <v>1513</v>
      </c>
      <c r="R559" s="61">
        <v>0</v>
      </c>
      <c r="S559" s="61">
        <v>-2530</v>
      </c>
    </row>
    <row r="560" spans="1:19" x14ac:dyDescent="0.2">
      <c r="A560" t="s">
        <v>668</v>
      </c>
      <c r="B560" t="s">
        <v>1254</v>
      </c>
      <c r="C560" t="s">
        <v>1477</v>
      </c>
      <c r="D560" t="s">
        <v>239</v>
      </c>
      <c r="E560" t="s">
        <v>1508</v>
      </c>
      <c r="F560" t="s">
        <v>125</v>
      </c>
      <c r="G560" s="87">
        <v>43956</v>
      </c>
      <c r="H560" t="s">
        <v>1644</v>
      </c>
      <c r="I560" t="s">
        <v>1759</v>
      </c>
      <c r="K560">
        <v>1031</v>
      </c>
      <c r="L560" t="s">
        <v>1668</v>
      </c>
      <c r="M560" s="87">
        <v>43962</v>
      </c>
      <c r="N560" t="s">
        <v>1512</v>
      </c>
      <c r="O560" t="s">
        <v>1513</v>
      </c>
      <c r="P560" s="61">
        <v>5342</v>
      </c>
      <c r="Q560" t="s">
        <v>1513</v>
      </c>
      <c r="R560" s="61">
        <v>5342</v>
      </c>
      <c r="S560" s="61">
        <v>0</v>
      </c>
    </row>
    <row r="561" spans="1:19" x14ac:dyDescent="0.2">
      <c r="A561" t="s">
        <v>668</v>
      </c>
      <c r="B561" t="s">
        <v>1254</v>
      </c>
      <c r="C561" t="s">
        <v>1477</v>
      </c>
      <c r="D561" t="s">
        <v>239</v>
      </c>
      <c r="E561" t="s">
        <v>1508</v>
      </c>
      <c r="F561" t="s">
        <v>125</v>
      </c>
      <c r="G561" s="87">
        <v>43964</v>
      </c>
      <c r="H561" t="s">
        <v>1644</v>
      </c>
      <c r="I561" t="s">
        <v>1761</v>
      </c>
      <c r="K561">
        <v>1032</v>
      </c>
      <c r="L561" t="s">
        <v>1671</v>
      </c>
      <c r="M561" s="87">
        <v>43983</v>
      </c>
      <c r="N561" t="s">
        <v>1521</v>
      </c>
      <c r="O561" t="s">
        <v>1513</v>
      </c>
      <c r="P561" s="61">
        <v>6346.45</v>
      </c>
      <c r="Q561" t="s">
        <v>1513</v>
      </c>
      <c r="R561" s="61">
        <v>6346.45</v>
      </c>
      <c r="S561" s="61">
        <v>0</v>
      </c>
    </row>
    <row r="562" spans="1:19" x14ac:dyDescent="0.2">
      <c r="A562" t="s">
        <v>668</v>
      </c>
      <c r="B562" t="s">
        <v>1254</v>
      </c>
      <c r="C562" t="s">
        <v>1477</v>
      </c>
      <c r="D562" t="s">
        <v>239</v>
      </c>
      <c r="E562" t="s">
        <v>1508</v>
      </c>
      <c r="F562" t="s">
        <v>125</v>
      </c>
      <c r="G562" s="87">
        <v>43964</v>
      </c>
      <c r="H562" t="s">
        <v>1527</v>
      </c>
      <c r="I562" t="s">
        <v>1670</v>
      </c>
      <c r="J562" t="s">
        <v>1761</v>
      </c>
      <c r="K562">
        <v>1032</v>
      </c>
      <c r="L562" t="s">
        <v>1684</v>
      </c>
      <c r="M562" s="87">
        <v>43983</v>
      </c>
      <c r="N562" t="s">
        <v>1521</v>
      </c>
      <c r="O562" t="s">
        <v>1513</v>
      </c>
      <c r="P562" s="61">
        <v>-6346.45</v>
      </c>
      <c r="Q562" t="s">
        <v>1513</v>
      </c>
      <c r="R562" s="61">
        <v>0</v>
      </c>
      <c r="S562" s="61">
        <v>-6346.45</v>
      </c>
    </row>
    <row r="563" spans="1:19" x14ac:dyDescent="0.2">
      <c r="A563" t="s">
        <v>668</v>
      </c>
      <c r="B563" t="s">
        <v>1254</v>
      </c>
      <c r="C563" t="s">
        <v>1477</v>
      </c>
      <c r="D563" t="s">
        <v>239</v>
      </c>
      <c r="E563" t="s">
        <v>1508</v>
      </c>
      <c r="F563" t="s">
        <v>125</v>
      </c>
      <c r="G563" s="87">
        <v>43980</v>
      </c>
      <c r="H563" t="s">
        <v>1527</v>
      </c>
      <c r="I563" t="s">
        <v>1655</v>
      </c>
      <c r="J563" t="s">
        <v>1762</v>
      </c>
      <c r="K563">
        <v>1033</v>
      </c>
      <c r="L563" t="s">
        <v>1581</v>
      </c>
      <c r="M563" s="87">
        <v>43985</v>
      </c>
      <c r="N563" t="s">
        <v>1512</v>
      </c>
      <c r="O563" t="s">
        <v>1513</v>
      </c>
      <c r="P563" s="61">
        <v>-12320</v>
      </c>
      <c r="Q563" t="s">
        <v>1513</v>
      </c>
      <c r="R563" s="61">
        <v>0</v>
      </c>
      <c r="S563" s="61">
        <v>-12320</v>
      </c>
    </row>
    <row r="564" spans="1:19" x14ac:dyDescent="0.2">
      <c r="A564" t="s">
        <v>668</v>
      </c>
      <c r="B564" t="s">
        <v>1254</v>
      </c>
      <c r="C564" t="s">
        <v>1477</v>
      </c>
      <c r="D564" t="s">
        <v>239</v>
      </c>
      <c r="E564" t="s">
        <v>1508</v>
      </c>
      <c r="F564" t="s">
        <v>126</v>
      </c>
      <c r="G564" s="87">
        <v>43985</v>
      </c>
      <c r="H564" t="s">
        <v>1644</v>
      </c>
      <c r="I564" t="s">
        <v>1762</v>
      </c>
      <c r="K564">
        <v>1035</v>
      </c>
      <c r="L564" t="s">
        <v>1672</v>
      </c>
      <c r="M564" s="87">
        <v>43991</v>
      </c>
      <c r="N564" t="s">
        <v>1512</v>
      </c>
      <c r="O564" t="s">
        <v>1513</v>
      </c>
      <c r="P564" s="61">
        <v>12320</v>
      </c>
      <c r="Q564" t="s">
        <v>1513</v>
      </c>
      <c r="R564" s="61">
        <v>12320</v>
      </c>
      <c r="S564" s="61">
        <v>0</v>
      </c>
    </row>
    <row r="565" spans="1:19" x14ac:dyDescent="0.2">
      <c r="A565" t="s">
        <v>668</v>
      </c>
      <c r="B565" t="s">
        <v>1254</v>
      </c>
      <c r="C565" t="s">
        <v>1477</v>
      </c>
      <c r="D565" t="s">
        <v>239</v>
      </c>
      <c r="E565" t="s">
        <v>1508</v>
      </c>
      <c r="F565" t="s">
        <v>126</v>
      </c>
      <c r="G565" s="87">
        <v>44012</v>
      </c>
      <c r="H565" t="s">
        <v>1527</v>
      </c>
      <c r="I565" t="s">
        <v>1655</v>
      </c>
      <c r="J565" t="s">
        <v>1763</v>
      </c>
      <c r="K565">
        <v>1040</v>
      </c>
      <c r="L565" t="s">
        <v>1583</v>
      </c>
      <c r="M565" s="87">
        <v>44020</v>
      </c>
      <c r="N565" t="s">
        <v>1512</v>
      </c>
      <c r="O565" t="s">
        <v>1513</v>
      </c>
      <c r="P565" s="61">
        <v>-12320</v>
      </c>
      <c r="Q565" t="s">
        <v>1513</v>
      </c>
      <c r="R565" s="61">
        <v>0</v>
      </c>
      <c r="S565" s="61">
        <v>-12320</v>
      </c>
    </row>
    <row r="566" spans="1:19" x14ac:dyDescent="0.2">
      <c r="A566" t="s">
        <v>669</v>
      </c>
      <c r="B566" t="s">
        <v>1255</v>
      </c>
      <c r="C566" t="s">
        <v>1480</v>
      </c>
      <c r="D566" t="s">
        <v>239</v>
      </c>
      <c r="E566" t="s">
        <v>1508</v>
      </c>
      <c r="F566" t="s">
        <v>115</v>
      </c>
      <c r="G566" s="87">
        <v>43677</v>
      </c>
      <c r="H566" t="s">
        <v>1514</v>
      </c>
      <c r="I566" t="s">
        <v>1531</v>
      </c>
      <c r="J566" t="s">
        <v>1531</v>
      </c>
      <c r="K566">
        <v>999</v>
      </c>
      <c r="L566" t="s">
        <v>1532</v>
      </c>
      <c r="M566" s="87">
        <v>43698</v>
      </c>
      <c r="N566" t="s">
        <v>1512</v>
      </c>
      <c r="O566" t="s">
        <v>1513</v>
      </c>
      <c r="P566" s="61">
        <v>-21115.18</v>
      </c>
      <c r="Q566" t="s">
        <v>1513</v>
      </c>
      <c r="R566" s="61">
        <v>0</v>
      </c>
      <c r="S566" s="61">
        <v>-21115.18</v>
      </c>
    </row>
    <row r="567" spans="1:19" x14ac:dyDescent="0.2">
      <c r="A567" t="s">
        <v>669</v>
      </c>
      <c r="B567" t="s">
        <v>1255</v>
      </c>
      <c r="C567" t="s">
        <v>1480</v>
      </c>
      <c r="D567" t="s">
        <v>239</v>
      </c>
      <c r="E567" t="s">
        <v>1508</v>
      </c>
      <c r="F567" t="s">
        <v>116</v>
      </c>
      <c r="G567" s="87">
        <v>43708</v>
      </c>
      <c r="H567" t="s">
        <v>1514</v>
      </c>
      <c r="I567" t="s">
        <v>1531</v>
      </c>
      <c r="J567" t="s">
        <v>1531</v>
      </c>
      <c r="K567">
        <v>1001</v>
      </c>
      <c r="L567" t="s">
        <v>1533</v>
      </c>
      <c r="M567" s="87">
        <v>43717</v>
      </c>
      <c r="N567" t="s">
        <v>1512</v>
      </c>
      <c r="O567" t="s">
        <v>1513</v>
      </c>
      <c r="P567" s="61">
        <v>-21115.18</v>
      </c>
      <c r="Q567" t="s">
        <v>1513</v>
      </c>
      <c r="R567" s="61">
        <v>0</v>
      </c>
      <c r="S567" s="61">
        <v>-21115.18</v>
      </c>
    </row>
    <row r="568" spans="1:19" x14ac:dyDescent="0.2">
      <c r="A568" t="s">
        <v>669</v>
      </c>
      <c r="B568" t="s">
        <v>1255</v>
      </c>
      <c r="C568" t="s">
        <v>1480</v>
      </c>
      <c r="D568" t="s">
        <v>239</v>
      </c>
      <c r="E568" t="s">
        <v>1508</v>
      </c>
      <c r="F568" t="s">
        <v>117</v>
      </c>
      <c r="G568" s="87">
        <v>43738</v>
      </c>
      <c r="H568" t="s">
        <v>1514</v>
      </c>
      <c r="I568" t="s">
        <v>1531</v>
      </c>
      <c r="J568" t="s">
        <v>1531</v>
      </c>
      <c r="K568">
        <v>1004</v>
      </c>
      <c r="L568" t="s">
        <v>1534</v>
      </c>
      <c r="M568" s="87">
        <v>43746</v>
      </c>
      <c r="N568" t="s">
        <v>1512</v>
      </c>
      <c r="O568" t="s">
        <v>1513</v>
      </c>
      <c r="P568" s="61">
        <v>-20434.05</v>
      </c>
      <c r="Q568" t="s">
        <v>1513</v>
      </c>
      <c r="R568" s="61">
        <v>0</v>
      </c>
      <c r="S568" s="61">
        <v>-20434.05</v>
      </c>
    </row>
    <row r="569" spans="1:19" x14ac:dyDescent="0.2">
      <c r="A569" t="s">
        <v>669</v>
      </c>
      <c r="B569" t="s">
        <v>1255</v>
      </c>
      <c r="C569" t="s">
        <v>1480</v>
      </c>
      <c r="D569" t="s">
        <v>239</v>
      </c>
      <c r="E569" t="s">
        <v>1508</v>
      </c>
      <c r="F569" t="s">
        <v>118</v>
      </c>
      <c r="G569" s="87">
        <v>43769</v>
      </c>
      <c r="H569" t="s">
        <v>1514</v>
      </c>
      <c r="I569" t="s">
        <v>1531</v>
      </c>
      <c r="J569" t="s">
        <v>1531</v>
      </c>
      <c r="K569">
        <v>1007</v>
      </c>
      <c r="L569" t="s">
        <v>1537</v>
      </c>
      <c r="M569" s="87">
        <v>43780</v>
      </c>
      <c r="N569" t="s">
        <v>1512</v>
      </c>
      <c r="O569" t="s">
        <v>1513</v>
      </c>
      <c r="P569" s="61">
        <v>62664.41</v>
      </c>
      <c r="Q569" t="s">
        <v>1513</v>
      </c>
      <c r="R569" s="61">
        <v>62664.41</v>
      </c>
      <c r="S569" s="61">
        <v>0</v>
      </c>
    </row>
    <row r="570" spans="1:19" x14ac:dyDescent="0.2">
      <c r="A570" t="s">
        <v>669</v>
      </c>
      <c r="B570" t="s">
        <v>1255</v>
      </c>
      <c r="C570" t="s">
        <v>1480</v>
      </c>
      <c r="D570" t="s">
        <v>239</v>
      </c>
      <c r="E570" t="s">
        <v>1508</v>
      </c>
      <c r="F570" t="s">
        <v>120</v>
      </c>
      <c r="G570" s="87">
        <v>43830</v>
      </c>
      <c r="H570" t="s">
        <v>1514</v>
      </c>
      <c r="I570" t="s">
        <v>1565</v>
      </c>
      <c r="J570" t="s">
        <v>1565</v>
      </c>
      <c r="K570">
        <v>1018</v>
      </c>
      <c r="L570" t="s">
        <v>1566</v>
      </c>
      <c r="M570" s="87">
        <v>43843</v>
      </c>
      <c r="N570" t="s">
        <v>1512</v>
      </c>
      <c r="O570" t="s">
        <v>1513</v>
      </c>
      <c r="P570" s="61">
        <v>-11200</v>
      </c>
      <c r="Q570" t="s">
        <v>1513</v>
      </c>
      <c r="R570" s="61">
        <v>0</v>
      </c>
      <c r="S570" s="61">
        <v>-11200</v>
      </c>
    </row>
    <row r="571" spans="1:19" x14ac:dyDescent="0.2">
      <c r="A571" t="s">
        <v>669</v>
      </c>
      <c r="B571" t="s">
        <v>1255</v>
      </c>
      <c r="C571" t="s">
        <v>1480</v>
      </c>
      <c r="D571" t="s">
        <v>239</v>
      </c>
      <c r="E571" t="s">
        <v>1508</v>
      </c>
      <c r="F571" t="s">
        <v>121</v>
      </c>
      <c r="G571" s="87">
        <v>43831</v>
      </c>
      <c r="H571" t="s">
        <v>1514</v>
      </c>
      <c r="I571" t="s">
        <v>1567</v>
      </c>
      <c r="J571" t="s">
        <v>1565</v>
      </c>
      <c r="K571">
        <v>1018</v>
      </c>
      <c r="L571" t="s">
        <v>1566</v>
      </c>
      <c r="M571" s="87">
        <v>43843</v>
      </c>
      <c r="N571" t="s">
        <v>1512</v>
      </c>
      <c r="O571" t="s">
        <v>1513</v>
      </c>
      <c r="P571" s="61">
        <v>11200</v>
      </c>
      <c r="Q571" t="s">
        <v>1513</v>
      </c>
      <c r="R571" s="61">
        <v>11200</v>
      </c>
      <c r="S571" s="61">
        <v>0</v>
      </c>
    </row>
    <row r="572" spans="1:19" x14ac:dyDescent="0.2">
      <c r="A572" t="s">
        <v>669</v>
      </c>
      <c r="B572" t="s">
        <v>1255</v>
      </c>
      <c r="C572" t="s">
        <v>1480</v>
      </c>
      <c r="D572" t="s">
        <v>239</v>
      </c>
      <c r="E572" t="s">
        <v>1508</v>
      </c>
      <c r="F572" t="s">
        <v>121</v>
      </c>
      <c r="G572" s="87">
        <v>43861</v>
      </c>
      <c r="H572" t="s">
        <v>1514</v>
      </c>
      <c r="I572" t="s">
        <v>1565</v>
      </c>
      <c r="J572" t="s">
        <v>1565</v>
      </c>
      <c r="K572">
        <v>1022</v>
      </c>
      <c r="L572" t="s">
        <v>1572</v>
      </c>
      <c r="M572" s="87">
        <v>43873</v>
      </c>
      <c r="N572" t="s">
        <v>1512</v>
      </c>
      <c r="O572" t="s">
        <v>1513</v>
      </c>
      <c r="P572" s="61">
        <v>-11200</v>
      </c>
      <c r="Q572" t="s">
        <v>1513</v>
      </c>
      <c r="R572" s="61">
        <v>0</v>
      </c>
      <c r="S572" s="61">
        <v>-11200</v>
      </c>
    </row>
    <row r="573" spans="1:19" x14ac:dyDescent="0.2">
      <c r="A573" t="s">
        <v>669</v>
      </c>
      <c r="B573" t="s">
        <v>1255</v>
      </c>
      <c r="C573" t="s">
        <v>1480</v>
      </c>
      <c r="D573" t="s">
        <v>239</v>
      </c>
      <c r="E573" t="s">
        <v>1508</v>
      </c>
      <c r="F573" t="s">
        <v>121</v>
      </c>
      <c r="G573" s="87">
        <v>43861</v>
      </c>
      <c r="H573" t="s">
        <v>1514</v>
      </c>
      <c r="I573" t="s">
        <v>1565</v>
      </c>
      <c r="J573" t="s">
        <v>1565</v>
      </c>
      <c r="K573">
        <v>1023</v>
      </c>
      <c r="L573" t="s">
        <v>1573</v>
      </c>
      <c r="M573" s="87">
        <v>43873</v>
      </c>
      <c r="N573" t="s">
        <v>1512</v>
      </c>
      <c r="O573" t="s">
        <v>1513</v>
      </c>
      <c r="P573" s="61">
        <v>11200</v>
      </c>
      <c r="Q573" t="s">
        <v>1513</v>
      </c>
      <c r="R573" s="61">
        <v>11200</v>
      </c>
      <c r="S573" s="61">
        <v>0</v>
      </c>
    </row>
    <row r="574" spans="1:19" x14ac:dyDescent="0.2">
      <c r="A574" t="s">
        <v>669</v>
      </c>
      <c r="B574" t="s">
        <v>1255</v>
      </c>
      <c r="C574" t="s">
        <v>1480</v>
      </c>
      <c r="D574" t="s">
        <v>239</v>
      </c>
      <c r="E574" t="s">
        <v>1508</v>
      </c>
      <c r="F574" t="s">
        <v>122</v>
      </c>
      <c r="G574" s="87">
        <v>43862</v>
      </c>
      <c r="H574" t="s">
        <v>1514</v>
      </c>
      <c r="I574" t="s">
        <v>1567</v>
      </c>
      <c r="J574" t="s">
        <v>1565</v>
      </c>
      <c r="K574">
        <v>1023</v>
      </c>
      <c r="L574" t="s">
        <v>1573</v>
      </c>
      <c r="M574" s="87">
        <v>43873</v>
      </c>
      <c r="N574" t="s">
        <v>1512</v>
      </c>
      <c r="O574" t="s">
        <v>1513</v>
      </c>
      <c r="P574" s="61">
        <v>-11200</v>
      </c>
      <c r="Q574" t="s">
        <v>1513</v>
      </c>
      <c r="R574" s="61">
        <v>0</v>
      </c>
      <c r="S574" s="61">
        <v>-11200</v>
      </c>
    </row>
    <row r="575" spans="1:19" x14ac:dyDescent="0.2">
      <c r="A575" t="s">
        <v>669</v>
      </c>
      <c r="B575" t="s">
        <v>1255</v>
      </c>
      <c r="C575" t="s">
        <v>1480</v>
      </c>
      <c r="D575" t="s">
        <v>239</v>
      </c>
      <c r="E575" t="s">
        <v>1508</v>
      </c>
      <c r="F575" t="s">
        <v>122</v>
      </c>
      <c r="G575" s="87">
        <v>43862</v>
      </c>
      <c r="H575" t="s">
        <v>1514</v>
      </c>
      <c r="I575" t="s">
        <v>1567</v>
      </c>
      <c r="J575" t="s">
        <v>1565</v>
      </c>
      <c r="K575">
        <v>1022</v>
      </c>
      <c r="L575" t="s">
        <v>1572</v>
      </c>
      <c r="M575" s="87">
        <v>43873</v>
      </c>
      <c r="N575" t="s">
        <v>1512</v>
      </c>
      <c r="O575" t="s">
        <v>1513</v>
      </c>
      <c r="P575" s="61">
        <v>11200</v>
      </c>
      <c r="Q575" t="s">
        <v>1513</v>
      </c>
      <c r="R575" s="61">
        <v>11200</v>
      </c>
      <c r="S575" s="61">
        <v>0</v>
      </c>
    </row>
    <row r="576" spans="1:19" x14ac:dyDescent="0.2">
      <c r="A576" t="s">
        <v>670</v>
      </c>
      <c r="B576" t="s">
        <v>1256</v>
      </c>
      <c r="C576" t="s">
        <v>1483</v>
      </c>
      <c r="D576" t="s">
        <v>239</v>
      </c>
      <c r="E576" t="s">
        <v>1508</v>
      </c>
      <c r="F576" t="s">
        <v>116</v>
      </c>
      <c r="G576" s="87">
        <v>43697</v>
      </c>
      <c r="H576" t="s">
        <v>1527</v>
      </c>
      <c r="I576" t="s">
        <v>1651</v>
      </c>
      <c r="J576" t="s">
        <v>1737</v>
      </c>
      <c r="K576">
        <v>1000</v>
      </c>
      <c r="L576" t="s">
        <v>1692</v>
      </c>
      <c r="M576" s="87">
        <v>43710</v>
      </c>
      <c r="N576" t="s">
        <v>1521</v>
      </c>
      <c r="O576" t="s">
        <v>1513</v>
      </c>
      <c r="P576" s="61">
        <v>238.73</v>
      </c>
      <c r="Q576" t="s">
        <v>1513</v>
      </c>
      <c r="R576" s="61">
        <v>238.73</v>
      </c>
      <c r="S576" s="61">
        <v>0</v>
      </c>
    </row>
    <row r="577" spans="1:19" x14ac:dyDescent="0.2">
      <c r="A577" t="s">
        <v>670</v>
      </c>
      <c r="B577" t="s">
        <v>1256</v>
      </c>
      <c r="C577" t="s">
        <v>1483</v>
      </c>
      <c r="D577" t="s">
        <v>239</v>
      </c>
      <c r="E577" t="s">
        <v>1508</v>
      </c>
      <c r="F577" t="s">
        <v>119</v>
      </c>
      <c r="G577" s="87">
        <v>43795</v>
      </c>
      <c r="H577" t="s">
        <v>1527</v>
      </c>
      <c r="I577" t="s">
        <v>1655</v>
      </c>
      <c r="J577" t="s">
        <v>1740</v>
      </c>
      <c r="K577">
        <v>1010</v>
      </c>
      <c r="L577" t="s">
        <v>1562</v>
      </c>
      <c r="M577" s="87">
        <v>43794</v>
      </c>
      <c r="N577" t="s">
        <v>1521</v>
      </c>
      <c r="O577" t="s">
        <v>1513</v>
      </c>
      <c r="P577" s="61">
        <v>1120</v>
      </c>
      <c r="Q577" t="s">
        <v>1513</v>
      </c>
      <c r="R577" s="61">
        <v>1120</v>
      </c>
      <c r="S577" s="61">
        <v>0</v>
      </c>
    </row>
    <row r="578" spans="1:19" x14ac:dyDescent="0.2">
      <c r="A578" t="s">
        <v>670</v>
      </c>
      <c r="B578" t="s">
        <v>1256</v>
      </c>
      <c r="C578" t="s">
        <v>1483</v>
      </c>
      <c r="D578" t="s">
        <v>239</v>
      </c>
      <c r="E578" t="s">
        <v>1508</v>
      </c>
      <c r="F578" t="s">
        <v>119</v>
      </c>
      <c r="G578" s="87">
        <v>43795</v>
      </c>
      <c r="H578" t="s">
        <v>1527</v>
      </c>
      <c r="I578" t="s">
        <v>1655</v>
      </c>
      <c r="J578" t="s">
        <v>1741</v>
      </c>
      <c r="K578">
        <v>1010</v>
      </c>
      <c r="L578" t="s">
        <v>1562</v>
      </c>
      <c r="M578" s="87">
        <v>43794</v>
      </c>
      <c r="N578" t="s">
        <v>1521</v>
      </c>
      <c r="O578" t="s">
        <v>1513</v>
      </c>
      <c r="P578" s="61">
        <v>1120</v>
      </c>
      <c r="Q578" t="s">
        <v>1513</v>
      </c>
      <c r="R578" s="61">
        <v>1120</v>
      </c>
      <c r="S578" s="61">
        <v>0</v>
      </c>
    </row>
    <row r="579" spans="1:19" x14ac:dyDescent="0.2">
      <c r="A579" t="s">
        <v>670</v>
      </c>
      <c r="B579" t="s">
        <v>1256</v>
      </c>
      <c r="C579" t="s">
        <v>1483</v>
      </c>
      <c r="D579" t="s">
        <v>239</v>
      </c>
      <c r="E579" t="s">
        <v>1508</v>
      </c>
      <c r="F579" t="s">
        <v>121</v>
      </c>
      <c r="G579" s="87">
        <v>43845</v>
      </c>
      <c r="H579" t="s">
        <v>1527</v>
      </c>
      <c r="I579" t="s">
        <v>1655</v>
      </c>
      <c r="J579" t="s">
        <v>1743</v>
      </c>
      <c r="K579">
        <v>1019</v>
      </c>
      <c r="L579" t="s">
        <v>1570</v>
      </c>
      <c r="M579" s="87">
        <v>43864</v>
      </c>
      <c r="N579" t="s">
        <v>1521</v>
      </c>
      <c r="O579" t="s">
        <v>1513</v>
      </c>
      <c r="P579" s="61">
        <v>1120</v>
      </c>
      <c r="Q579" t="s">
        <v>1513</v>
      </c>
      <c r="R579" s="61">
        <v>1120</v>
      </c>
      <c r="S579" s="61">
        <v>0</v>
      </c>
    </row>
    <row r="580" spans="1:19" x14ac:dyDescent="0.2">
      <c r="A580" t="s">
        <v>670</v>
      </c>
      <c r="B580" t="s">
        <v>1256</v>
      </c>
      <c r="C580" t="s">
        <v>1483</v>
      </c>
      <c r="D580" t="s">
        <v>239</v>
      </c>
      <c r="E580" t="s">
        <v>1508</v>
      </c>
      <c r="F580" t="s">
        <v>121</v>
      </c>
      <c r="G580" s="87">
        <v>43845</v>
      </c>
      <c r="H580" t="s">
        <v>1527</v>
      </c>
      <c r="I580" t="s">
        <v>1655</v>
      </c>
      <c r="J580" t="s">
        <v>1742</v>
      </c>
      <c r="K580">
        <v>1019</v>
      </c>
      <c r="L580" t="s">
        <v>1570</v>
      </c>
      <c r="M580" s="87">
        <v>43864</v>
      </c>
      <c r="N580" t="s">
        <v>1521</v>
      </c>
      <c r="O580" t="s">
        <v>1513</v>
      </c>
      <c r="P580" s="61">
        <v>1120</v>
      </c>
      <c r="Q580" t="s">
        <v>1513</v>
      </c>
      <c r="R580" s="61">
        <v>1120</v>
      </c>
      <c r="S580" s="61">
        <v>0</v>
      </c>
    </row>
    <row r="581" spans="1:19" x14ac:dyDescent="0.2">
      <c r="A581" t="s">
        <v>670</v>
      </c>
      <c r="B581" t="s">
        <v>1256</v>
      </c>
      <c r="C581" t="s">
        <v>1483</v>
      </c>
      <c r="D581" t="s">
        <v>239</v>
      </c>
      <c r="E581" t="s">
        <v>1508</v>
      </c>
      <c r="F581" t="s">
        <v>121</v>
      </c>
      <c r="G581" s="87">
        <v>43861</v>
      </c>
      <c r="H581" t="s">
        <v>1527</v>
      </c>
      <c r="I581" t="s">
        <v>1659</v>
      </c>
      <c r="J581" t="s">
        <v>1744</v>
      </c>
      <c r="K581">
        <v>1020</v>
      </c>
      <c r="L581" t="s">
        <v>1709</v>
      </c>
      <c r="M581" s="87">
        <v>43871</v>
      </c>
      <c r="N581" t="s">
        <v>1512</v>
      </c>
      <c r="O581" t="s">
        <v>1513</v>
      </c>
      <c r="P581" s="61">
        <v>16817.12</v>
      </c>
      <c r="Q581" t="s">
        <v>1513</v>
      </c>
      <c r="R581" s="61">
        <v>16817.12</v>
      </c>
      <c r="S581" s="61">
        <v>0</v>
      </c>
    </row>
    <row r="582" spans="1:19" x14ac:dyDescent="0.2">
      <c r="A582" t="s">
        <v>670</v>
      </c>
      <c r="B582" t="s">
        <v>1256</v>
      </c>
      <c r="C582" t="s">
        <v>1483</v>
      </c>
      <c r="D582" t="s">
        <v>239</v>
      </c>
      <c r="E582" t="s">
        <v>1508</v>
      </c>
      <c r="F582" t="s">
        <v>122</v>
      </c>
      <c r="G582" s="87">
        <v>43873</v>
      </c>
      <c r="H582" t="s">
        <v>1527</v>
      </c>
      <c r="I582" t="s">
        <v>1655</v>
      </c>
      <c r="J582" t="s">
        <v>1745</v>
      </c>
      <c r="K582">
        <v>1024</v>
      </c>
      <c r="L582" t="s">
        <v>1575</v>
      </c>
      <c r="M582" s="87">
        <v>43892</v>
      </c>
      <c r="N582" t="s">
        <v>1521</v>
      </c>
      <c r="O582" t="s">
        <v>1513</v>
      </c>
      <c r="P582" s="61">
        <v>1120</v>
      </c>
      <c r="Q582" t="s">
        <v>1513</v>
      </c>
      <c r="R582" s="61">
        <v>1120</v>
      </c>
      <c r="S582" s="61">
        <v>0</v>
      </c>
    </row>
    <row r="583" spans="1:19" x14ac:dyDescent="0.2">
      <c r="A583" t="s">
        <v>670</v>
      </c>
      <c r="B583" t="s">
        <v>1256</v>
      </c>
      <c r="C583" t="s">
        <v>1483</v>
      </c>
      <c r="D583" t="s">
        <v>239</v>
      </c>
      <c r="E583" t="s">
        <v>1508</v>
      </c>
      <c r="F583" t="s">
        <v>122</v>
      </c>
      <c r="G583" s="87">
        <v>43889</v>
      </c>
      <c r="H583" t="s">
        <v>1527</v>
      </c>
      <c r="I583" t="s">
        <v>1659</v>
      </c>
      <c r="J583" t="s">
        <v>1749</v>
      </c>
      <c r="K583">
        <v>1025</v>
      </c>
      <c r="L583" t="s">
        <v>1712</v>
      </c>
      <c r="M583" s="87">
        <v>43900</v>
      </c>
      <c r="N583" t="s">
        <v>1512</v>
      </c>
      <c r="O583" t="s">
        <v>1513</v>
      </c>
      <c r="P583" s="61">
        <v>600</v>
      </c>
      <c r="Q583" t="s">
        <v>1513</v>
      </c>
      <c r="R583" s="61">
        <v>600</v>
      </c>
      <c r="S583" s="61">
        <v>0</v>
      </c>
    </row>
    <row r="584" spans="1:19" x14ac:dyDescent="0.2">
      <c r="A584" t="s">
        <v>670</v>
      </c>
      <c r="B584" t="s">
        <v>1256</v>
      </c>
      <c r="C584" t="s">
        <v>1483</v>
      </c>
      <c r="D584" t="s">
        <v>239</v>
      </c>
      <c r="E584" t="s">
        <v>1508</v>
      </c>
      <c r="F584" t="s">
        <v>122</v>
      </c>
      <c r="G584" s="87">
        <v>43889</v>
      </c>
      <c r="H584" t="s">
        <v>1527</v>
      </c>
      <c r="I584" t="s">
        <v>1659</v>
      </c>
      <c r="J584" t="s">
        <v>1748</v>
      </c>
      <c r="K584">
        <v>1025</v>
      </c>
      <c r="L584" t="s">
        <v>1712</v>
      </c>
      <c r="M584" s="87">
        <v>43900</v>
      </c>
      <c r="N584" t="s">
        <v>1512</v>
      </c>
      <c r="O584" t="s">
        <v>1513</v>
      </c>
      <c r="P584" s="61">
        <v>318</v>
      </c>
      <c r="Q584" t="s">
        <v>1513</v>
      </c>
      <c r="R584" s="61">
        <v>318</v>
      </c>
      <c r="S584" s="61">
        <v>0</v>
      </c>
    </row>
    <row r="585" spans="1:19" x14ac:dyDescent="0.2">
      <c r="A585" t="s">
        <v>670</v>
      </c>
      <c r="B585" t="s">
        <v>1256</v>
      </c>
      <c r="C585" t="s">
        <v>1483</v>
      </c>
      <c r="D585" t="s">
        <v>239</v>
      </c>
      <c r="E585" t="s">
        <v>1508</v>
      </c>
      <c r="F585" t="s">
        <v>122</v>
      </c>
      <c r="G585" s="87">
        <v>43889</v>
      </c>
      <c r="H585" t="s">
        <v>1527</v>
      </c>
      <c r="I585" t="s">
        <v>1659</v>
      </c>
      <c r="J585" t="s">
        <v>1747</v>
      </c>
      <c r="K585">
        <v>1025</v>
      </c>
      <c r="L585" t="s">
        <v>1712</v>
      </c>
      <c r="M585" s="87">
        <v>43900</v>
      </c>
      <c r="N585" t="s">
        <v>1512</v>
      </c>
      <c r="O585" t="s">
        <v>1513</v>
      </c>
      <c r="P585" s="61">
        <v>291</v>
      </c>
      <c r="Q585" t="s">
        <v>1513</v>
      </c>
      <c r="R585" s="61">
        <v>291</v>
      </c>
      <c r="S585" s="61">
        <v>0</v>
      </c>
    </row>
    <row r="586" spans="1:19" x14ac:dyDescent="0.2">
      <c r="A586" t="s">
        <v>670</v>
      </c>
      <c r="B586" t="s">
        <v>1256</v>
      </c>
      <c r="C586" t="s">
        <v>1483</v>
      </c>
      <c r="D586" t="s">
        <v>239</v>
      </c>
      <c r="E586" t="s">
        <v>1508</v>
      </c>
      <c r="F586" t="s">
        <v>122</v>
      </c>
      <c r="G586" s="87">
        <v>43889</v>
      </c>
      <c r="H586" t="s">
        <v>1527</v>
      </c>
      <c r="I586" t="s">
        <v>1659</v>
      </c>
      <c r="J586" t="s">
        <v>1746</v>
      </c>
      <c r="K586">
        <v>1025</v>
      </c>
      <c r="L586" t="s">
        <v>1712</v>
      </c>
      <c r="M586" s="87">
        <v>43900</v>
      </c>
      <c r="N586" t="s">
        <v>1512</v>
      </c>
      <c r="O586" t="s">
        <v>1513</v>
      </c>
      <c r="P586" s="61">
        <v>3153.21</v>
      </c>
      <c r="Q586" t="s">
        <v>1513</v>
      </c>
      <c r="R586" s="61">
        <v>3153.21</v>
      </c>
      <c r="S586" s="61">
        <v>0</v>
      </c>
    </row>
    <row r="587" spans="1:19" x14ac:dyDescent="0.2">
      <c r="A587" t="s">
        <v>670</v>
      </c>
      <c r="B587" t="s">
        <v>1256</v>
      </c>
      <c r="C587" t="s">
        <v>1483</v>
      </c>
      <c r="D587" t="s">
        <v>239</v>
      </c>
      <c r="E587" t="s">
        <v>1508</v>
      </c>
      <c r="F587" t="s">
        <v>123</v>
      </c>
      <c r="G587" s="87">
        <v>43902</v>
      </c>
      <c r="H587" t="s">
        <v>1527</v>
      </c>
      <c r="I587" t="s">
        <v>1663</v>
      </c>
      <c r="J587" t="s">
        <v>1750</v>
      </c>
      <c r="K587">
        <v>1026</v>
      </c>
      <c r="L587" t="s">
        <v>1695</v>
      </c>
      <c r="M587" s="87">
        <v>43902</v>
      </c>
      <c r="N587" t="s">
        <v>1512</v>
      </c>
      <c r="O587" t="s">
        <v>1513</v>
      </c>
      <c r="P587" s="61">
        <v>309.51</v>
      </c>
      <c r="Q587" t="s">
        <v>1513</v>
      </c>
      <c r="R587" s="61">
        <v>309.51</v>
      </c>
      <c r="S587" s="61">
        <v>0</v>
      </c>
    </row>
    <row r="588" spans="1:19" x14ac:dyDescent="0.2">
      <c r="A588" t="s">
        <v>670</v>
      </c>
      <c r="B588" t="s">
        <v>1256</v>
      </c>
      <c r="C588" t="s">
        <v>1483</v>
      </c>
      <c r="D588" t="s">
        <v>239</v>
      </c>
      <c r="E588" t="s">
        <v>1508</v>
      </c>
      <c r="F588" t="s">
        <v>123</v>
      </c>
      <c r="G588" s="87">
        <v>43915</v>
      </c>
      <c r="H588" t="s">
        <v>1527</v>
      </c>
      <c r="I588" t="s">
        <v>1663</v>
      </c>
      <c r="J588" t="s">
        <v>1751</v>
      </c>
      <c r="K588">
        <v>1027</v>
      </c>
      <c r="L588" t="s">
        <v>1687</v>
      </c>
      <c r="M588" s="87">
        <v>43922</v>
      </c>
      <c r="N588" t="s">
        <v>1521</v>
      </c>
      <c r="O588" t="s">
        <v>1513</v>
      </c>
      <c r="P588" s="61">
        <v>510</v>
      </c>
      <c r="Q588" t="s">
        <v>1513</v>
      </c>
      <c r="R588" s="61">
        <v>510</v>
      </c>
      <c r="S588" s="61">
        <v>0</v>
      </c>
    </row>
    <row r="589" spans="1:19" x14ac:dyDescent="0.2">
      <c r="A589" t="s">
        <v>670</v>
      </c>
      <c r="B589" t="s">
        <v>1256</v>
      </c>
      <c r="C589" t="s">
        <v>1483</v>
      </c>
      <c r="D589" t="s">
        <v>239</v>
      </c>
      <c r="E589" t="s">
        <v>1508</v>
      </c>
      <c r="F589" t="s">
        <v>123</v>
      </c>
      <c r="G589" s="87">
        <v>43915</v>
      </c>
      <c r="H589" t="s">
        <v>1527</v>
      </c>
      <c r="I589" t="s">
        <v>1651</v>
      </c>
      <c r="J589" t="s">
        <v>1752</v>
      </c>
      <c r="K589">
        <v>1027</v>
      </c>
      <c r="L589" t="s">
        <v>1687</v>
      </c>
      <c r="M589" s="87">
        <v>43922</v>
      </c>
      <c r="N589" t="s">
        <v>1521</v>
      </c>
      <c r="O589" t="s">
        <v>1513</v>
      </c>
      <c r="P589" s="61">
        <v>723.91</v>
      </c>
      <c r="Q589" t="s">
        <v>1513</v>
      </c>
      <c r="R589" s="61">
        <v>723.91</v>
      </c>
      <c r="S589" s="61">
        <v>0</v>
      </c>
    </row>
    <row r="590" spans="1:19" x14ac:dyDescent="0.2">
      <c r="A590" t="s">
        <v>670</v>
      </c>
      <c r="B590" t="s">
        <v>1256</v>
      </c>
      <c r="C590" t="s">
        <v>1483</v>
      </c>
      <c r="D590" t="s">
        <v>239</v>
      </c>
      <c r="E590" t="s">
        <v>1508</v>
      </c>
      <c r="F590" t="s">
        <v>123</v>
      </c>
      <c r="G590" s="87">
        <v>43920</v>
      </c>
      <c r="H590" t="s">
        <v>1527</v>
      </c>
      <c r="I590" t="s">
        <v>1655</v>
      </c>
      <c r="J590" t="s">
        <v>1753</v>
      </c>
      <c r="K590">
        <v>1027</v>
      </c>
      <c r="L590" t="s">
        <v>1577</v>
      </c>
      <c r="M590" s="87">
        <v>43922</v>
      </c>
      <c r="N590" t="s">
        <v>1521</v>
      </c>
      <c r="O590" t="s">
        <v>1513</v>
      </c>
      <c r="P590" s="61">
        <v>1120</v>
      </c>
      <c r="Q590" t="s">
        <v>1513</v>
      </c>
      <c r="R590" s="61">
        <v>1120</v>
      </c>
      <c r="S590" s="61">
        <v>0</v>
      </c>
    </row>
    <row r="591" spans="1:19" x14ac:dyDescent="0.2">
      <c r="A591" t="s">
        <v>670</v>
      </c>
      <c r="B591" t="s">
        <v>1256</v>
      </c>
      <c r="C591" t="s">
        <v>1483</v>
      </c>
      <c r="D591" t="s">
        <v>239</v>
      </c>
      <c r="E591" t="s">
        <v>1508</v>
      </c>
      <c r="F591" t="s">
        <v>123</v>
      </c>
      <c r="G591" s="87">
        <v>43921</v>
      </c>
      <c r="H591" t="s">
        <v>1527</v>
      </c>
      <c r="I591" t="s">
        <v>1659</v>
      </c>
      <c r="J591" t="s">
        <v>1754</v>
      </c>
      <c r="K591">
        <v>1028</v>
      </c>
      <c r="L591" t="s">
        <v>1700</v>
      </c>
      <c r="M591" s="87">
        <v>43935</v>
      </c>
      <c r="N591" t="s">
        <v>1512</v>
      </c>
      <c r="O591" t="s">
        <v>1513</v>
      </c>
      <c r="P591" s="61">
        <v>193</v>
      </c>
      <c r="Q591" t="s">
        <v>1513</v>
      </c>
      <c r="R591" s="61">
        <v>193</v>
      </c>
      <c r="S591" s="61">
        <v>0</v>
      </c>
    </row>
    <row r="592" spans="1:19" x14ac:dyDescent="0.2">
      <c r="A592" t="s">
        <v>670</v>
      </c>
      <c r="B592" t="s">
        <v>1256</v>
      </c>
      <c r="C592" t="s">
        <v>1483</v>
      </c>
      <c r="D592" t="s">
        <v>239</v>
      </c>
      <c r="E592" t="s">
        <v>1508</v>
      </c>
      <c r="F592" t="s">
        <v>123</v>
      </c>
      <c r="G592" s="87">
        <v>43921</v>
      </c>
      <c r="H592" t="s">
        <v>1527</v>
      </c>
      <c r="I592" t="s">
        <v>1659</v>
      </c>
      <c r="J592" t="s">
        <v>1755</v>
      </c>
      <c r="K592">
        <v>1028</v>
      </c>
      <c r="L592" t="s">
        <v>1700</v>
      </c>
      <c r="M592" s="87">
        <v>43935</v>
      </c>
      <c r="N592" t="s">
        <v>1512</v>
      </c>
      <c r="O592" t="s">
        <v>1513</v>
      </c>
      <c r="P592" s="61">
        <v>586.29999999999995</v>
      </c>
      <c r="Q592" t="s">
        <v>1513</v>
      </c>
      <c r="R592" s="61">
        <v>586.29999999999995</v>
      </c>
      <c r="S592" s="61">
        <v>0</v>
      </c>
    </row>
    <row r="593" spans="1:19" x14ac:dyDescent="0.2">
      <c r="A593" t="s">
        <v>670</v>
      </c>
      <c r="B593" t="s">
        <v>1256</v>
      </c>
      <c r="C593" t="s">
        <v>1483</v>
      </c>
      <c r="D593" t="s">
        <v>239</v>
      </c>
      <c r="E593" t="s">
        <v>1508</v>
      </c>
      <c r="F593" t="s">
        <v>124</v>
      </c>
      <c r="G593" s="87">
        <v>43928</v>
      </c>
      <c r="H593" t="s">
        <v>1527</v>
      </c>
      <c r="I593" t="s">
        <v>1659</v>
      </c>
      <c r="J593" t="s">
        <v>1756</v>
      </c>
      <c r="K593">
        <v>1028</v>
      </c>
      <c r="L593" t="s">
        <v>1723</v>
      </c>
      <c r="M593" s="87">
        <v>43935</v>
      </c>
      <c r="N593" t="s">
        <v>1512</v>
      </c>
      <c r="O593" t="s">
        <v>1513</v>
      </c>
      <c r="P593" s="61">
        <v>1051.07</v>
      </c>
      <c r="Q593" t="s">
        <v>1513</v>
      </c>
      <c r="R593" s="61">
        <v>1051.07</v>
      </c>
      <c r="S593" s="61">
        <v>0</v>
      </c>
    </row>
    <row r="594" spans="1:19" x14ac:dyDescent="0.2">
      <c r="A594" t="s">
        <v>670</v>
      </c>
      <c r="B594" t="s">
        <v>1256</v>
      </c>
      <c r="C594" t="s">
        <v>1483</v>
      </c>
      <c r="D594" t="s">
        <v>239</v>
      </c>
      <c r="E594" t="s">
        <v>1508</v>
      </c>
      <c r="F594" t="s">
        <v>124</v>
      </c>
      <c r="G594" s="87">
        <v>43951</v>
      </c>
      <c r="H594" t="s">
        <v>1527</v>
      </c>
      <c r="I594" t="s">
        <v>1659</v>
      </c>
      <c r="J594" t="s">
        <v>1757</v>
      </c>
      <c r="K594">
        <v>1030</v>
      </c>
      <c r="L594" t="s">
        <v>1726</v>
      </c>
      <c r="M594" s="87">
        <v>43952</v>
      </c>
      <c r="N594" t="s">
        <v>1521</v>
      </c>
      <c r="O594" t="s">
        <v>1513</v>
      </c>
      <c r="P594" s="61">
        <v>652.5</v>
      </c>
      <c r="Q594" t="s">
        <v>1513</v>
      </c>
      <c r="R594" s="61">
        <v>652.5</v>
      </c>
      <c r="S594" s="61">
        <v>0</v>
      </c>
    </row>
    <row r="595" spans="1:19" x14ac:dyDescent="0.2">
      <c r="A595" t="s">
        <v>670</v>
      </c>
      <c r="B595" t="s">
        <v>1256</v>
      </c>
      <c r="C595" t="s">
        <v>1483</v>
      </c>
      <c r="D595" t="s">
        <v>239</v>
      </c>
      <c r="E595" t="s">
        <v>1508</v>
      </c>
      <c r="F595" t="s">
        <v>125</v>
      </c>
      <c r="G595" s="87">
        <v>43955</v>
      </c>
      <c r="H595" t="s">
        <v>1527</v>
      </c>
      <c r="I595" t="s">
        <v>1655</v>
      </c>
      <c r="J595" t="s">
        <v>1758</v>
      </c>
      <c r="K595">
        <v>1031</v>
      </c>
      <c r="L595" t="s">
        <v>1579</v>
      </c>
      <c r="M595" s="87">
        <v>43962</v>
      </c>
      <c r="N595" t="s">
        <v>1512</v>
      </c>
      <c r="O595" t="s">
        <v>1513</v>
      </c>
      <c r="P595" s="61">
        <v>1120</v>
      </c>
      <c r="Q595" t="s">
        <v>1513</v>
      </c>
      <c r="R595" s="61">
        <v>1120</v>
      </c>
      <c r="S595" s="61">
        <v>0</v>
      </c>
    </row>
    <row r="596" spans="1:19" x14ac:dyDescent="0.2">
      <c r="A596" t="s">
        <v>670</v>
      </c>
      <c r="B596" t="s">
        <v>1256</v>
      </c>
      <c r="C596" t="s">
        <v>1483</v>
      </c>
      <c r="D596" t="s">
        <v>239</v>
      </c>
      <c r="E596" t="s">
        <v>1508</v>
      </c>
      <c r="F596" t="s">
        <v>125</v>
      </c>
      <c r="G596" s="87">
        <v>43955</v>
      </c>
      <c r="H596" t="s">
        <v>1527</v>
      </c>
      <c r="I596" t="s">
        <v>1651</v>
      </c>
      <c r="J596" t="s">
        <v>1759</v>
      </c>
      <c r="K596">
        <v>1031</v>
      </c>
      <c r="L596" t="s">
        <v>1703</v>
      </c>
      <c r="M596" s="87">
        <v>43962</v>
      </c>
      <c r="N596" t="s">
        <v>1512</v>
      </c>
      <c r="O596" t="s">
        <v>1513</v>
      </c>
      <c r="P596" s="61">
        <v>485.64</v>
      </c>
      <c r="Q596" t="s">
        <v>1513</v>
      </c>
      <c r="R596" s="61">
        <v>485.64</v>
      </c>
      <c r="S596" s="61">
        <v>0</v>
      </c>
    </row>
    <row r="597" spans="1:19" x14ac:dyDescent="0.2">
      <c r="A597" t="s">
        <v>670</v>
      </c>
      <c r="B597" t="s">
        <v>1256</v>
      </c>
      <c r="C597" t="s">
        <v>1483</v>
      </c>
      <c r="D597" t="s">
        <v>239</v>
      </c>
      <c r="E597" t="s">
        <v>1508</v>
      </c>
      <c r="F597" t="s">
        <v>125</v>
      </c>
      <c r="G597" s="87">
        <v>43956</v>
      </c>
      <c r="H597" t="s">
        <v>1527</v>
      </c>
      <c r="I597" t="s">
        <v>1669</v>
      </c>
      <c r="J597" t="s">
        <v>1760</v>
      </c>
      <c r="K597">
        <v>1031</v>
      </c>
      <c r="L597" t="s">
        <v>1706</v>
      </c>
      <c r="M597" s="87">
        <v>43962</v>
      </c>
      <c r="N597" t="s">
        <v>1512</v>
      </c>
      <c r="O597" t="s">
        <v>1513</v>
      </c>
      <c r="P597" s="61">
        <v>230</v>
      </c>
      <c r="Q597" t="s">
        <v>1513</v>
      </c>
      <c r="R597" s="61">
        <v>230</v>
      </c>
      <c r="S597" s="61">
        <v>0</v>
      </c>
    </row>
    <row r="598" spans="1:19" x14ac:dyDescent="0.2">
      <c r="A598" t="s">
        <v>670</v>
      </c>
      <c r="B598" t="s">
        <v>1256</v>
      </c>
      <c r="C598" t="s">
        <v>1483</v>
      </c>
      <c r="D598" t="s">
        <v>239</v>
      </c>
      <c r="E598" t="s">
        <v>1508</v>
      </c>
      <c r="F598" t="s">
        <v>125</v>
      </c>
      <c r="G598" s="87">
        <v>43964</v>
      </c>
      <c r="H598" t="s">
        <v>1527</v>
      </c>
      <c r="I598" t="s">
        <v>1670</v>
      </c>
      <c r="J598" t="s">
        <v>1761</v>
      </c>
      <c r="K598">
        <v>1032</v>
      </c>
      <c r="L598" t="s">
        <v>1684</v>
      </c>
      <c r="M598" s="87">
        <v>43983</v>
      </c>
      <c r="N598" t="s">
        <v>1521</v>
      </c>
      <c r="O598" t="s">
        <v>1513</v>
      </c>
      <c r="P598" s="61">
        <v>576.95000000000005</v>
      </c>
      <c r="Q598" t="s">
        <v>1513</v>
      </c>
      <c r="R598" s="61">
        <v>576.95000000000005</v>
      </c>
      <c r="S598" s="61">
        <v>0</v>
      </c>
    </row>
    <row r="599" spans="1:19" x14ac:dyDescent="0.2">
      <c r="A599" t="s">
        <v>670</v>
      </c>
      <c r="B599" t="s">
        <v>1256</v>
      </c>
      <c r="C599" t="s">
        <v>1483</v>
      </c>
      <c r="D599" t="s">
        <v>239</v>
      </c>
      <c r="E599" t="s">
        <v>1508</v>
      </c>
      <c r="F599" t="s">
        <v>125</v>
      </c>
      <c r="G599" s="87">
        <v>43980</v>
      </c>
      <c r="H599" t="s">
        <v>1527</v>
      </c>
      <c r="I599" t="s">
        <v>1655</v>
      </c>
      <c r="J599" t="s">
        <v>1762</v>
      </c>
      <c r="K599">
        <v>1033</v>
      </c>
      <c r="L599" t="s">
        <v>1581</v>
      </c>
      <c r="M599" s="87">
        <v>43985</v>
      </c>
      <c r="N599" t="s">
        <v>1512</v>
      </c>
      <c r="O599" t="s">
        <v>1513</v>
      </c>
      <c r="P599" s="61">
        <v>1120</v>
      </c>
      <c r="Q599" t="s">
        <v>1513</v>
      </c>
      <c r="R599" s="61">
        <v>1120</v>
      </c>
      <c r="S599" s="61">
        <v>0</v>
      </c>
    </row>
    <row r="600" spans="1:19" x14ac:dyDescent="0.2">
      <c r="A600" t="s">
        <v>670</v>
      </c>
      <c r="B600" t="s">
        <v>1256</v>
      </c>
      <c r="C600" t="s">
        <v>1483</v>
      </c>
      <c r="D600" t="s">
        <v>239</v>
      </c>
      <c r="E600" t="s">
        <v>1508</v>
      </c>
      <c r="F600" t="s">
        <v>126</v>
      </c>
      <c r="G600" s="87">
        <v>44012</v>
      </c>
      <c r="H600" t="s">
        <v>1527</v>
      </c>
      <c r="I600" t="s">
        <v>1655</v>
      </c>
      <c r="J600" t="s">
        <v>1763</v>
      </c>
      <c r="K600">
        <v>1040</v>
      </c>
      <c r="L600" t="s">
        <v>1583</v>
      </c>
      <c r="M600" s="87">
        <v>44020</v>
      </c>
      <c r="N600" t="s">
        <v>1512</v>
      </c>
      <c r="O600" t="s">
        <v>1513</v>
      </c>
      <c r="P600" s="61">
        <v>1120</v>
      </c>
      <c r="Q600" t="s">
        <v>1513</v>
      </c>
      <c r="R600" s="61">
        <v>1120</v>
      </c>
      <c r="S600" s="61">
        <v>0</v>
      </c>
    </row>
    <row r="601" spans="1:19" x14ac:dyDescent="0.2">
      <c r="A601" t="s">
        <v>673</v>
      </c>
      <c r="B601" t="s">
        <v>1259</v>
      </c>
      <c r="C601" t="s">
        <v>1487</v>
      </c>
      <c r="D601" t="s">
        <v>239</v>
      </c>
      <c r="E601" t="s">
        <v>1508</v>
      </c>
      <c r="F601" t="s">
        <v>119</v>
      </c>
      <c r="G601" s="87">
        <v>43795</v>
      </c>
      <c r="H601" t="s">
        <v>1527</v>
      </c>
      <c r="I601" t="s">
        <v>1560</v>
      </c>
      <c r="J601" t="s">
        <v>1764</v>
      </c>
      <c r="K601">
        <v>1010</v>
      </c>
      <c r="L601" t="s">
        <v>1562</v>
      </c>
      <c r="M601" s="87">
        <v>43794</v>
      </c>
      <c r="N601" t="s">
        <v>1521</v>
      </c>
      <c r="O601" t="s">
        <v>1513</v>
      </c>
      <c r="P601" s="61">
        <v>9711.67</v>
      </c>
      <c r="Q601" t="s">
        <v>1513</v>
      </c>
      <c r="R601" s="61">
        <v>9711.67</v>
      </c>
      <c r="S601" s="61">
        <v>0</v>
      </c>
    </row>
    <row r="602" spans="1:19" x14ac:dyDescent="0.2">
      <c r="A602" t="s">
        <v>673</v>
      </c>
      <c r="B602" t="s">
        <v>1259</v>
      </c>
      <c r="C602" t="s">
        <v>1487</v>
      </c>
      <c r="D602" t="s">
        <v>239</v>
      </c>
      <c r="E602" t="s">
        <v>1508</v>
      </c>
      <c r="F602" t="s">
        <v>119</v>
      </c>
      <c r="G602" s="87">
        <v>43795</v>
      </c>
      <c r="H602" t="s">
        <v>1527</v>
      </c>
      <c r="I602" t="s">
        <v>1563</v>
      </c>
      <c r="J602" t="s">
        <v>1765</v>
      </c>
      <c r="K602">
        <v>1010</v>
      </c>
      <c r="L602" t="s">
        <v>1562</v>
      </c>
      <c r="M602" s="87">
        <v>43794</v>
      </c>
      <c r="N602" t="s">
        <v>1521</v>
      </c>
      <c r="O602" t="s">
        <v>1513</v>
      </c>
      <c r="P602" s="61">
        <v>9711.67</v>
      </c>
      <c r="Q602" t="s">
        <v>1513</v>
      </c>
      <c r="R602" s="61">
        <v>9711.67</v>
      </c>
      <c r="S602" s="61">
        <v>0</v>
      </c>
    </row>
    <row r="603" spans="1:19" x14ac:dyDescent="0.2">
      <c r="A603" t="s">
        <v>673</v>
      </c>
      <c r="B603" t="s">
        <v>1259</v>
      </c>
      <c r="C603" t="s">
        <v>1487</v>
      </c>
      <c r="D603" t="s">
        <v>239</v>
      </c>
      <c r="E603" t="s">
        <v>1508</v>
      </c>
      <c r="F603" t="s">
        <v>120</v>
      </c>
      <c r="G603" s="87">
        <v>43830</v>
      </c>
      <c r="H603" t="s">
        <v>1514</v>
      </c>
      <c r="I603" t="s">
        <v>1565</v>
      </c>
      <c r="J603" t="s">
        <v>1565</v>
      </c>
      <c r="K603">
        <v>1018</v>
      </c>
      <c r="L603" t="s">
        <v>1566</v>
      </c>
      <c r="M603" s="87">
        <v>43843</v>
      </c>
      <c r="N603" t="s">
        <v>1512</v>
      </c>
      <c r="O603" t="s">
        <v>1513</v>
      </c>
      <c r="P603" s="61">
        <v>9711.67</v>
      </c>
      <c r="Q603" t="s">
        <v>1513</v>
      </c>
      <c r="R603" s="61">
        <v>9711.67</v>
      </c>
      <c r="S603" s="61">
        <v>0</v>
      </c>
    </row>
    <row r="604" spans="1:19" x14ac:dyDescent="0.2">
      <c r="A604" t="s">
        <v>673</v>
      </c>
      <c r="B604" t="s">
        <v>1259</v>
      </c>
      <c r="C604" t="s">
        <v>1487</v>
      </c>
      <c r="D604" t="s">
        <v>239</v>
      </c>
      <c r="E604" t="s">
        <v>1508</v>
      </c>
      <c r="F604" t="s">
        <v>121</v>
      </c>
      <c r="G604" s="87">
        <v>43831</v>
      </c>
      <c r="H604" t="s">
        <v>1514</v>
      </c>
      <c r="I604" t="s">
        <v>1567</v>
      </c>
      <c r="J604" t="s">
        <v>1565</v>
      </c>
      <c r="K604">
        <v>1018</v>
      </c>
      <c r="L604" t="s">
        <v>1566</v>
      </c>
      <c r="M604" s="87">
        <v>43843</v>
      </c>
      <c r="N604" t="s">
        <v>1512</v>
      </c>
      <c r="O604" t="s">
        <v>1513</v>
      </c>
      <c r="P604" s="61">
        <v>-9711.67</v>
      </c>
      <c r="Q604" t="s">
        <v>1513</v>
      </c>
      <c r="R604" s="61">
        <v>0</v>
      </c>
      <c r="S604" s="61">
        <v>-9711.67</v>
      </c>
    </row>
    <row r="605" spans="1:19" x14ac:dyDescent="0.2">
      <c r="A605" t="s">
        <v>673</v>
      </c>
      <c r="B605" t="s">
        <v>1259</v>
      </c>
      <c r="C605" t="s">
        <v>1487</v>
      </c>
      <c r="D605" t="s">
        <v>239</v>
      </c>
      <c r="E605" t="s">
        <v>1508</v>
      </c>
      <c r="F605" t="s">
        <v>121</v>
      </c>
      <c r="G605" s="87">
        <v>43845</v>
      </c>
      <c r="H605" t="s">
        <v>1527</v>
      </c>
      <c r="I605" t="s">
        <v>1568</v>
      </c>
      <c r="J605" t="s">
        <v>1766</v>
      </c>
      <c r="K605">
        <v>1019</v>
      </c>
      <c r="L605" t="s">
        <v>1570</v>
      </c>
      <c r="M605" s="87">
        <v>43864</v>
      </c>
      <c r="N605" t="s">
        <v>1521</v>
      </c>
      <c r="O605" t="s">
        <v>1513</v>
      </c>
      <c r="P605" s="61">
        <v>9711.67</v>
      </c>
      <c r="Q605" t="s">
        <v>1513</v>
      </c>
      <c r="R605" s="61">
        <v>9711.67</v>
      </c>
      <c r="S605" s="61">
        <v>0</v>
      </c>
    </row>
    <row r="606" spans="1:19" x14ac:dyDescent="0.2">
      <c r="A606" t="s">
        <v>673</v>
      </c>
      <c r="B606" t="s">
        <v>1259</v>
      </c>
      <c r="C606" t="s">
        <v>1487</v>
      </c>
      <c r="D606" t="s">
        <v>239</v>
      </c>
      <c r="E606" t="s">
        <v>1508</v>
      </c>
      <c r="F606" t="s">
        <v>121</v>
      </c>
      <c r="G606" s="87">
        <v>43845</v>
      </c>
      <c r="H606" t="s">
        <v>1527</v>
      </c>
      <c r="I606" t="s">
        <v>1571</v>
      </c>
      <c r="J606" t="s">
        <v>1767</v>
      </c>
      <c r="K606">
        <v>1019</v>
      </c>
      <c r="L606" t="s">
        <v>1570</v>
      </c>
      <c r="M606" s="87">
        <v>43864</v>
      </c>
      <c r="N606" t="s">
        <v>1521</v>
      </c>
      <c r="O606" t="s">
        <v>1513</v>
      </c>
      <c r="P606" s="61">
        <v>9711.67</v>
      </c>
      <c r="Q606" t="s">
        <v>1513</v>
      </c>
      <c r="R606" s="61">
        <v>9711.67</v>
      </c>
      <c r="S606" s="61">
        <v>0</v>
      </c>
    </row>
    <row r="607" spans="1:19" x14ac:dyDescent="0.2">
      <c r="A607" t="s">
        <v>673</v>
      </c>
      <c r="B607" t="s">
        <v>1259</v>
      </c>
      <c r="C607" t="s">
        <v>1487</v>
      </c>
      <c r="D607" t="s">
        <v>239</v>
      </c>
      <c r="E607" t="s">
        <v>1508</v>
      </c>
      <c r="F607" t="s">
        <v>121</v>
      </c>
      <c r="G607" s="87">
        <v>43861</v>
      </c>
      <c r="H607" t="s">
        <v>1514</v>
      </c>
      <c r="I607" t="s">
        <v>1565</v>
      </c>
      <c r="J607" t="s">
        <v>1565</v>
      </c>
      <c r="K607">
        <v>1023</v>
      </c>
      <c r="L607" t="s">
        <v>1573</v>
      </c>
      <c r="M607" s="87">
        <v>43873</v>
      </c>
      <c r="N607" t="s">
        <v>1512</v>
      </c>
      <c r="O607" t="s">
        <v>1513</v>
      </c>
      <c r="P607" s="61">
        <v>-9711.67</v>
      </c>
      <c r="Q607" t="s">
        <v>1513</v>
      </c>
      <c r="R607" s="61">
        <v>0</v>
      </c>
      <c r="S607" s="61">
        <v>-9711.67</v>
      </c>
    </row>
    <row r="608" spans="1:19" x14ac:dyDescent="0.2">
      <c r="A608" t="s">
        <v>673</v>
      </c>
      <c r="B608" t="s">
        <v>1259</v>
      </c>
      <c r="C608" t="s">
        <v>1487</v>
      </c>
      <c r="D608" t="s">
        <v>239</v>
      </c>
      <c r="E608" t="s">
        <v>1508</v>
      </c>
      <c r="F608" t="s">
        <v>121</v>
      </c>
      <c r="G608" s="87">
        <v>43861</v>
      </c>
      <c r="H608" t="s">
        <v>1514</v>
      </c>
      <c r="I608" t="s">
        <v>1565</v>
      </c>
      <c r="J608" t="s">
        <v>1565</v>
      </c>
      <c r="K608">
        <v>1022</v>
      </c>
      <c r="L608" t="s">
        <v>1572</v>
      </c>
      <c r="M608" s="87">
        <v>43873</v>
      </c>
      <c r="N608" t="s">
        <v>1512</v>
      </c>
      <c r="O608" t="s">
        <v>1513</v>
      </c>
      <c r="P608" s="61">
        <v>9711.67</v>
      </c>
      <c r="Q608" t="s">
        <v>1513</v>
      </c>
      <c r="R608" s="61">
        <v>9711.67</v>
      </c>
      <c r="S608" s="61">
        <v>0</v>
      </c>
    </row>
    <row r="609" spans="1:19" x14ac:dyDescent="0.2">
      <c r="A609" t="s">
        <v>673</v>
      </c>
      <c r="B609" t="s">
        <v>1259</v>
      </c>
      <c r="C609" t="s">
        <v>1487</v>
      </c>
      <c r="D609" t="s">
        <v>239</v>
      </c>
      <c r="E609" t="s">
        <v>1508</v>
      </c>
      <c r="F609" t="s">
        <v>122</v>
      </c>
      <c r="G609" s="87">
        <v>43862</v>
      </c>
      <c r="H609" t="s">
        <v>1514</v>
      </c>
      <c r="I609" t="s">
        <v>1567</v>
      </c>
      <c r="J609" t="s">
        <v>1565</v>
      </c>
      <c r="K609">
        <v>1022</v>
      </c>
      <c r="L609" t="s">
        <v>1572</v>
      </c>
      <c r="M609" s="87">
        <v>43873</v>
      </c>
      <c r="N609" t="s">
        <v>1512</v>
      </c>
      <c r="O609" t="s">
        <v>1513</v>
      </c>
      <c r="P609" s="61">
        <v>-9711.67</v>
      </c>
      <c r="Q609" t="s">
        <v>1513</v>
      </c>
      <c r="R609" s="61">
        <v>0</v>
      </c>
      <c r="S609" s="61">
        <v>-9711.67</v>
      </c>
    </row>
    <row r="610" spans="1:19" x14ac:dyDescent="0.2">
      <c r="A610" t="s">
        <v>673</v>
      </c>
      <c r="B610" t="s">
        <v>1259</v>
      </c>
      <c r="C610" t="s">
        <v>1487</v>
      </c>
      <c r="D610" t="s">
        <v>239</v>
      </c>
      <c r="E610" t="s">
        <v>1508</v>
      </c>
      <c r="F610" t="s">
        <v>122</v>
      </c>
      <c r="G610" s="87">
        <v>43862</v>
      </c>
      <c r="H610" t="s">
        <v>1514</v>
      </c>
      <c r="I610" t="s">
        <v>1567</v>
      </c>
      <c r="J610" t="s">
        <v>1565</v>
      </c>
      <c r="K610">
        <v>1023</v>
      </c>
      <c r="L610" t="s">
        <v>1573</v>
      </c>
      <c r="M610" s="87">
        <v>43873</v>
      </c>
      <c r="N610" t="s">
        <v>1512</v>
      </c>
      <c r="O610" t="s">
        <v>1513</v>
      </c>
      <c r="P610" s="61">
        <v>9711.67</v>
      </c>
      <c r="Q610" t="s">
        <v>1513</v>
      </c>
      <c r="R610" s="61">
        <v>9711.67</v>
      </c>
      <c r="S610" s="61">
        <v>0</v>
      </c>
    </row>
    <row r="611" spans="1:19" x14ac:dyDescent="0.2">
      <c r="A611" t="s">
        <v>673</v>
      </c>
      <c r="B611" t="s">
        <v>1259</v>
      </c>
      <c r="C611" t="s">
        <v>1487</v>
      </c>
      <c r="D611" t="s">
        <v>239</v>
      </c>
      <c r="E611" t="s">
        <v>1508</v>
      </c>
      <c r="F611" t="s">
        <v>122</v>
      </c>
      <c r="G611" s="87">
        <v>43873</v>
      </c>
      <c r="H611" t="s">
        <v>1527</v>
      </c>
      <c r="I611" t="s">
        <v>1574</v>
      </c>
      <c r="J611" t="s">
        <v>1768</v>
      </c>
      <c r="K611">
        <v>1024</v>
      </c>
      <c r="L611" t="s">
        <v>1575</v>
      </c>
      <c r="M611" s="87">
        <v>43892</v>
      </c>
      <c r="N611" t="s">
        <v>1521</v>
      </c>
      <c r="O611" t="s">
        <v>1513</v>
      </c>
      <c r="P611" s="61">
        <v>9711.67</v>
      </c>
      <c r="Q611" t="s">
        <v>1513</v>
      </c>
      <c r="R611" s="61">
        <v>9711.67</v>
      </c>
      <c r="S611" s="61">
        <v>0</v>
      </c>
    </row>
    <row r="612" spans="1:19" x14ac:dyDescent="0.2">
      <c r="A612" t="s">
        <v>673</v>
      </c>
      <c r="B612" t="s">
        <v>1259</v>
      </c>
      <c r="C612" t="s">
        <v>1487</v>
      </c>
      <c r="D612" t="s">
        <v>239</v>
      </c>
      <c r="E612" t="s">
        <v>1508</v>
      </c>
      <c r="F612" t="s">
        <v>123</v>
      </c>
      <c r="G612" s="87">
        <v>43920</v>
      </c>
      <c r="H612" t="s">
        <v>1527</v>
      </c>
      <c r="I612" t="s">
        <v>1576</v>
      </c>
      <c r="J612" t="s">
        <v>1768</v>
      </c>
      <c r="K612">
        <v>1027</v>
      </c>
      <c r="L612" t="s">
        <v>1577</v>
      </c>
      <c r="M612" s="87">
        <v>43922</v>
      </c>
      <c r="N612" t="s">
        <v>1521</v>
      </c>
      <c r="O612" t="s">
        <v>1513</v>
      </c>
      <c r="P612" s="61">
        <v>9711.67</v>
      </c>
      <c r="Q612" t="s">
        <v>1513</v>
      </c>
      <c r="R612" s="61">
        <v>9711.67</v>
      </c>
      <c r="S612" s="61">
        <v>0</v>
      </c>
    </row>
    <row r="613" spans="1:19" x14ac:dyDescent="0.2">
      <c r="A613" t="s">
        <v>673</v>
      </c>
      <c r="B613" t="s">
        <v>1259</v>
      </c>
      <c r="C613" t="s">
        <v>1487</v>
      </c>
      <c r="D613" t="s">
        <v>239</v>
      </c>
      <c r="E613" t="s">
        <v>1508</v>
      </c>
      <c r="F613" t="s">
        <v>125</v>
      </c>
      <c r="G613" s="87">
        <v>43955</v>
      </c>
      <c r="H613" t="s">
        <v>1527</v>
      </c>
      <c r="I613" t="s">
        <v>1578</v>
      </c>
      <c r="J613" t="s">
        <v>1769</v>
      </c>
      <c r="K613">
        <v>1031</v>
      </c>
      <c r="L613" t="s">
        <v>1579</v>
      </c>
      <c r="M613" s="87">
        <v>43962</v>
      </c>
      <c r="N613" t="s">
        <v>1512</v>
      </c>
      <c r="O613" t="s">
        <v>1513</v>
      </c>
      <c r="P613" s="61">
        <v>9711.67</v>
      </c>
      <c r="Q613" t="s">
        <v>1513</v>
      </c>
      <c r="R613" s="61">
        <v>9711.67</v>
      </c>
      <c r="S613" s="61">
        <v>0</v>
      </c>
    </row>
    <row r="614" spans="1:19" x14ac:dyDescent="0.2">
      <c r="A614" t="s">
        <v>673</v>
      </c>
      <c r="B614" t="s">
        <v>1259</v>
      </c>
      <c r="C614" t="s">
        <v>1487</v>
      </c>
      <c r="D614" t="s">
        <v>239</v>
      </c>
      <c r="E614" t="s">
        <v>1508</v>
      </c>
      <c r="F614" t="s">
        <v>125</v>
      </c>
      <c r="G614" s="87">
        <v>43980</v>
      </c>
      <c r="H614" t="s">
        <v>1527</v>
      </c>
      <c r="I614" t="s">
        <v>1580</v>
      </c>
      <c r="J614" t="s">
        <v>1768</v>
      </c>
      <c r="K614">
        <v>1033</v>
      </c>
      <c r="L614" t="s">
        <v>1581</v>
      </c>
      <c r="M614" s="87">
        <v>43985</v>
      </c>
      <c r="N614" t="s">
        <v>1512</v>
      </c>
      <c r="O614" t="s">
        <v>1513</v>
      </c>
      <c r="P614" s="61">
        <v>9711.67</v>
      </c>
      <c r="Q614" t="s">
        <v>1513</v>
      </c>
      <c r="R614" s="61">
        <v>9711.67</v>
      </c>
      <c r="S614" s="61">
        <v>0</v>
      </c>
    </row>
    <row r="615" spans="1:19" x14ac:dyDescent="0.2">
      <c r="A615" t="s">
        <v>673</v>
      </c>
      <c r="B615" t="s">
        <v>1259</v>
      </c>
      <c r="C615" t="s">
        <v>1487</v>
      </c>
      <c r="D615" t="s">
        <v>239</v>
      </c>
      <c r="E615" t="s">
        <v>1508</v>
      </c>
      <c r="F615" t="s">
        <v>126</v>
      </c>
      <c r="G615" s="87">
        <v>44012</v>
      </c>
      <c r="H615" t="s">
        <v>1527</v>
      </c>
      <c r="I615" t="s">
        <v>1584</v>
      </c>
      <c r="J615" t="s">
        <v>1770</v>
      </c>
      <c r="K615">
        <v>1040</v>
      </c>
      <c r="L615" t="s">
        <v>1583</v>
      </c>
      <c r="M615" s="87">
        <v>44020</v>
      </c>
      <c r="N615" t="s">
        <v>1512</v>
      </c>
      <c r="O615" t="s">
        <v>1513</v>
      </c>
      <c r="P615" s="61">
        <v>9711.67</v>
      </c>
      <c r="Q615" t="s">
        <v>1513</v>
      </c>
      <c r="R615" s="61">
        <v>9711.67</v>
      </c>
      <c r="S615" s="61">
        <v>0</v>
      </c>
    </row>
    <row r="616" spans="1:19" x14ac:dyDescent="0.2">
      <c r="A616" t="s">
        <v>449</v>
      </c>
      <c r="B616" t="s">
        <v>1277</v>
      </c>
      <c r="C616" t="s">
        <v>1463</v>
      </c>
      <c r="D616" t="s">
        <v>239</v>
      </c>
      <c r="E616" t="s">
        <v>1508</v>
      </c>
      <c r="F616" t="s">
        <v>126</v>
      </c>
      <c r="G616" s="87">
        <v>44012</v>
      </c>
      <c r="H616" t="s">
        <v>1514</v>
      </c>
      <c r="I616" t="s">
        <v>1734</v>
      </c>
      <c r="J616" t="s">
        <v>1734</v>
      </c>
      <c r="K616">
        <v>1041</v>
      </c>
      <c r="L616" t="s">
        <v>1735</v>
      </c>
      <c r="M616" s="87">
        <v>44025</v>
      </c>
      <c r="N616" t="s">
        <v>1512</v>
      </c>
      <c r="O616" t="s">
        <v>1513</v>
      </c>
      <c r="P616" s="61">
        <v>3116021.62</v>
      </c>
      <c r="Q616" t="s">
        <v>1513</v>
      </c>
      <c r="R616" s="61">
        <v>3116021.62</v>
      </c>
      <c r="S616" s="61">
        <v>0</v>
      </c>
    </row>
    <row r="617" spans="1:19" x14ac:dyDescent="0.2">
      <c r="A617" t="s">
        <v>542</v>
      </c>
      <c r="B617" t="s">
        <v>1278</v>
      </c>
      <c r="C617" t="s">
        <v>1465</v>
      </c>
      <c r="D617" t="s">
        <v>239</v>
      </c>
      <c r="E617" t="s">
        <v>1508</v>
      </c>
      <c r="F617" t="s">
        <v>115</v>
      </c>
      <c r="G617" s="87">
        <v>43677</v>
      </c>
      <c r="H617" t="s">
        <v>1514</v>
      </c>
      <c r="I617" t="s">
        <v>1688</v>
      </c>
      <c r="J617" t="s">
        <v>1688</v>
      </c>
      <c r="K617">
        <v>997</v>
      </c>
      <c r="L617" t="s">
        <v>1689</v>
      </c>
      <c r="M617" s="87">
        <v>43685</v>
      </c>
      <c r="N617" t="s">
        <v>1512</v>
      </c>
      <c r="O617" t="s">
        <v>1513</v>
      </c>
      <c r="P617" s="61">
        <v>-2365</v>
      </c>
      <c r="Q617" t="s">
        <v>1513</v>
      </c>
      <c r="R617" s="61">
        <v>0</v>
      </c>
      <c r="S617" s="61">
        <v>-2365</v>
      </c>
    </row>
    <row r="618" spans="1:19" x14ac:dyDescent="0.2">
      <c r="A618" t="s">
        <v>542</v>
      </c>
      <c r="B618" t="s">
        <v>1278</v>
      </c>
      <c r="C618" t="s">
        <v>1465</v>
      </c>
      <c r="D618" t="s">
        <v>239</v>
      </c>
      <c r="E618" t="s">
        <v>1508</v>
      </c>
      <c r="F618" t="s">
        <v>120</v>
      </c>
      <c r="G618" s="87">
        <v>43830</v>
      </c>
      <c r="H618" t="s">
        <v>1514</v>
      </c>
      <c r="I618" t="s">
        <v>1680</v>
      </c>
      <c r="J618" t="s">
        <v>1680</v>
      </c>
      <c r="K618">
        <v>1016</v>
      </c>
      <c r="L618" t="s">
        <v>1681</v>
      </c>
      <c r="M618" s="87">
        <v>43840</v>
      </c>
      <c r="N618" t="s">
        <v>1512</v>
      </c>
      <c r="O618" t="s">
        <v>1513</v>
      </c>
      <c r="P618" s="61">
        <v>-890</v>
      </c>
      <c r="Q618" t="s">
        <v>1513</v>
      </c>
      <c r="R618" s="61">
        <v>0</v>
      </c>
      <c r="S618" s="61">
        <v>-890</v>
      </c>
    </row>
    <row r="619" spans="1:19" x14ac:dyDescent="0.2">
      <c r="A619" t="s">
        <v>542</v>
      </c>
      <c r="B619" t="s">
        <v>1278</v>
      </c>
      <c r="C619" t="s">
        <v>1465</v>
      </c>
      <c r="D619" t="s">
        <v>239</v>
      </c>
      <c r="E619" t="s">
        <v>1508</v>
      </c>
      <c r="F619" t="s">
        <v>120</v>
      </c>
      <c r="G619" s="87">
        <v>43830</v>
      </c>
      <c r="H619" t="s">
        <v>1514</v>
      </c>
      <c r="I619" t="s">
        <v>1680</v>
      </c>
      <c r="J619" t="s">
        <v>1680</v>
      </c>
      <c r="K619">
        <v>1016</v>
      </c>
      <c r="L619" t="s">
        <v>1681</v>
      </c>
      <c r="M619" s="87">
        <v>43840</v>
      </c>
      <c r="N619" t="s">
        <v>1512</v>
      </c>
      <c r="O619" t="s">
        <v>1513</v>
      </c>
      <c r="P619" s="61">
        <v>-5227.2700000000004</v>
      </c>
      <c r="Q619" t="s">
        <v>1513</v>
      </c>
      <c r="R619" s="61">
        <v>0</v>
      </c>
      <c r="S619" s="61">
        <v>-5227.2700000000004</v>
      </c>
    </row>
    <row r="620" spans="1:19" x14ac:dyDescent="0.2">
      <c r="A620" t="s">
        <v>542</v>
      </c>
      <c r="B620" t="s">
        <v>1278</v>
      </c>
      <c r="C620" t="s">
        <v>1465</v>
      </c>
      <c r="D620" t="s">
        <v>239</v>
      </c>
      <c r="E620" t="s">
        <v>1508</v>
      </c>
      <c r="F620" t="s">
        <v>126</v>
      </c>
      <c r="G620" s="87">
        <v>44012</v>
      </c>
      <c r="H620" t="s">
        <v>1514</v>
      </c>
      <c r="I620" t="s">
        <v>1734</v>
      </c>
      <c r="J620" t="s">
        <v>1734</v>
      </c>
      <c r="K620">
        <v>1041</v>
      </c>
      <c r="L620" t="s">
        <v>1735</v>
      </c>
      <c r="M620" s="87">
        <v>44025</v>
      </c>
      <c r="N620" t="s">
        <v>1512</v>
      </c>
      <c r="O620" t="s">
        <v>1513</v>
      </c>
      <c r="P620" s="61">
        <v>8482.27</v>
      </c>
      <c r="Q620" t="s">
        <v>1513</v>
      </c>
      <c r="R620" s="61">
        <v>8482.27</v>
      </c>
      <c r="S620" s="61">
        <v>0</v>
      </c>
    </row>
    <row r="621" spans="1:19" x14ac:dyDescent="0.2">
      <c r="A621" t="s">
        <v>521</v>
      </c>
      <c r="B621" t="s">
        <v>1279</v>
      </c>
      <c r="C621" t="s">
        <v>1467</v>
      </c>
      <c r="D621" t="s">
        <v>239</v>
      </c>
      <c r="E621" t="s">
        <v>1508</v>
      </c>
      <c r="F621" t="s">
        <v>116</v>
      </c>
      <c r="G621" s="87">
        <v>43692</v>
      </c>
      <c r="H621" t="s">
        <v>1517</v>
      </c>
      <c r="I621" t="s">
        <v>1588</v>
      </c>
      <c r="J621" t="s">
        <v>1589</v>
      </c>
      <c r="K621">
        <v>1000</v>
      </c>
      <c r="L621" t="s">
        <v>1590</v>
      </c>
      <c r="M621" s="87">
        <v>43710</v>
      </c>
      <c r="N621" t="s">
        <v>1521</v>
      </c>
      <c r="O621" t="s">
        <v>1513</v>
      </c>
      <c r="P621" s="61">
        <v>-53120</v>
      </c>
      <c r="Q621" t="s">
        <v>1513</v>
      </c>
      <c r="R621" s="61">
        <v>0</v>
      </c>
      <c r="S621" s="61">
        <v>-53120</v>
      </c>
    </row>
    <row r="622" spans="1:19" x14ac:dyDescent="0.2">
      <c r="A622" t="s">
        <v>521</v>
      </c>
      <c r="B622" t="s">
        <v>1279</v>
      </c>
      <c r="C622" t="s">
        <v>1467</v>
      </c>
      <c r="D622" t="s">
        <v>239</v>
      </c>
      <c r="E622" t="s">
        <v>1508</v>
      </c>
      <c r="F622" t="s">
        <v>119</v>
      </c>
      <c r="G622" s="87">
        <v>43783</v>
      </c>
      <c r="H622" t="s">
        <v>1517</v>
      </c>
      <c r="I622" t="s">
        <v>1599</v>
      </c>
      <c r="J622" t="s">
        <v>1589</v>
      </c>
      <c r="K622">
        <v>1011</v>
      </c>
      <c r="L622" t="s">
        <v>1600</v>
      </c>
      <c r="M622" s="87">
        <v>43794</v>
      </c>
      <c r="N622" t="s">
        <v>1521</v>
      </c>
      <c r="O622" t="s">
        <v>1513</v>
      </c>
      <c r="P622" s="61">
        <v>-30000</v>
      </c>
      <c r="Q622" t="s">
        <v>1513</v>
      </c>
      <c r="R622" s="61">
        <v>0</v>
      </c>
      <c r="S622" s="61">
        <v>-30000</v>
      </c>
    </row>
    <row r="623" spans="1:19" x14ac:dyDescent="0.2">
      <c r="A623" t="s">
        <v>521</v>
      </c>
      <c r="B623" t="s">
        <v>1279</v>
      </c>
      <c r="C623" t="s">
        <v>1467</v>
      </c>
      <c r="D623" t="s">
        <v>239</v>
      </c>
      <c r="E623" t="s">
        <v>1508</v>
      </c>
      <c r="F623" t="s">
        <v>119</v>
      </c>
      <c r="G623" s="87">
        <v>43794</v>
      </c>
      <c r="H623" t="s">
        <v>1517</v>
      </c>
      <c r="I623" t="s">
        <v>1601</v>
      </c>
      <c r="J623" t="s">
        <v>1589</v>
      </c>
      <c r="K623">
        <v>1011</v>
      </c>
      <c r="L623" t="s">
        <v>1602</v>
      </c>
      <c r="M623" s="87">
        <v>43794</v>
      </c>
      <c r="N623" t="s">
        <v>1521</v>
      </c>
      <c r="O623" t="s">
        <v>1513</v>
      </c>
      <c r="P623" s="61">
        <v>-26000</v>
      </c>
      <c r="Q623" t="s">
        <v>1513</v>
      </c>
      <c r="R623" s="61">
        <v>0</v>
      </c>
      <c r="S623" s="61">
        <v>-26000</v>
      </c>
    </row>
    <row r="624" spans="1:19" x14ac:dyDescent="0.2">
      <c r="A624" t="s">
        <v>521</v>
      </c>
      <c r="B624" t="s">
        <v>1279</v>
      </c>
      <c r="C624" t="s">
        <v>1467</v>
      </c>
      <c r="D624" t="s">
        <v>239</v>
      </c>
      <c r="E624" t="s">
        <v>1508</v>
      </c>
      <c r="F624" t="s">
        <v>120</v>
      </c>
      <c r="G624" s="87">
        <v>43811</v>
      </c>
      <c r="H624" t="s">
        <v>1517</v>
      </c>
      <c r="I624" t="s">
        <v>1606</v>
      </c>
      <c r="J624" t="s">
        <v>1589</v>
      </c>
      <c r="K624">
        <v>1015</v>
      </c>
      <c r="L624" t="s">
        <v>1607</v>
      </c>
      <c r="M624" s="87">
        <v>43836</v>
      </c>
      <c r="N624" t="s">
        <v>1521</v>
      </c>
      <c r="O624" t="s">
        <v>1513</v>
      </c>
      <c r="P624" s="61">
        <v>-12000</v>
      </c>
      <c r="Q624" t="s">
        <v>1513</v>
      </c>
      <c r="R624" s="61">
        <v>0</v>
      </c>
      <c r="S624" s="61">
        <v>-12000</v>
      </c>
    </row>
    <row r="625" spans="1:19" x14ac:dyDescent="0.2">
      <c r="A625" t="s">
        <v>521</v>
      </c>
      <c r="B625" t="s">
        <v>1279</v>
      </c>
      <c r="C625" t="s">
        <v>1467</v>
      </c>
      <c r="D625" t="s">
        <v>239</v>
      </c>
      <c r="E625" t="s">
        <v>1508</v>
      </c>
      <c r="F625" t="s">
        <v>121</v>
      </c>
      <c r="G625" s="87">
        <v>43844</v>
      </c>
      <c r="H625" t="s">
        <v>1517</v>
      </c>
      <c r="I625" t="s">
        <v>1608</v>
      </c>
      <c r="J625" t="s">
        <v>1589</v>
      </c>
      <c r="K625">
        <v>1019</v>
      </c>
      <c r="L625" t="s">
        <v>1609</v>
      </c>
      <c r="M625" s="87">
        <v>43864</v>
      </c>
      <c r="N625" t="s">
        <v>1521</v>
      </c>
      <c r="O625" t="s">
        <v>1513</v>
      </c>
      <c r="P625" s="61">
        <v>-50000</v>
      </c>
      <c r="Q625" t="s">
        <v>1513</v>
      </c>
      <c r="R625" s="61">
        <v>0</v>
      </c>
      <c r="S625" s="61">
        <v>-50000</v>
      </c>
    </row>
    <row r="626" spans="1:19" x14ac:dyDescent="0.2">
      <c r="A626" t="s">
        <v>521</v>
      </c>
      <c r="B626" t="s">
        <v>1279</v>
      </c>
      <c r="C626" t="s">
        <v>1467</v>
      </c>
      <c r="D626" t="s">
        <v>239</v>
      </c>
      <c r="E626" t="s">
        <v>1508</v>
      </c>
      <c r="F626" t="s">
        <v>121</v>
      </c>
      <c r="G626" s="87">
        <v>43853</v>
      </c>
      <c r="H626" t="s">
        <v>1517</v>
      </c>
      <c r="I626" t="s">
        <v>1611</v>
      </c>
      <c r="J626" t="s">
        <v>1589</v>
      </c>
      <c r="K626">
        <v>1019</v>
      </c>
      <c r="L626" t="s">
        <v>1612</v>
      </c>
      <c r="M626" s="87">
        <v>43864</v>
      </c>
      <c r="N626" t="s">
        <v>1521</v>
      </c>
      <c r="O626" t="s">
        <v>1513</v>
      </c>
      <c r="P626" s="61">
        <v>-80000</v>
      </c>
      <c r="Q626" t="s">
        <v>1513</v>
      </c>
      <c r="R626" s="61">
        <v>0</v>
      </c>
      <c r="S626" s="61">
        <v>-80000</v>
      </c>
    </row>
    <row r="627" spans="1:19" x14ac:dyDescent="0.2">
      <c r="A627" t="s">
        <v>521</v>
      </c>
      <c r="B627" t="s">
        <v>1279</v>
      </c>
      <c r="C627" t="s">
        <v>1467</v>
      </c>
      <c r="D627" t="s">
        <v>239</v>
      </c>
      <c r="E627" t="s">
        <v>1508</v>
      </c>
      <c r="F627" t="s">
        <v>121</v>
      </c>
      <c r="G627" s="87">
        <v>43859</v>
      </c>
      <c r="H627" t="s">
        <v>1517</v>
      </c>
      <c r="I627" t="s">
        <v>1614</v>
      </c>
      <c r="J627" t="s">
        <v>1589</v>
      </c>
      <c r="K627">
        <v>1019</v>
      </c>
      <c r="L627" t="s">
        <v>1615</v>
      </c>
      <c r="M627" s="87">
        <v>43864</v>
      </c>
      <c r="N627" t="s">
        <v>1521</v>
      </c>
      <c r="O627" t="s">
        <v>1513</v>
      </c>
      <c r="P627" s="61">
        <v>-100000</v>
      </c>
      <c r="Q627" t="s">
        <v>1513</v>
      </c>
      <c r="R627" s="61">
        <v>0</v>
      </c>
      <c r="S627" s="61">
        <v>-100000</v>
      </c>
    </row>
    <row r="628" spans="1:19" x14ac:dyDescent="0.2">
      <c r="A628" t="s">
        <v>521</v>
      </c>
      <c r="B628" t="s">
        <v>1279</v>
      </c>
      <c r="C628" t="s">
        <v>1467</v>
      </c>
      <c r="D628" t="s">
        <v>239</v>
      </c>
      <c r="E628" t="s">
        <v>1508</v>
      </c>
      <c r="F628" t="s">
        <v>122</v>
      </c>
      <c r="G628" s="87">
        <v>43864</v>
      </c>
      <c r="H628" t="s">
        <v>1517</v>
      </c>
      <c r="I628" t="s">
        <v>1616</v>
      </c>
      <c r="J628" t="s">
        <v>1589</v>
      </c>
      <c r="K628">
        <v>1024</v>
      </c>
      <c r="L628" t="s">
        <v>1617</v>
      </c>
      <c r="M628" s="87">
        <v>43892</v>
      </c>
      <c r="N628" t="s">
        <v>1521</v>
      </c>
      <c r="O628" t="s">
        <v>1513</v>
      </c>
      <c r="P628" s="61">
        <v>-100000</v>
      </c>
      <c r="Q628" t="s">
        <v>1513</v>
      </c>
      <c r="R628" s="61">
        <v>0</v>
      </c>
      <c r="S628" s="61">
        <v>-100000</v>
      </c>
    </row>
    <row r="629" spans="1:19" x14ac:dyDescent="0.2">
      <c r="A629" t="s">
        <v>521</v>
      </c>
      <c r="B629" t="s">
        <v>1279</v>
      </c>
      <c r="C629" t="s">
        <v>1467</v>
      </c>
      <c r="D629" t="s">
        <v>239</v>
      </c>
      <c r="E629" t="s">
        <v>1508</v>
      </c>
      <c r="F629" t="s">
        <v>122</v>
      </c>
      <c r="G629" s="87">
        <v>43868</v>
      </c>
      <c r="H629" t="s">
        <v>1517</v>
      </c>
      <c r="I629" t="s">
        <v>1620</v>
      </c>
      <c r="J629" t="s">
        <v>1589</v>
      </c>
      <c r="K629">
        <v>1024</v>
      </c>
      <c r="L629" t="s">
        <v>1617</v>
      </c>
      <c r="M629" s="87">
        <v>43892</v>
      </c>
      <c r="N629" t="s">
        <v>1521</v>
      </c>
      <c r="O629" t="s">
        <v>1513</v>
      </c>
      <c r="P629" s="61">
        <v>-50000</v>
      </c>
      <c r="Q629" t="s">
        <v>1513</v>
      </c>
      <c r="R629" s="61">
        <v>0</v>
      </c>
      <c r="S629" s="61">
        <v>-50000</v>
      </c>
    </row>
    <row r="630" spans="1:19" x14ac:dyDescent="0.2">
      <c r="A630" t="s">
        <v>521</v>
      </c>
      <c r="B630" t="s">
        <v>1279</v>
      </c>
      <c r="C630" t="s">
        <v>1467</v>
      </c>
      <c r="D630" t="s">
        <v>239</v>
      </c>
      <c r="E630" t="s">
        <v>1508</v>
      </c>
      <c r="F630" t="s">
        <v>125</v>
      </c>
      <c r="G630" s="87">
        <v>43955</v>
      </c>
      <c r="H630" t="s">
        <v>1517</v>
      </c>
      <c r="I630" t="s">
        <v>1628</v>
      </c>
      <c r="J630" t="s">
        <v>1589</v>
      </c>
      <c r="K630">
        <v>1031</v>
      </c>
      <c r="L630" t="s">
        <v>1629</v>
      </c>
      <c r="M630" s="87">
        <v>43962</v>
      </c>
      <c r="N630" t="s">
        <v>1512</v>
      </c>
      <c r="O630" t="s">
        <v>1513</v>
      </c>
      <c r="P630" s="61">
        <v>-30000</v>
      </c>
      <c r="Q630" t="s">
        <v>1513</v>
      </c>
      <c r="R630" s="61">
        <v>0</v>
      </c>
      <c r="S630" s="61">
        <v>-30000</v>
      </c>
    </row>
    <row r="631" spans="1:19" x14ac:dyDescent="0.2">
      <c r="A631" t="s">
        <v>521</v>
      </c>
      <c r="B631" t="s">
        <v>1279</v>
      </c>
      <c r="C631" t="s">
        <v>1467</v>
      </c>
      <c r="D631" t="s">
        <v>239</v>
      </c>
      <c r="E631" t="s">
        <v>1508</v>
      </c>
      <c r="F631" t="s">
        <v>126</v>
      </c>
      <c r="G631" s="87">
        <v>43985</v>
      </c>
      <c r="H631" t="s">
        <v>1517</v>
      </c>
      <c r="I631" t="s">
        <v>1635</v>
      </c>
      <c r="J631" t="s">
        <v>1589</v>
      </c>
      <c r="K631">
        <v>1035</v>
      </c>
      <c r="L631" t="s">
        <v>1638</v>
      </c>
      <c r="M631" s="87">
        <v>43991</v>
      </c>
      <c r="N631" t="s">
        <v>1512</v>
      </c>
      <c r="O631" t="s">
        <v>1513</v>
      </c>
      <c r="P631" s="61">
        <v>-15000</v>
      </c>
      <c r="Q631" t="s">
        <v>1513</v>
      </c>
      <c r="R631" s="61">
        <v>0</v>
      </c>
      <c r="S631" s="61">
        <v>-15000</v>
      </c>
    </row>
    <row r="632" spans="1:19" x14ac:dyDescent="0.2">
      <c r="A632" t="s">
        <v>521</v>
      </c>
      <c r="B632" t="s">
        <v>1279</v>
      </c>
      <c r="C632" t="s">
        <v>1467</v>
      </c>
      <c r="D632" t="s">
        <v>239</v>
      </c>
      <c r="E632" t="s">
        <v>1508</v>
      </c>
      <c r="F632" t="s">
        <v>126</v>
      </c>
      <c r="G632" s="87">
        <v>43985</v>
      </c>
      <c r="H632" t="s">
        <v>1517</v>
      </c>
      <c r="I632" t="s">
        <v>1635</v>
      </c>
      <c r="J632" t="s">
        <v>1589</v>
      </c>
      <c r="K632">
        <v>1035</v>
      </c>
      <c r="L632" t="s">
        <v>1636</v>
      </c>
      <c r="M632" s="87">
        <v>43991</v>
      </c>
      <c r="N632" t="s">
        <v>1512</v>
      </c>
      <c r="O632" t="s">
        <v>1513</v>
      </c>
      <c r="P632" s="61">
        <v>15000</v>
      </c>
      <c r="Q632" t="s">
        <v>1513</v>
      </c>
      <c r="R632" s="61">
        <v>15000</v>
      </c>
      <c r="S632" s="61">
        <v>0</v>
      </c>
    </row>
    <row r="633" spans="1:19" x14ac:dyDescent="0.2">
      <c r="A633" t="s">
        <v>521</v>
      </c>
      <c r="B633" t="s">
        <v>1279</v>
      </c>
      <c r="C633" t="s">
        <v>1467</v>
      </c>
      <c r="D633" t="s">
        <v>239</v>
      </c>
      <c r="E633" t="s">
        <v>1508</v>
      </c>
      <c r="F633" t="s">
        <v>126</v>
      </c>
      <c r="G633" s="87">
        <v>43985</v>
      </c>
      <c r="H633" t="s">
        <v>1517</v>
      </c>
      <c r="I633" t="s">
        <v>1639</v>
      </c>
      <c r="J633" t="s">
        <v>1589</v>
      </c>
      <c r="K633">
        <v>1035</v>
      </c>
      <c r="L633" t="s">
        <v>1640</v>
      </c>
      <c r="M633" s="87">
        <v>43991</v>
      </c>
      <c r="N633" t="s">
        <v>1512</v>
      </c>
      <c r="O633" t="s">
        <v>1513</v>
      </c>
      <c r="P633" s="61">
        <v>-15000</v>
      </c>
      <c r="Q633" t="s">
        <v>1513</v>
      </c>
      <c r="R633" s="61">
        <v>0</v>
      </c>
      <c r="S633" s="61">
        <v>-15000</v>
      </c>
    </row>
    <row r="634" spans="1:19" x14ac:dyDescent="0.2">
      <c r="A634" t="s">
        <v>521</v>
      </c>
      <c r="B634" t="s">
        <v>1279</v>
      </c>
      <c r="C634" t="s">
        <v>1467</v>
      </c>
      <c r="D634" t="s">
        <v>239</v>
      </c>
      <c r="E634" t="s">
        <v>1508</v>
      </c>
      <c r="F634" t="s">
        <v>126</v>
      </c>
      <c r="G634" s="87">
        <v>44008</v>
      </c>
      <c r="H634" t="s">
        <v>1517</v>
      </c>
      <c r="I634" t="s">
        <v>1641</v>
      </c>
      <c r="J634" t="s">
        <v>1589</v>
      </c>
      <c r="K634">
        <v>1039</v>
      </c>
      <c r="L634" t="s">
        <v>1642</v>
      </c>
      <c r="M634" s="87">
        <v>44013</v>
      </c>
      <c r="N634" t="s">
        <v>1521</v>
      </c>
      <c r="O634" t="s">
        <v>1513</v>
      </c>
      <c r="P634" s="61">
        <v>-15000</v>
      </c>
      <c r="Q634" t="s">
        <v>1513</v>
      </c>
      <c r="R634" s="61">
        <v>0</v>
      </c>
      <c r="S634" s="61">
        <v>-15000</v>
      </c>
    </row>
    <row r="635" spans="1:19" x14ac:dyDescent="0.2">
      <c r="A635" t="s">
        <v>521</v>
      </c>
      <c r="B635" t="s">
        <v>1279</v>
      </c>
      <c r="C635" t="s">
        <v>1467</v>
      </c>
      <c r="D635" t="s">
        <v>239</v>
      </c>
      <c r="E635" t="s">
        <v>1508</v>
      </c>
      <c r="F635" t="s">
        <v>126</v>
      </c>
      <c r="G635" s="87">
        <v>44012</v>
      </c>
      <c r="H635" t="s">
        <v>1514</v>
      </c>
      <c r="I635" t="s">
        <v>1734</v>
      </c>
      <c r="J635" t="s">
        <v>1734</v>
      </c>
      <c r="K635">
        <v>1041</v>
      </c>
      <c r="L635" t="s">
        <v>1735</v>
      </c>
      <c r="M635" s="87">
        <v>44025</v>
      </c>
      <c r="N635" t="s">
        <v>1512</v>
      </c>
      <c r="O635" t="s">
        <v>1513</v>
      </c>
      <c r="P635" s="61">
        <v>561120</v>
      </c>
      <c r="Q635" t="s">
        <v>1513</v>
      </c>
      <c r="R635" s="61">
        <v>561120</v>
      </c>
      <c r="S635" s="61">
        <v>0</v>
      </c>
    </row>
    <row r="636" spans="1:19" x14ac:dyDescent="0.2">
      <c r="A636" t="s">
        <v>675</v>
      </c>
      <c r="B636" t="s">
        <v>1288</v>
      </c>
      <c r="C636" t="s">
        <v>1501</v>
      </c>
      <c r="D636" t="s">
        <v>202</v>
      </c>
      <c r="E636" t="s">
        <v>1508</v>
      </c>
      <c r="F636" t="s">
        <v>16</v>
      </c>
      <c r="G636" s="87">
        <v>44012</v>
      </c>
      <c r="H636" t="s">
        <v>1509</v>
      </c>
      <c r="J636" t="s">
        <v>1510</v>
      </c>
      <c r="K636">
        <v>1036</v>
      </c>
      <c r="L636" t="s">
        <v>1526</v>
      </c>
      <c r="M636" s="87">
        <v>43999</v>
      </c>
      <c r="N636" t="s">
        <v>1512</v>
      </c>
      <c r="O636" t="s">
        <v>1513</v>
      </c>
      <c r="P636" s="61">
        <v>0.3</v>
      </c>
      <c r="Q636" t="s">
        <v>1513</v>
      </c>
      <c r="R636" s="61">
        <v>0.3</v>
      </c>
      <c r="S636" s="61">
        <v>0</v>
      </c>
    </row>
    <row r="637" spans="1:19" x14ac:dyDescent="0.2">
      <c r="A637" t="s">
        <v>675</v>
      </c>
      <c r="B637" t="s">
        <v>1288</v>
      </c>
      <c r="C637" t="s">
        <v>1501</v>
      </c>
      <c r="D637" t="s">
        <v>202</v>
      </c>
      <c r="E637" t="s">
        <v>1508</v>
      </c>
      <c r="F637" t="s">
        <v>16</v>
      </c>
      <c r="G637" s="87">
        <v>44012</v>
      </c>
      <c r="H637" t="s">
        <v>1509</v>
      </c>
      <c r="J637" t="s">
        <v>1510</v>
      </c>
      <c r="K637">
        <v>1036</v>
      </c>
      <c r="L637" t="s">
        <v>1526</v>
      </c>
      <c r="M637" s="87">
        <v>43999</v>
      </c>
      <c r="N637" t="s">
        <v>1512</v>
      </c>
      <c r="O637" t="s">
        <v>1513</v>
      </c>
      <c r="P637" s="61">
        <v>0.24</v>
      </c>
      <c r="Q637" t="s">
        <v>1513</v>
      </c>
      <c r="R637" s="61">
        <v>0.24</v>
      </c>
      <c r="S637" s="61">
        <v>0</v>
      </c>
    </row>
    <row r="638" spans="1:19" x14ac:dyDescent="0.2">
      <c r="A638" t="s">
        <v>675</v>
      </c>
      <c r="B638" t="s">
        <v>1288</v>
      </c>
      <c r="C638" t="s">
        <v>1501</v>
      </c>
      <c r="D638" t="s">
        <v>202</v>
      </c>
      <c r="E638" t="s">
        <v>1508</v>
      </c>
      <c r="F638" t="s">
        <v>16</v>
      </c>
      <c r="G638" s="87">
        <v>44012</v>
      </c>
      <c r="H638" t="s">
        <v>1509</v>
      </c>
      <c r="J638" t="s">
        <v>1510</v>
      </c>
      <c r="K638">
        <v>1036</v>
      </c>
      <c r="L638" t="s">
        <v>1526</v>
      </c>
      <c r="M638" s="87">
        <v>43999</v>
      </c>
      <c r="N638" t="s">
        <v>1512</v>
      </c>
      <c r="O638" t="s">
        <v>1513</v>
      </c>
      <c r="P638" s="61">
        <v>0.24</v>
      </c>
      <c r="Q638" t="s">
        <v>1513</v>
      </c>
      <c r="R638" s="61">
        <v>0.24</v>
      </c>
      <c r="S638" s="61">
        <v>0</v>
      </c>
    </row>
    <row r="639" spans="1:19" x14ac:dyDescent="0.2">
      <c r="A639" t="s">
        <v>675</v>
      </c>
      <c r="B639" t="s">
        <v>1288</v>
      </c>
      <c r="C639" t="s">
        <v>1501</v>
      </c>
      <c r="D639" t="s">
        <v>202</v>
      </c>
      <c r="E639" t="s">
        <v>1508</v>
      </c>
      <c r="F639" t="s">
        <v>16</v>
      </c>
      <c r="G639" s="87">
        <v>44012</v>
      </c>
      <c r="H639" t="s">
        <v>1509</v>
      </c>
      <c r="J639" t="s">
        <v>1510</v>
      </c>
      <c r="K639">
        <v>1036</v>
      </c>
      <c r="L639" t="s">
        <v>1526</v>
      </c>
      <c r="M639" s="87">
        <v>43999</v>
      </c>
      <c r="N639" t="s">
        <v>1512</v>
      </c>
      <c r="O639" t="s">
        <v>1513</v>
      </c>
      <c r="P639" s="61">
        <v>0.24</v>
      </c>
      <c r="Q639" t="s">
        <v>1513</v>
      </c>
      <c r="R639" s="61">
        <v>0.24</v>
      </c>
      <c r="S639" s="61">
        <v>0</v>
      </c>
    </row>
    <row r="640" spans="1:19" x14ac:dyDescent="0.2">
      <c r="A640" t="s">
        <v>675</v>
      </c>
      <c r="B640" t="s">
        <v>1288</v>
      </c>
      <c r="C640" t="s">
        <v>1501</v>
      </c>
      <c r="D640" t="s">
        <v>202</v>
      </c>
      <c r="E640" t="s">
        <v>1508</v>
      </c>
      <c r="F640" t="s">
        <v>16</v>
      </c>
      <c r="G640" s="87">
        <v>44012</v>
      </c>
      <c r="H640" t="s">
        <v>1509</v>
      </c>
      <c r="J640" t="s">
        <v>1510</v>
      </c>
      <c r="K640">
        <v>1036</v>
      </c>
      <c r="L640" t="s">
        <v>1526</v>
      </c>
      <c r="M640" s="87">
        <v>43999</v>
      </c>
      <c r="N640" t="s">
        <v>1512</v>
      </c>
      <c r="O640" t="s">
        <v>1513</v>
      </c>
      <c r="P640" s="61">
        <v>0.3</v>
      </c>
      <c r="Q640" t="s">
        <v>1513</v>
      </c>
      <c r="R640" s="61">
        <v>0.3</v>
      </c>
      <c r="S640" s="61">
        <v>0</v>
      </c>
    </row>
    <row r="641" spans="1:19" x14ac:dyDescent="0.2">
      <c r="A641" t="s">
        <v>675</v>
      </c>
      <c r="B641" t="s">
        <v>1288</v>
      </c>
      <c r="C641" t="s">
        <v>1501</v>
      </c>
      <c r="D641" t="s">
        <v>202</v>
      </c>
      <c r="E641" t="s">
        <v>1508</v>
      </c>
      <c r="F641" t="s">
        <v>16</v>
      </c>
      <c r="G641" s="87">
        <v>44012</v>
      </c>
      <c r="H641" t="s">
        <v>1509</v>
      </c>
      <c r="J641" t="s">
        <v>1510</v>
      </c>
      <c r="K641">
        <v>1036</v>
      </c>
      <c r="L641" t="s">
        <v>1526</v>
      </c>
      <c r="M641" s="87">
        <v>43999</v>
      </c>
      <c r="N641" t="s">
        <v>1512</v>
      </c>
      <c r="O641" t="s">
        <v>1513</v>
      </c>
      <c r="P641" s="61">
        <v>38.14</v>
      </c>
      <c r="Q641" t="s">
        <v>1513</v>
      </c>
      <c r="R641" s="61">
        <v>38.14</v>
      </c>
      <c r="S641" s="61">
        <v>0</v>
      </c>
    </row>
    <row r="642" spans="1:19" x14ac:dyDescent="0.2">
      <c r="A642" t="s">
        <v>675</v>
      </c>
      <c r="B642" t="s">
        <v>1288</v>
      </c>
      <c r="C642" t="s">
        <v>1501</v>
      </c>
      <c r="D642" t="s">
        <v>202</v>
      </c>
      <c r="E642" t="s">
        <v>1508</v>
      </c>
      <c r="F642" t="s">
        <v>16</v>
      </c>
      <c r="G642" s="87">
        <v>44012</v>
      </c>
      <c r="H642" t="s">
        <v>1509</v>
      </c>
      <c r="J642" t="s">
        <v>1510</v>
      </c>
      <c r="K642">
        <v>1036</v>
      </c>
      <c r="L642" t="s">
        <v>1526</v>
      </c>
      <c r="M642" s="87">
        <v>43999</v>
      </c>
      <c r="N642" t="s">
        <v>1512</v>
      </c>
      <c r="O642" t="s">
        <v>1513</v>
      </c>
      <c r="P642" s="61">
        <v>38.14</v>
      </c>
      <c r="Q642" t="s">
        <v>1513</v>
      </c>
      <c r="R642" s="61">
        <v>38.14</v>
      </c>
      <c r="S642" s="61">
        <v>0</v>
      </c>
    </row>
    <row r="643" spans="1:19" x14ac:dyDescent="0.2">
      <c r="A643" t="s">
        <v>675</v>
      </c>
      <c r="B643" t="s">
        <v>1288</v>
      </c>
      <c r="C643" t="s">
        <v>1501</v>
      </c>
      <c r="D643" t="s">
        <v>202</v>
      </c>
      <c r="E643" t="s">
        <v>1508</v>
      </c>
      <c r="F643" t="s">
        <v>16</v>
      </c>
      <c r="G643" s="87">
        <v>44012</v>
      </c>
      <c r="H643" t="s">
        <v>1509</v>
      </c>
      <c r="J643" t="s">
        <v>1510</v>
      </c>
      <c r="K643">
        <v>1036</v>
      </c>
      <c r="L643" t="s">
        <v>1526</v>
      </c>
      <c r="M643" s="87">
        <v>43999</v>
      </c>
      <c r="N643" t="s">
        <v>1512</v>
      </c>
      <c r="O643" t="s">
        <v>1513</v>
      </c>
      <c r="P643" s="61">
        <v>38.14</v>
      </c>
      <c r="Q643" t="s">
        <v>1513</v>
      </c>
      <c r="R643" s="61">
        <v>38.14</v>
      </c>
      <c r="S643" s="61">
        <v>0</v>
      </c>
    </row>
    <row r="644" spans="1:19" x14ac:dyDescent="0.2">
      <c r="A644" t="s">
        <v>675</v>
      </c>
      <c r="B644" t="s">
        <v>1288</v>
      </c>
      <c r="C644" t="s">
        <v>1501</v>
      </c>
      <c r="D644" t="s">
        <v>202</v>
      </c>
      <c r="E644" t="s">
        <v>1508</v>
      </c>
      <c r="F644" t="s">
        <v>16</v>
      </c>
      <c r="G644" s="87">
        <v>44012</v>
      </c>
      <c r="H644" t="s">
        <v>1509</v>
      </c>
      <c r="J644" t="s">
        <v>1510</v>
      </c>
      <c r="K644">
        <v>1036</v>
      </c>
      <c r="L644" t="s">
        <v>1526</v>
      </c>
      <c r="M644" s="87">
        <v>43999</v>
      </c>
      <c r="N644" t="s">
        <v>1512</v>
      </c>
      <c r="O644" t="s">
        <v>1513</v>
      </c>
      <c r="P644" s="61">
        <v>38.159999999999997</v>
      </c>
      <c r="Q644" t="s">
        <v>1513</v>
      </c>
      <c r="R644" s="61">
        <v>38.159999999999997</v>
      </c>
      <c r="S644" s="61">
        <v>0</v>
      </c>
    </row>
    <row r="645" spans="1:19" x14ac:dyDescent="0.2">
      <c r="A645" t="s">
        <v>675</v>
      </c>
      <c r="B645" t="s">
        <v>1288</v>
      </c>
      <c r="C645" t="s">
        <v>1501</v>
      </c>
      <c r="D645" t="s">
        <v>202</v>
      </c>
      <c r="E645" t="s">
        <v>1508</v>
      </c>
      <c r="F645" t="s">
        <v>16</v>
      </c>
      <c r="G645" s="87">
        <v>44012</v>
      </c>
      <c r="H645" t="s">
        <v>1509</v>
      </c>
      <c r="J645" t="s">
        <v>1510</v>
      </c>
      <c r="K645">
        <v>1036</v>
      </c>
      <c r="L645" t="s">
        <v>1526</v>
      </c>
      <c r="M645" s="87">
        <v>43999</v>
      </c>
      <c r="N645" t="s">
        <v>1512</v>
      </c>
      <c r="O645" t="s">
        <v>1513</v>
      </c>
      <c r="P645" s="61">
        <v>0.24</v>
      </c>
      <c r="Q645" t="s">
        <v>1513</v>
      </c>
      <c r="R645" s="61">
        <v>0.24</v>
      </c>
      <c r="S645" s="61">
        <v>0</v>
      </c>
    </row>
    <row r="646" spans="1:19" x14ac:dyDescent="0.2">
      <c r="A646" t="s">
        <v>675</v>
      </c>
      <c r="B646" t="s">
        <v>1288</v>
      </c>
      <c r="C646" t="s">
        <v>1501</v>
      </c>
      <c r="D646" t="s">
        <v>202</v>
      </c>
      <c r="E646" t="s">
        <v>1508</v>
      </c>
      <c r="F646" t="s">
        <v>16</v>
      </c>
      <c r="G646" s="87">
        <v>44012</v>
      </c>
      <c r="H646" t="s">
        <v>1509</v>
      </c>
      <c r="J646" t="s">
        <v>1510</v>
      </c>
      <c r="K646">
        <v>1036</v>
      </c>
      <c r="L646" t="s">
        <v>1526</v>
      </c>
      <c r="M646" s="87">
        <v>43999</v>
      </c>
      <c r="N646" t="s">
        <v>1512</v>
      </c>
      <c r="O646" t="s">
        <v>1513</v>
      </c>
      <c r="P646" s="61">
        <v>0.24</v>
      </c>
      <c r="Q646" t="s">
        <v>1513</v>
      </c>
      <c r="R646" s="61">
        <v>0.24</v>
      </c>
      <c r="S646" s="61">
        <v>0</v>
      </c>
    </row>
    <row r="647" spans="1:19" x14ac:dyDescent="0.2">
      <c r="A647" t="s">
        <v>675</v>
      </c>
      <c r="B647" t="s">
        <v>1288</v>
      </c>
      <c r="C647" t="s">
        <v>1501</v>
      </c>
      <c r="D647" t="s">
        <v>202</v>
      </c>
      <c r="E647" t="s">
        <v>1508</v>
      </c>
      <c r="F647" t="s">
        <v>16</v>
      </c>
      <c r="G647" s="87">
        <v>44012</v>
      </c>
      <c r="H647" t="s">
        <v>1509</v>
      </c>
      <c r="J647" t="s">
        <v>1510</v>
      </c>
      <c r="K647">
        <v>1036</v>
      </c>
      <c r="L647" t="s">
        <v>1526</v>
      </c>
      <c r="M647" s="87">
        <v>43999</v>
      </c>
      <c r="N647" t="s">
        <v>1512</v>
      </c>
      <c r="O647" t="s">
        <v>1513</v>
      </c>
      <c r="P647" s="61">
        <v>38.14</v>
      </c>
      <c r="Q647" t="s">
        <v>1513</v>
      </c>
      <c r="R647" s="61">
        <v>38.14</v>
      </c>
      <c r="S647" s="61">
        <v>0</v>
      </c>
    </row>
    <row r="648" spans="1:19" x14ac:dyDescent="0.2">
      <c r="A648" t="s">
        <v>675</v>
      </c>
      <c r="B648" t="s">
        <v>1288</v>
      </c>
      <c r="C648" t="s">
        <v>1501</v>
      </c>
      <c r="D648" t="s">
        <v>202</v>
      </c>
      <c r="E648" t="s">
        <v>1508</v>
      </c>
      <c r="F648" t="s">
        <v>16</v>
      </c>
      <c r="G648" s="87">
        <v>44012</v>
      </c>
      <c r="H648" t="s">
        <v>1509</v>
      </c>
      <c r="J648" t="s">
        <v>1510</v>
      </c>
      <c r="K648">
        <v>1036</v>
      </c>
      <c r="L648" t="s">
        <v>1526</v>
      </c>
      <c r="M648" s="87">
        <v>43999</v>
      </c>
      <c r="N648" t="s">
        <v>1512</v>
      </c>
      <c r="O648" t="s">
        <v>1513</v>
      </c>
      <c r="P648" s="61">
        <v>38.14</v>
      </c>
      <c r="Q648" t="s">
        <v>1513</v>
      </c>
      <c r="R648" s="61">
        <v>38.14</v>
      </c>
      <c r="S648" s="61">
        <v>0</v>
      </c>
    </row>
    <row r="649" spans="1:19" x14ac:dyDescent="0.2">
      <c r="A649" t="s">
        <v>675</v>
      </c>
      <c r="B649" t="s">
        <v>1288</v>
      </c>
      <c r="C649" t="s">
        <v>1501</v>
      </c>
      <c r="D649" t="s">
        <v>202</v>
      </c>
      <c r="E649" t="s">
        <v>1508</v>
      </c>
      <c r="F649" t="s">
        <v>16</v>
      </c>
      <c r="G649" s="87">
        <v>44012</v>
      </c>
      <c r="H649" t="s">
        <v>1509</v>
      </c>
      <c r="J649" t="s">
        <v>1510</v>
      </c>
      <c r="K649">
        <v>1036</v>
      </c>
      <c r="L649" t="s">
        <v>1526</v>
      </c>
      <c r="M649" s="87">
        <v>43999</v>
      </c>
      <c r="N649" t="s">
        <v>1512</v>
      </c>
      <c r="O649" t="s">
        <v>1513</v>
      </c>
      <c r="P649" s="61">
        <v>38.14</v>
      </c>
      <c r="Q649" t="s">
        <v>1513</v>
      </c>
      <c r="R649" s="61">
        <v>38.14</v>
      </c>
      <c r="S649" s="61">
        <v>0</v>
      </c>
    </row>
    <row r="650" spans="1:19" x14ac:dyDescent="0.2">
      <c r="A650" t="s">
        <v>675</v>
      </c>
      <c r="B650" t="s">
        <v>1288</v>
      </c>
      <c r="C650" t="s">
        <v>1501</v>
      </c>
      <c r="D650" t="s">
        <v>202</v>
      </c>
      <c r="E650" t="s">
        <v>1508</v>
      </c>
      <c r="F650" t="s">
        <v>16</v>
      </c>
      <c r="G650" s="87">
        <v>44012</v>
      </c>
      <c r="H650" t="s">
        <v>1509</v>
      </c>
      <c r="J650" t="s">
        <v>1510</v>
      </c>
      <c r="K650">
        <v>1036</v>
      </c>
      <c r="L650" t="s">
        <v>1526</v>
      </c>
      <c r="M650" s="87">
        <v>43999</v>
      </c>
      <c r="N650" t="s">
        <v>1512</v>
      </c>
      <c r="O650" t="s">
        <v>1513</v>
      </c>
      <c r="P650" s="61">
        <v>27012.2</v>
      </c>
      <c r="Q650" t="s">
        <v>1513</v>
      </c>
      <c r="R650" s="61">
        <v>27012.2</v>
      </c>
      <c r="S650" s="61">
        <v>0</v>
      </c>
    </row>
    <row r="651" spans="1:19" x14ac:dyDescent="0.2">
      <c r="A651" t="s">
        <v>675</v>
      </c>
      <c r="B651" t="s">
        <v>1288</v>
      </c>
      <c r="C651" t="s">
        <v>1501</v>
      </c>
      <c r="D651" t="s">
        <v>202</v>
      </c>
      <c r="E651" t="s">
        <v>1508</v>
      </c>
      <c r="F651" t="s">
        <v>16</v>
      </c>
      <c r="G651" s="87">
        <v>44012</v>
      </c>
      <c r="H651" t="s">
        <v>1509</v>
      </c>
      <c r="J651" t="s">
        <v>1510</v>
      </c>
      <c r="K651">
        <v>1036</v>
      </c>
      <c r="L651" t="s">
        <v>1526</v>
      </c>
      <c r="M651" s="87">
        <v>43999</v>
      </c>
      <c r="N651" t="s">
        <v>1512</v>
      </c>
      <c r="O651" t="s">
        <v>1513</v>
      </c>
      <c r="P651" s="61">
        <v>2314.5100000000002</v>
      </c>
      <c r="Q651" t="s">
        <v>1513</v>
      </c>
      <c r="R651" s="61">
        <v>2314.5100000000002</v>
      </c>
      <c r="S651" s="61">
        <v>0</v>
      </c>
    </row>
    <row r="652" spans="1:19" x14ac:dyDescent="0.2">
      <c r="A652" t="s">
        <v>675</v>
      </c>
      <c r="B652" t="s">
        <v>1288</v>
      </c>
      <c r="C652" t="s">
        <v>1501</v>
      </c>
      <c r="D652" t="s">
        <v>202</v>
      </c>
      <c r="E652" t="s">
        <v>1508</v>
      </c>
      <c r="F652" t="s">
        <v>16</v>
      </c>
      <c r="G652" s="87">
        <v>44012</v>
      </c>
      <c r="H652" t="s">
        <v>1509</v>
      </c>
      <c r="J652" t="s">
        <v>1510</v>
      </c>
      <c r="K652">
        <v>1036</v>
      </c>
      <c r="L652" t="s">
        <v>1526</v>
      </c>
      <c r="M652" s="87">
        <v>43999</v>
      </c>
      <c r="N652" t="s">
        <v>1512</v>
      </c>
      <c r="O652" t="s">
        <v>1513</v>
      </c>
      <c r="P652" s="61">
        <v>44428.01</v>
      </c>
      <c r="Q652" t="s">
        <v>1513</v>
      </c>
      <c r="R652" s="61">
        <v>44428.01</v>
      </c>
      <c r="S652" s="61">
        <v>0</v>
      </c>
    </row>
    <row r="653" spans="1:19" x14ac:dyDescent="0.2">
      <c r="A653" t="s">
        <v>675</v>
      </c>
      <c r="B653" t="s">
        <v>1288</v>
      </c>
      <c r="C653" t="s">
        <v>1501</v>
      </c>
      <c r="D653" t="s">
        <v>202</v>
      </c>
      <c r="E653" t="s">
        <v>1508</v>
      </c>
      <c r="F653" t="s">
        <v>16</v>
      </c>
      <c r="G653" s="87">
        <v>44012</v>
      </c>
      <c r="H653" t="s">
        <v>1509</v>
      </c>
      <c r="J653" t="s">
        <v>1510</v>
      </c>
      <c r="K653">
        <v>1036</v>
      </c>
      <c r="L653" t="s">
        <v>1526</v>
      </c>
      <c r="M653" s="87">
        <v>43999</v>
      </c>
      <c r="N653" t="s">
        <v>1512</v>
      </c>
      <c r="O653" t="s">
        <v>1513</v>
      </c>
      <c r="P653" s="61">
        <v>77714.080000000002</v>
      </c>
      <c r="Q653" t="s">
        <v>1513</v>
      </c>
      <c r="R653" s="61">
        <v>77714.080000000002</v>
      </c>
      <c r="S653" s="61">
        <v>0</v>
      </c>
    </row>
    <row r="654" spans="1:19" x14ac:dyDescent="0.2">
      <c r="A654" t="s">
        <v>675</v>
      </c>
      <c r="B654" t="s">
        <v>1288</v>
      </c>
      <c r="C654" t="s">
        <v>1501</v>
      </c>
      <c r="D654" t="s">
        <v>202</v>
      </c>
      <c r="E654" t="s">
        <v>1508</v>
      </c>
      <c r="F654" t="s">
        <v>16</v>
      </c>
      <c r="G654" s="87">
        <v>44012</v>
      </c>
      <c r="H654" t="s">
        <v>1509</v>
      </c>
      <c r="J654" t="s">
        <v>1510</v>
      </c>
      <c r="K654">
        <v>1036</v>
      </c>
      <c r="L654" t="s">
        <v>1526</v>
      </c>
      <c r="M654" s="87">
        <v>43999</v>
      </c>
      <c r="N654" t="s">
        <v>1512</v>
      </c>
      <c r="O654" t="s">
        <v>1513</v>
      </c>
      <c r="P654" s="61">
        <v>74666.509999999995</v>
      </c>
      <c r="Q654" t="s">
        <v>1513</v>
      </c>
      <c r="R654" s="61">
        <v>74666.509999999995</v>
      </c>
      <c r="S654" s="61">
        <v>0</v>
      </c>
    </row>
    <row r="655" spans="1:19" x14ac:dyDescent="0.2">
      <c r="A655" t="s">
        <v>675</v>
      </c>
      <c r="B655" t="s">
        <v>1288</v>
      </c>
      <c r="C655" t="s">
        <v>1501</v>
      </c>
      <c r="D655" t="s">
        <v>202</v>
      </c>
      <c r="E655" t="s">
        <v>1508</v>
      </c>
      <c r="F655" t="s">
        <v>16</v>
      </c>
      <c r="G655" s="87">
        <v>44012</v>
      </c>
      <c r="H655" t="s">
        <v>1509</v>
      </c>
      <c r="J655" t="s">
        <v>1510</v>
      </c>
      <c r="K655">
        <v>1036</v>
      </c>
      <c r="L655" t="s">
        <v>1526</v>
      </c>
      <c r="M655" s="87">
        <v>43999</v>
      </c>
      <c r="N655" t="s">
        <v>1512</v>
      </c>
      <c r="O655" t="s">
        <v>1513</v>
      </c>
      <c r="P655" s="61">
        <v>24685.65</v>
      </c>
      <c r="Q655" t="s">
        <v>1513</v>
      </c>
      <c r="R655" s="61">
        <v>24685.65</v>
      </c>
      <c r="S655" s="61">
        <v>0</v>
      </c>
    </row>
    <row r="656" spans="1:19" x14ac:dyDescent="0.2">
      <c r="A656" t="s">
        <v>675</v>
      </c>
      <c r="B656" t="s">
        <v>1288</v>
      </c>
      <c r="C656" t="s">
        <v>1501</v>
      </c>
      <c r="D656" t="s">
        <v>202</v>
      </c>
      <c r="E656" t="s">
        <v>1508</v>
      </c>
      <c r="F656" t="s">
        <v>16</v>
      </c>
      <c r="G656" s="87">
        <v>44012</v>
      </c>
      <c r="H656" t="s">
        <v>1509</v>
      </c>
      <c r="J656" t="s">
        <v>1510</v>
      </c>
      <c r="K656">
        <v>1036</v>
      </c>
      <c r="L656" t="s">
        <v>1526</v>
      </c>
      <c r="M656" s="87">
        <v>43999</v>
      </c>
      <c r="N656" t="s">
        <v>1512</v>
      </c>
      <c r="O656" t="s">
        <v>1513</v>
      </c>
      <c r="P656" s="61">
        <v>38857.07</v>
      </c>
      <c r="Q656" t="s">
        <v>1513</v>
      </c>
      <c r="R656" s="61">
        <v>38857.07</v>
      </c>
      <c r="S656" s="61">
        <v>0</v>
      </c>
    </row>
    <row r="657" spans="1:19" x14ac:dyDescent="0.2">
      <c r="A657" t="s">
        <v>675</v>
      </c>
      <c r="B657" t="s">
        <v>1288</v>
      </c>
      <c r="C657" t="s">
        <v>1501</v>
      </c>
      <c r="D657" t="s">
        <v>202</v>
      </c>
      <c r="E657" t="s">
        <v>1508</v>
      </c>
      <c r="F657" t="s">
        <v>16</v>
      </c>
      <c r="G657" s="87">
        <v>44012</v>
      </c>
      <c r="H657" t="s">
        <v>1509</v>
      </c>
      <c r="J657" t="s">
        <v>1510</v>
      </c>
      <c r="K657">
        <v>1036</v>
      </c>
      <c r="L657" t="s">
        <v>1526</v>
      </c>
      <c r="M657" s="87">
        <v>43999</v>
      </c>
      <c r="N657" t="s">
        <v>1512</v>
      </c>
      <c r="O657" t="s">
        <v>1513</v>
      </c>
      <c r="P657" s="61">
        <v>64609.37</v>
      </c>
      <c r="Q657" t="s">
        <v>1513</v>
      </c>
      <c r="R657" s="61">
        <v>64609.37</v>
      </c>
      <c r="S657" s="61">
        <v>0</v>
      </c>
    </row>
    <row r="658" spans="1:19" x14ac:dyDescent="0.2">
      <c r="A658" t="s">
        <v>675</v>
      </c>
      <c r="B658" t="s">
        <v>1288</v>
      </c>
      <c r="C658" t="s">
        <v>1501</v>
      </c>
      <c r="D658" t="s">
        <v>202</v>
      </c>
      <c r="E658" t="s">
        <v>1508</v>
      </c>
      <c r="F658" t="s">
        <v>16</v>
      </c>
      <c r="G658" s="87">
        <v>44012</v>
      </c>
      <c r="H658" t="s">
        <v>1509</v>
      </c>
      <c r="J658" t="s">
        <v>1510</v>
      </c>
      <c r="K658">
        <v>1036</v>
      </c>
      <c r="L658" t="s">
        <v>1526</v>
      </c>
      <c r="M658" s="87">
        <v>43999</v>
      </c>
      <c r="N658" t="s">
        <v>1512</v>
      </c>
      <c r="O658" t="s">
        <v>1513</v>
      </c>
      <c r="P658" s="61">
        <v>11906.64</v>
      </c>
      <c r="Q658" t="s">
        <v>1513</v>
      </c>
      <c r="R658" s="61">
        <v>11906.64</v>
      </c>
      <c r="S658" s="61">
        <v>0</v>
      </c>
    </row>
    <row r="659" spans="1:19" x14ac:dyDescent="0.2">
      <c r="A659" t="s">
        <v>675</v>
      </c>
      <c r="B659" t="s">
        <v>1288</v>
      </c>
      <c r="C659" t="s">
        <v>1501</v>
      </c>
      <c r="D659" t="s">
        <v>202</v>
      </c>
      <c r="E659" t="s">
        <v>1508</v>
      </c>
      <c r="F659" t="s">
        <v>16</v>
      </c>
      <c r="G659" s="87">
        <v>44012</v>
      </c>
      <c r="H659" t="s">
        <v>1509</v>
      </c>
      <c r="J659" t="s">
        <v>1510</v>
      </c>
      <c r="K659">
        <v>1036</v>
      </c>
      <c r="L659" t="s">
        <v>1526</v>
      </c>
      <c r="M659" s="87">
        <v>43999</v>
      </c>
      <c r="N659" t="s">
        <v>1512</v>
      </c>
      <c r="O659" t="s">
        <v>1513</v>
      </c>
      <c r="P659" s="61">
        <v>6669.1</v>
      </c>
      <c r="Q659" t="s">
        <v>1513</v>
      </c>
      <c r="R659" s="61">
        <v>6669.1</v>
      </c>
      <c r="S659" s="61">
        <v>0</v>
      </c>
    </row>
    <row r="660" spans="1:19" x14ac:dyDescent="0.2">
      <c r="A660" t="s">
        <v>675</v>
      </c>
      <c r="B660" t="s">
        <v>1288</v>
      </c>
      <c r="C660" t="s">
        <v>1501</v>
      </c>
      <c r="D660" t="s">
        <v>202</v>
      </c>
      <c r="E660" t="s">
        <v>1508</v>
      </c>
      <c r="F660" t="s">
        <v>16</v>
      </c>
      <c r="G660" s="87">
        <v>44012</v>
      </c>
      <c r="H660" t="s">
        <v>1509</v>
      </c>
      <c r="J660" t="s">
        <v>1510</v>
      </c>
      <c r="K660">
        <v>1036</v>
      </c>
      <c r="L660" t="s">
        <v>1526</v>
      </c>
      <c r="M660" s="87">
        <v>43999</v>
      </c>
      <c r="N660" t="s">
        <v>1512</v>
      </c>
      <c r="O660" t="s">
        <v>1513</v>
      </c>
      <c r="P660" s="61">
        <v>260.3</v>
      </c>
      <c r="Q660" t="s">
        <v>1513</v>
      </c>
      <c r="R660" s="61">
        <v>260.3</v>
      </c>
      <c r="S660" s="61">
        <v>0</v>
      </c>
    </row>
    <row r="661" spans="1:19" x14ac:dyDescent="0.2">
      <c r="A661" t="s">
        <v>675</v>
      </c>
      <c r="B661" t="s">
        <v>1288</v>
      </c>
      <c r="C661" t="s">
        <v>1501</v>
      </c>
      <c r="D661" t="s">
        <v>202</v>
      </c>
      <c r="E661" t="s">
        <v>1508</v>
      </c>
      <c r="F661" t="s">
        <v>16</v>
      </c>
      <c r="G661" s="87">
        <v>44012</v>
      </c>
      <c r="H661" t="s">
        <v>1509</v>
      </c>
      <c r="J661" t="s">
        <v>1510</v>
      </c>
      <c r="K661">
        <v>1036</v>
      </c>
      <c r="L661" t="s">
        <v>1526</v>
      </c>
      <c r="M661" s="87">
        <v>43999</v>
      </c>
      <c r="N661" t="s">
        <v>1512</v>
      </c>
      <c r="O661" t="s">
        <v>1513</v>
      </c>
      <c r="P661" s="61">
        <v>261.08</v>
      </c>
      <c r="Q661" t="s">
        <v>1513</v>
      </c>
      <c r="R661" s="61">
        <v>261.08</v>
      </c>
      <c r="S661" s="61">
        <v>0</v>
      </c>
    </row>
    <row r="662" spans="1:19" x14ac:dyDescent="0.2">
      <c r="A662" t="s">
        <v>675</v>
      </c>
      <c r="B662" t="s">
        <v>1288</v>
      </c>
      <c r="C662" t="s">
        <v>1501</v>
      </c>
      <c r="D662" t="s">
        <v>202</v>
      </c>
      <c r="E662" t="s">
        <v>1508</v>
      </c>
      <c r="F662" t="s">
        <v>16</v>
      </c>
      <c r="G662" s="87">
        <v>44012</v>
      </c>
      <c r="H662" t="s">
        <v>1509</v>
      </c>
      <c r="J662" t="s">
        <v>1510</v>
      </c>
      <c r="K662">
        <v>1036</v>
      </c>
      <c r="L662" t="s">
        <v>1526</v>
      </c>
      <c r="M662" s="87">
        <v>43999</v>
      </c>
      <c r="N662" t="s">
        <v>1512</v>
      </c>
      <c r="O662" t="s">
        <v>1513</v>
      </c>
      <c r="P662" s="61">
        <v>50.6</v>
      </c>
      <c r="Q662" t="s">
        <v>1513</v>
      </c>
      <c r="R662" s="61">
        <v>50.6</v>
      </c>
      <c r="S662" s="61">
        <v>0</v>
      </c>
    </row>
    <row r="663" spans="1:19" x14ac:dyDescent="0.2">
      <c r="A663" t="s">
        <v>675</v>
      </c>
      <c r="B663" t="s">
        <v>1288</v>
      </c>
      <c r="C663" t="s">
        <v>1501</v>
      </c>
      <c r="D663" t="s">
        <v>202</v>
      </c>
      <c r="E663" t="s">
        <v>1508</v>
      </c>
      <c r="F663" t="s">
        <v>16</v>
      </c>
      <c r="G663" s="87">
        <v>44012</v>
      </c>
      <c r="H663" t="s">
        <v>1509</v>
      </c>
      <c r="J663" t="s">
        <v>1510</v>
      </c>
      <c r="K663">
        <v>1036</v>
      </c>
      <c r="L663" t="s">
        <v>1526</v>
      </c>
      <c r="M663" s="87">
        <v>43999</v>
      </c>
      <c r="N663" t="s">
        <v>1512</v>
      </c>
      <c r="O663" t="s">
        <v>1513</v>
      </c>
      <c r="P663" s="61">
        <v>37067.32</v>
      </c>
      <c r="Q663" t="s">
        <v>1513</v>
      </c>
      <c r="R663" s="61">
        <v>37067.32</v>
      </c>
      <c r="S663" s="61">
        <v>0</v>
      </c>
    </row>
    <row r="664" spans="1:19" x14ac:dyDescent="0.2">
      <c r="A664" t="s">
        <v>675</v>
      </c>
      <c r="B664" t="s">
        <v>1288</v>
      </c>
      <c r="C664" t="s">
        <v>1501</v>
      </c>
      <c r="D664" t="s">
        <v>202</v>
      </c>
      <c r="E664" t="s">
        <v>1508</v>
      </c>
      <c r="F664" t="s">
        <v>16</v>
      </c>
      <c r="G664" s="87">
        <v>44012</v>
      </c>
      <c r="H664" t="s">
        <v>1509</v>
      </c>
      <c r="J664" t="s">
        <v>1510</v>
      </c>
      <c r="K664">
        <v>1036</v>
      </c>
      <c r="L664" t="s">
        <v>1526</v>
      </c>
      <c r="M664" s="87">
        <v>43999</v>
      </c>
      <c r="N664" t="s">
        <v>1512</v>
      </c>
      <c r="O664" t="s">
        <v>1513</v>
      </c>
      <c r="P664" s="61">
        <v>238419.19</v>
      </c>
      <c r="Q664" t="s">
        <v>1513</v>
      </c>
      <c r="R664" s="61">
        <v>238419.19</v>
      </c>
      <c r="S664" s="61">
        <v>0</v>
      </c>
    </row>
    <row r="665" spans="1:19" x14ac:dyDescent="0.2">
      <c r="A665" t="s">
        <v>675</v>
      </c>
      <c r="B665" t="s">
        <v>1288</v>
      </c>
      <c r="C665" t="s">
        <v>1501</v>
      </c>
      <c r="D665" t="s">
        <v>202</v>
      </c>
      <c r="E665" t="s">
        <v>1508</v>
      </c>
      <c r="F665" t="s">
        <v>16</v>
      </c>
      <c r="G665" s="87">
        <v>44012</v>
      </c>
      <c r="H665" t="s">
        <v>1582</v>
      </c>
      <c r="I665" t="s">
        <v>1510</v>
      </c>
      <c r="J665" t="s">
        <v>1510</v>
      </c>
      <c r="K665">
        <v>1040</v>
      </c>
      <c r="L665" t="s">
        <v>1583</v>
      </c>
      <c r="M665" s="87">
        <v>44020</v>
      </c>
      <c r="N665" t="s">
        <v>1512</v>
      </c>
      <c r="O665" t="s">
        <v>1513</v>
      </c>
      <c r="P665" s="61">
        <v>1488.33</v>
      </c>
      <c r="Q665" t="s">
        <v>1513</v>
      </c>
      <c r="R665" s="61">
        <v>1488.33</v>
      </c>
      <c r="S665" s="61">
        <v>0</v>
      </c>
    </row>
    <row r="666" spans="1:19" x14ac:dyDescent="0.2">
      <c r="A666" t="s">
        <v>675</v>
      </c>
      <c r="B666" t="s">
        <v>1288</v>
      </c>
      <c r="C666" t="s">
        <v>1501</v>
      </c>
      <c r="D666" t="s">
        <v>202</v>
      </c>
      <c r="E666" t="s">
        <v>1508</v>
      </c>
      <c r="F666" t="s">
        <v>16</v>
      </c>
      <c r="G666" s="87">
        <v>44012</v>
      </c>
      <c r="H666" t="s">
        <v>1509</v>
      </c>
      <c r="I666" t="s">
        <v>1510</v>
      </c>
      <c r="J666" t="s">
        <v>1510</v>
      </c>
      <c r="K666">
        <v>1037</v>
      </c>
      <c r="L666" t="s">
        <v>1545</v>
      </c>
      <c r="M666" s="87">
        <v>44008</v>
      </c>
      <c r="N666" t="s">
        <v>1512</v>
      </c>
      <c r="O666" t="s">
        <v>1513</v>
      </c>
      <c r="P666" s="61">
        <v>3479.74</v>
      </c>
      <c r="Q666" t="s">
        <v>1513</v>
      </c>
      <c r="R666" s="61">
        <v>3479.74</v>
      </c>
      <c r="S666" s="61">
        <v>0</v>
      </c>
    </row>
    <row r="667" spans="1:19" x14ac:dyDescent="0.2">
      <c r="A667" t="s">
        <v>675</v>
      </c>
      <c r="B667" t="s">
        <v>1288</v>
      </c>
      <c r="C667" t="s">
        <v>1501</v>
      </c>
      <c r="D667" t="s">
        <v>202</v>
      </c>
      <c r="E667" t="s">
        <v>1508</v>
      </c>
      <c r="F667" t="s">
        <v>16</v>
      </c>
      <c r="G667" s="87">
        <v>44012</v>
      </c>
      <c r="H667" t="s">
        <v>1509</v>
      </c>
      <c r="I667" t="s">
        <v>1510</v>
      </c>
      <c r="J667" t="s">
        <v>1510</v>
      </c>
      <c r="K667">
        <v>1037</v>
      </c>
      <c r="L667" t="s">
        <v>1559</v>
      </c>
      <c r="M667" s="87">
        <v>44008</v>
      </c>
      <c r="N667" t="s">
        <v>1512</v>
      </c>
      <c r="O667" t="s">
        <v>1513</v>
      </c>
      <c r="P667" s="61">
        <v>2483.11</v>
      </c>
      <c r="Q667" t="s">
        <v>1513</v>
      </c>
      <c r="R667" s="61">
        <v>2483.11</v>
      </c>
      <c r="S667" s="61">
        <v>0</v>
      </c>
    </row>
    <row r="668" spans="1:19" x14ac:dyDescent="0.2">
      <c r="A668" t="s">
        <v>675</v>
      </c>
      <c r="B668" t="s">
        <v>1288</v>
      </c>
      <c r="C668" t="s">
        <v>1501</v>
      </c>
      <c r="D668" t="s">
        <v>202</v>
      </c>
      <c r="E668" t="s">
        <v>1508</v>
      </c>
      <c r="F668" t="s">
        <v>16</v>
      </c>
      <c r="G668" s="87">
        <v>44012</v>
      </c>
      <c r="H668" t="s">
        <v>1509</v>
      </c>
      <c r="I668" t="s">
        <v>1510</v>
      </c>
      <c r="J668" t="s">
        <v>1510</v>
      </c>
      <c r="K668">
        <v>1047</v>
      </c>
      <c r="L668" t="s">
        <v>1511</v>
      </c>
      <c r="M668" s="87">
        <v>44071</v>
      </c>
      <c r="N668" t="s">
        <v>1512</v>
      </c>
      <c r="O668" t="s">
        <v>1513</v>
      </c>
      <c r="P668" s="61">
        <v>-955147.43</v>
      </c>
      <c r="Q668" t="s">
        <v>1513</v>
      </c>
      <c r="R668" s="61">
        <v>0</v>
      </c>
      <c r="S668" s="61">
        <v>-955147.43</v>
      </c>
    </row>
    <row r="669" spans="1:19" x14ac:dyDescent="0.2">
      <c r="A669" t="s">
        <v>675</v>
      </c>
      <c r="B669" t="s">
        <v>1288</v>
      </c>
      <c r="C669" t="s">
        <v>1501</v>
      </c>
      <c r="D669" t="s">
        <v>202</v>
      </c>
      <c r="E669" t="s">
        <v>1508</v>
      </c>
      <c r="F669" t="s">
        <v>16</v>
      </c>
      <c r="G669" s="87">
        <v>44012</v>
      </c>
      <c r="H669" t="s">
        <v>1509</v>
      </c>
      <c r="I669" t="s">
        <v>1510</v>
      </c>
      <c r="J669" t="s">
        <v>1510</v>
      </c>
      <c r="K669">
        <v>1037</v>
      </c>
      <c r="L669" t="s">
        <v>1559</v>
      </c>
      <c r="M669" s="87">
        <v>44008</v>
      </c>
      <c r="N669" t="s">
        <v>1512</v>
      </c>
      <c r="O669" t="s">
        <v>1513</v>
      </c>
      <c r="P669" s="61">
        <v>210.41</v>
      </c>
      <c r="Q669" t="s">
        <v>1513</v>
      </c>
      <c r="R669" s="61">
        <v>210.41</v>
      </c>
      <c r="S669" s="61">
        <v>0</v>
      </c>
    </row>
    <row r="670" spans="1:19" x14ac:dyDescent="0.2">
      <c r="A670" t="s">
        <v>675</v>
      </c>
      <c r="B670" t="s">
        <v>1288</v>
      </c>
      <c r="C670" t="s">
        <v>1501</v>
      </c>
      <c r="D670" t="s">
        <v>202</v>
      </c>
      <c r="E670" t="s">
        <v>1508</v>
      </c>
      <c r="F670" t="s">
        <v>16</v>
      </c>
      <c r="G670" s="87">
        <v>44012</v>
      </c>
      <c r="H670" t="s">
        <v>1509</v>
      </c>
      <c r="I670" t="s">
        <v>1510</v>
      </c>
      <c r="J670" t="s">
        <v>1510</v>
      </c>
      <c r="K670">
        <v>1037</v>
      </c>
      <c r="L670" t="s">
        <v>1559</v>
      </c>
      <c r="M670" s="87">
        <v>44008</v>
      </c>
      <c r="N670" t="s">
        <v>1512</v>
      </c>
      <c r="O670" t="s">
        <v>1513</v>
      </c>
      <c r="P670" s="61">
        <v>23.38</v>
      </c>
      <c r="Q670" t="s">
        <v>1513</v>
      </c>
      <c r="R670" s="61">
        <v>23.38</v>
      </c>
      <c r="S670" s="61">
        <v>0</v>
      </c>
    </row>
    <row r="671" spans="1:19" x14ac:dyDescent="0.2">
      <c r="A671" t="s">
        <v>675</v>
      </c>
      <c r="B671" t="s">
        <v>1288</v>
      </c>
      <c r="C671" t="s">
        <v>1501</v>
      </c>
      <c r="D671" t="s">
        <v>202</v>
      </c>
      <c r="E671" t="s">
        <v>1508</v>
      </c>
      <c r="F671" t="s">
        <v>16</v>
      </c>
      <c r="G671" s="87">
        <v>44012</v>
      </c>
      <c r="H671" t="s">
        <v>1509</v>
      </c>
      <c r="I671" t="s">
        <v>1510</v>
      </c>
      <c r="J671" t="s">
        <v>1510</v>
      </c>
      <c r="K671">
        <v>1037</v>
      </c>
      <c r="L671" t="s">
        <v>1559</v>
      </c>
      <c r="M671" s="87">
        <v>44008</v>
      </c>
      <c r="N671" t="s">
        <v>1512</v>
      </c>
      <c r="O671" t="s">
        <v>1513</v>
      </c>
      <c r="P671" s="61">
        <v>23.38</v>
      </c>
      <c r="Q671" t="s">
        <v>1513</v>
      </c>
      <c r="R671" s="61">
        <v>23.38</v>
      </c>
      <c r="S671" s="61">
        <v>0</v>
      </c>
    </row>
    <row r="672" spans="1:19" x14ac:dyDescent="0.2">
      <c r="A672" t="s">
        <v>675</v>
      </c>
      <c r="B672" t="s">
        <v>1288</v>
      </c>
      <c r="C672" t="s">
        <v>1501</v>
      </c>
      <c r="D672" t="s">
        <v>202</v>
      </c>
      <c r="E672" t="s">
        <v>1508</v>
      </c>
      <c r="F672" t="s">
        <v>16</v>
      </c>
      <c r="G672" s="87">
        <v>44012</v>
      </c>
      <c r="H672" t="s">
        <v>1509</v>
      </c>
      <c r="I672" t="s">
        <v>1510</v>
      </c>
      <c r="J672" t="s">
        <v>1510</v>
      </c>
      <c r="K672">
        <v>1037</v>
      </c>
      <c r="L672" t="s">
        <v>1559</v>
      </c>
      <c r="M672" s="87">
        <v>44008</v>
      </c>
      <c r="N672" t="s">
        <v>1512</v>
      </c>
      <c r="O672" t="s">
        <v>1513</v>
      </c>
      <c r="P672" s="61">
        <v>3396.12</v>
      </c>
      <c r="Q672" t="s">
        <v>1513</v>
      </c>
      <c r="R672" s="61">
        <v>3396.12</v>
      </c>
      <c r="S672" s="61">
        <v>0</v>
      </c>
    </row>
    <row r="673" spans="1:19" x14ac:dyDescent="0.2">
      <c r="A673" t="s">
        <v>675</v>
      </c>
      <c r="B673" t="s">
        <v>1288</v>
      </c>
      <c r="C673" t="s">
        <v>1501</v>
      </c>
      <c r="D673" t="s">
        <v>202</v>
      </c>
      <c r="E673" t="s">
        <v>1508</v>
      </c>
      <c r="F673" t="s">
        <v>16</v>
      </c>
      <c r="G673" s="87">
        <v>44012</v>
      </c>
      <c r="H673" t="s">
        <v>1509</v>
      </c>
      <c r="I673" t="s">
        <v>1510</v>
      </c>
      <c r="J673" t="s">
        <v>1510</v>
      </c>
      <c r="K673">
        <v>1037</v>
      </c>
      <c r="L673" t="s">
        <v>1559</v>
      </c>
      <c r="M673" s="87">
        <v>44008</v>
      </c>
      <c r="N673" t="s">
        <v>1512</v>
      </c>
      <c r="O673" t="s">
        <v>1513</v>
      </c>
      <c r="P673" s="61">
        <v>21690.29</v>
      </c>
      <c r="Q673" t="s">
        <v>1513</v>
      </c>
      <c r="R673" s="61">
        <v>21690.29</v>
      </c>
      <c r="S673" s="61">
        <v>0</v>
      </c>
    </row>
    <row r="674" spans="1:19" x14ac:dyDescent="0.2">
      <c r="A674" t="s">
        <v>675</v>
      </c>
      <c r="B674" t="s">
        <v>1288</v>
      </c>
      <c r="C674" t="s">
        <v>1501</v>
      </c>
      <c r="D674" t="s">
        <v>202</v>
      </c>
      <c r="E674" t="s">
        <v>1508</v>
      </c>
      <c r="F674" t="s">
        <v>16</v>
      </c>
      <c r="G674" s="87">
        <v>44012</v>
      </c>
      <c r="H674" t="s">
        <v>1509</v>
      </c>
      <c r="I674" t="s">
        <v>1510</v>
      </c>
      <c r="J674" t="s">
        <v>1510</v>
      </c>
      <c r="K674">
        <v>1038</v>
      </c>
      <c r="L674" t="s">
        <v>1546</v>
      </c>
      <c r="M674" s="87">
        <v>44013</v>
      </c>
      <c r="N674" t="s">
        <v>1521</v>
      </c>
      <c r="O674" t="s">
        <v>1513</v>
      </c>
      <c r="P674" s="61">
        <v>-0.01</v>
      </c>
      <c r="Q674" t="s">
        <v>1513</v>
      </c>
      <c r="R674" s="61">
        <v>0</v>
      </c>
      <c r="S674" s="61">
        <v>-0.01</v>
      </c>
    </row>
    <row r="675" spans="1:19" x14ac:dyDescent="0.2">
      <c r="A675" t="s">
        <v>675</v>
      </c>
      <c r="B675" t="s">
        <v>1288</v>
      </c>
      <c r="C675" t="s">
        <v>1501</v>
      </c>
      <c r="D675" t="s">
        <v>202</v>
      </c>
      <c r="E675" t="s">
        <v>1508</v>
      </c>
      <c r="F675" t="s">
        <v>16</v>
      </c>
      <c r="G675" s="87">
        <v>44012</v>
      </c>
      <c r="H675" t="s">
        <v>1509</v>
      </c>
      <c r="I675" t="s">
        <v>1510</v>
      </c>
      <c r="J675" t="s">
        <v>1510</v>
      </c>
      <c r="K675">
        <v>1047</v>
      </c>
      <c r="L675" t="s">
        <v>1511</v>
      </c>
      <c r="M675" s="87">
        <v>44071</v>
      </c>
      <c r="N675" t="s">
        <v>1512</v>
      </c>
      <c r="O675" t="s">
        <v>1513</v>
      </c>
      <c r="P675" s="61">
        <v>-149039.37</v>
      </c>
      <c r="Q675" t="s">
        <v>1513</v>
      </c>
      <c r="R675" s="61">
        <v>0</v>
      </c>
      <c r="S675" s="61">
        <v>-149039.37</v>
      </c>
    </row>
    <row r="676" spans="1:19" x14ac:dyDescent="0.2">
      <c r="A676" t="s">
        <v>675</v>
      </c>
      <c r="B676" t="s">
        <v>1288</v>
      </c>
      <c r="C676" t="s">
        <v>1501</v>
      </c>
      <c r="D676" t="s">
        <v>202</v>
      </c>
      <c r="E676" t="s">
        <v>1508</v>
      </c>
      <c r="F676" t="s">
        <v>16</v>
      </c>
      <c r="G676" s="87">
        <v>44012</v>
      </c>
      <c r="H676" t="s">
        <v>1509</v>
      </c>
      <c r="I676" t="s">
        <v>1510</v>
      </c>
      <c r="J676" t="s">
        <v>1510</v>
      </c>
      <c r="K676">
        <v>1047</v>
      </c>
      <c r="L676" t="s">
        <v>1511</v>
      </c>
      <c r="M676" s="87">
        <v>44071</v>
      </c>
      <c r="N676" t="s">
        <v>1512</v>
      </c>
      <c r="O676" t="s">
        <v>1513</v>
      </c>
      <c r="P676" s="61">
        <v>-135883.07</v>
      </c>
      <c r="Q676" t="s">
        <v>1513</v>
      </c>
      <c r="R676" s="61">
        <v>0</v>
      </c>
      <c r="S676" s="61">
        <v>-135883.07</v>
      </c>
    </row>
    <row r="677" spans="1:19" x14ac:dyDescent="0.2">
      <c r="A677" t="s">
        <v>675</v>
      </c>
      <c r="B677" t="s">
        <v>1288</v>
      </c>
      <c r="C677" t="s">
        <v>1501</v>
      </c>
      <c r="D677" t="s">
        <v>202</v>
      </c>
      <c r="E677" t="s">
        <v>1508</v>
      </c>
      <c r="F677" t="s">
        <v>16</v>
      </c>
      <c r="G677" s="87">
        <v>44012</v>
      </c>
      <c r="H677" t="s">
        <v>1509</v>
      </c>
      <c r="I677" t="s">
        <v>1510</v>
      </c>
      <c r="J677" t="s">
        <v>1510</v>
      </c>
      <c r="K677">
        <v>1047</v>
      </c>
      <c r="L677" t="s">
        <v>1511</v>
      </c>
      <c r="M677" s="87">
        <v>44071</v>
      </c>
      <c r="N677" t="s">
        <v>1512</v>
      </c>
      <c r="O677" t="s">
        <v>1513</v>
      </c>
      <c r="P677" s="61">
        <v>-31194.240000000002</v>
      </c>
      <c r="Q677" t="s">
        <v>1513</v>
      </c>
      <c r="R677" s="61">
        <v>0</v>
      </c>
      <c r="S677" s="61">
        <v>-31194.240000000002</v>
      </c>
    </row>
    <row r="678" spans="1:19" x14ac:dyDescent="0.2">
      <c r="A678" t="s">
        <v>675</v>
      </c>
      <c r="B678" t="s">
        <v>1288</v>
      </c>
      <c r="C678" t="s">
        <v>1501</v>
      </c>
      <c r="D678" t="s">
        <v>202</v>
      </c>
      <c r="E678" t="s">
        <v>1508</v>
      </c>
      <c r="F678" t="s">
        <v>16</v>
      </c>
      <c r="G678" s="87">
        <v>44012</v>
      </c>
      <c r="H678" t="s">
        <v>1509</v>
      </c>
      <c r="I678" t="s">
        <v>1510</v>
      </c>
      <c r="J678" t="s">
        <v>1510</v>
      </c>
      <c r="K678">
        <v>1037</v>
      </c>
      <c r="L678" t="s">
        <v>1559</v>
      </c>
      <c r="M678" s="87">
        <v>44008</v>
      </c>
      <c r="N678" t="s">
        <v>1512</v>
      </c>
      <c r="O678" t="s">
        <v>1513</v>
      </c>
      <c r="P678" s="61">
        <v>4038.91</v>
      </c>
      <c r="Q678" t="s">
        <v>1513</v>
      </c>
      <c r="R678" s="61">
        <v>4038.91</v>
      </c>
      <c r="S678" s="61">
        <v>0</v>
      </c>
    </row>
    <row r="679" spans="1:19" x14ac:dyDescent="0.2">
      <c r="A679" t="s">
        <v>675</v>
      </c>
      <c r="B679" t="s">
        <v>1288</v>
      </c>
      <c r="C679" t="s">
        <v>1501</v>
      </c>
      <c r="D679" t="s">
        <v>202</v>
      </c>
      <c r="E679" t="s">
        <v>1508</v>
      </c>
      <c r="F679" t="s">
        <v>16</v>
      </c>
      <c r="G679" s="87">
        <v>44012</v>
      </c>
      <c r="H679" t="s">
        <v>1509</v>
      </c>
      <c r="I679" t="s">
        <v>1510</v>
      </c>
      <c r="J679" t="s">
        <v>1510</v>
      </c>
      <c r="K679">
        <v>1037</v>
      </c>
      <c r="L679" t="s">
        <v>1545</v>
      </c>
      <c r="M679" s="87">
        <v>44008</v>
      </c>
      <c r="N679" t="s">
        <v>1512</v>
      </c>
      <c r="O679" t="s">
        <v>1513</v>
      </c>
      <c r="P679" s="61">
        <v>5785.91</v>
      </c>
      <c r="Q679" t="s">
        <v>1513</v>
      </c>
      <c r="R679" s="61">
        <v>5785.91</v>
      </c>
      <c r="S679" s="61">
        <v>0</v>
      </c>
    </row>
    <row r="680" spans="1:19" x14ac:dyDescent="0.2">
      <c r="A680" t="s">
        <v>675</v>
      </c>
      <c r="B680" t="s">
        <v>1288</v>
      </c>
      <c r="C680" t="s">
        <v>1501</v>
      </c>
      <c r="D680" t="s">
        <v>202</v>
      </c>
      <c r="E680" t="s">
        <v>1508</v>
      </c>
      <c r="F680" t="s">
        <v>16</v>
      </c>
      <c r="G680" s="87">
        <v>44012</v>
      </c>
      <c r="H680" t="s">
        <v>1509</v>
      </c>
      <c r="I680" t="s">
        <v>1510</v>
      </c>
      <c r="J680" t="s">
        <v>1510</v>
      </c>
      <c r="K680">
        <v>1037</v>
      </c>
      <c r="L680" t="s">
        <v>1545</v>
      </c>
      <c r="M680" s="87">
        <v>44008</v>
      </c>
      <c r="N680" t="s">
        <v>1512</v>
      </c>
      <c r="O680" t="s">
        <v>1513</v>
      </c>
      <c r="P680" s="61">
        <v>2210.66</v>
      </c>
      <c r="Q680" t="s">
        <v>1513</v>
      </c>
      <c r="R680" s="61">
        <v>2210.66</v>
      </c>
      <c r="S680" s="61">
        <v>0</v>
      </c>
    </row>
    <row r="681" spans="1:19" x14ac:dyDescent="0.2">
      <c r="A681" t="s">
        <v>675</v>
      </c>
      <c r="B681" t="s">
        <v>1288</v>
      </c>
      <c r="C681" t="s">
        <v>1501</v>
      </c>
      <c r="D681" t="s">
        <v>202</v>
      </c>
      <c r="E681" t="s">
        <v>1508</v>
      </c>
      <c r="F681" t="s">
        <v>16</v>
      </c>
      <c r="G681" s="87">
        <v>44012</v>
      </c>
      <c r="H681" t="s">
        <v>1509</v>
      </c>
      <c r="I681" t="s">
        <v>1510</v>
      </c>
      <c r="J681" t="s">
        <v>1510</v>
      </c>
      <c r="K681">
        <v>1037</v>
      </c>
      <c r="L681" t="s">
        <v>1545</v>
      </c>
      <c r="M681" s="87">
        <v>44008</v>
      </c>
      <c r="N681" t="s">
        <v>1512</v>
      </c>
      <c r="O681" t="s">
        <v>1513</v>
      </c>
      <c r="P681" s="61">
        <v>6959.47</v>
      </c>
      <c r="Q681" t="s">
        <v>1513</v>
      </c>
      <c r="R681" s="61">
        <v>6959.47</v>
      </c>
      <c r="S681" s="61">
        <v>0</v>
      </c>
    </row>
    <row r="682" spans="1:19" x14ac:dyDescent="0.2">
      <c r="A682" t="s">
        <v>675</v>
      </c>
      <c r="B682" t="s">
        <v>1288</v>
      </c>
      <c r="C682" t="s">
        <v>1501</v>
      </c>
      <c r="D682" t="s">
        <v>202</v>
      </c>
      <c r="E682" t="s">
        <v>1508</v>
      </c>
      <c r="F682" t="s">
        <v>16</v>
      </c>
      <c r="G682" s="87">
        <v>44012</v>
      </c>
      <c r="H682" t="s">
        <v>1509</v>
      </c>
      <c r="I682" t="s">
        <v>1510</v>
      </c>
      <c r="J682" t="s">
        <v>1510</v>
      </c>
      <c r="K682">
        <v>1037</v>
      </c>
      <c r="L682" t="s">
        <v>1545</v>
      </c>
      <c r="M682" s="87">
        <v>44008</v>
      </c>
      <c r="N682" t="s">
        <v>1512</v>
      </c>
      <c r="O682" t="s">
        <v>1513</v>
      </c>
      <c r="P682" s="61">
        <v>6686.55</v>
      </c>
      <c r="Q682" t="s">
        <v>1513</v>
      </c>
      <c r="R682" s="61">
        <v>6686.55</v>
      </c>
      <c r="S682" s="61">
        <v>0</v>
      </c>
    </row>
    <row r="683" spans="1:19" x14ac:dyDescent="0.2">
      <c r="A683" t="s">
        <v>675</v>
      </c>
      <c r="B683" t="s">
        <v>1288</v>
      </c>
      <c r="C683" t="s">
        <v>1501</v>
      </c>
      <c r="D683" t="s">
        <v>202</v>
      </c>
      <c r="E683" t="s">
        <v>1508</v>
      </c>
      <c r="F683" t="s">
        <v>16</v>
      </c>
      <c r="G683" s="87">
        <v>44012</v>
      </c>
      <c r="H683" t="s">
        <v>1509</v>
      </c>
      <c r="I683" t="s">
        <v>1510</v>
      </c>
      <c r="J683" t="s">
        <v>1510</v>
      </c>
      <c r="K683">
        <v>1047</v>
      </c>
      <c r="L683" t="s">
        <v>1511</v>
      </c>
      <c r="M683" s="87">
        <v>44071</v>
      </c>
      <c r="N683" t="s">
        <v>1512</v>
      </c>
      <c r="O683" t="s">
        <v>1513</v>
      </c>
      <c r="P683" s="61">
        <v>-4707.2</v>
      </c>
      <c r="Q683" t="s">
        <v>1513</v>
      </c>
      <c r="R683" s="61">
        <v>0</v>
      </c>
      <c r="S683" s="61">
        <v>-4707.2</v>
      </c>
    </row>
    <row r="684" spans="1:19" x14ac:dyDescent="0.2">
      <c r="A684" t="s">
        <v>675</v>
      </c>
      <c r="B684" t="s">
        <v>1288</v>
      </c>
      <c r="C684" t="s">
        <v>1501</v>
      </c>
      <c r="D684" t="s">
        <v>202</v>
      </c>
      <c r="E684" t="s">
        <v>1508</v>
      </c>
      <c r="F684" t="s">
        <v>16</v>
      </c>
      <c r="G684" s="87">
        <v>44012</v>
      </c>
      <c r="H684" t="s">
        <v>1509</v>
      </c>
      <c r="I684" t="s">
        <v>1510</v>
      </c>
      <c r="J684" t="s">
        <v>1510</v>
      </c>
      <c r="K684">
        <v>1037</v>
      </c>
      <c r="L684" t="s">
        <v>1559</v>
      </c>
      <c r="M684" s="87">
        <v>44008</v>
      </c>
      <c r="N684" t="s">
        <v>1512</v>
      </c>
      <c r="O684" t="s">
        <v>1513</v>
      </c>
      <c r="P684" s="61">
        <v>4.5999999999999996</v>
      </c>
      <c r="Q684" t="s">
        <v>1513</v>
      </c>
      <c r="R684" s="61">
        <v>4.5999999999999996</v>
      </c>
      <c r="S684" s="61">
        <v>0</v>
      </c>
    </row>
    <row r="685" spans="1:19" x14ac:dyDescent="0.2">
      <c r="A685" t="s">
        <v>675</v>
      </c>
      <c r="B685" t="s">
        <v>1288</v>
      </c>
      <c r="C685" t="s">
        <v>1501</v>
      </c>
      <c r="D685" t="s">
        <v>202</v>
      </c>
      <c r="E685" t="s">
        <v>1508</v>
      </c>
      <c r="F685" t="s">
        <v>16</v>
      </c>
      <c r="G685" s="87">
        <v>44012</v>
      </c>
      <c r="H685" t="s">
        <v>1509</v>
      </c>
      <c r="I685" t="s">
        <v>1510</v>
      </c>
      <c r="J685" t="s">
        <v>1510</v>
      </c>
      <c r="K685">
        <v>1047</v>
      </c>
      <c r="L685" t="s">
        <v>1511</v>
      </c>
      <c r="M685" s="87">
        <v>44071</v>
      </c>
      <c r="N685" t="s">
        <v>1512</v>
      </c>
      <c r="O685" t="s">
        <v>1513</v>
      </c>
      <c r="P685" s="61">
        <v>-13745.33</v>
      </c>
      <c r="Q685" t="s">
        <v>1513</v>
      </c>
      <c r="R685" s="61">
        <v>0</v>
      </c>
      <c r="S685" s="61">
        <v>-13745.33</v>
      </c>
    </row>
    <row r="686" spans="1:19" x14ac:dyDescent="0.2">
      <c r="A686" t="s">
        <v>675</v>
      </c>
      <c r="B686" t="s">
        <v>1288</v>
      </c>
      <c r="C686" t="s">
        <v>1501</v>
      </c>
      <c r="D686" t="s">
        <v>202</v>
      </c>
      <c r="E686" t="s">
        <v>1508</v>
      </c>
      <c r="F686" t="s">
        <v>16</v>
      </c>
      <c r="G686" s="87">
        <v>44012</v>
      </c>
      <c r="H686" t="s">
        <v>1509</v>
      </c>
      <c r="I686" t="s">
        <v>1510</v>
      </c>
      <c r="J686" t="s">
        <v>1510</v>
      </c>
      <c r="K686">
        <v>1037</v>
      </c>
      <c r="L686" t="s">
        <v>1559</v>
      </c>
      <c r="M686" s="87">
        <v>44008</v>
      </c>
      <c r="N686" t="s">
        <v>1512</v>
      </c>
      <c r="O686" t="s">
        <v>1513</v>
      </c>
      <c r="P686" s="61">
        <v>599.02</v>
      </c>
      <c r="Q686" t="s">
        <v>1513</v>
      </c>
      <c r="R686" s="61">
        <v>599.02</v>
      </c>
      <c r="S686" s="61">
        <v>0</v>
      </c>
    </row>
    <row r="687" spans="1:19" x14ac:dyDescent="0.2">
      <c r="A687" t="s">
        <v>675</v>
      </c>
      <c r="B687" t="s">
        <v>1288</v>
      </c>
      <c r="C687" t="s">
        <v>1501</v>
      </c>
      <c r="D687" t="s">
        <v>202</v>
      </c>
      <c r="E687" t="s">
        <v>1508</v>
      </c>
      <c r="F687" t="s">
        <v>16</v>
      </c>
      <c r="G687" s="87">
        <v>44012</v>
      </c>
      <c r="H687" t="s">
        <v>1509</v>
      </c>
      <c r="I687" t="s">
        <v>1510</v>
      </c>
      <c r="J687" t="s">
        <v>1510</v>
      </c>
      <c r="K687">
        <v>1047</v>
      </c>
      <c r="L687" t="s">
        <v>1511</v>
      </c>
      <c r="M687" s="87">
        <v>44071</v>
      </c>
      <c r="N687" t="s">
        <v>1512</v>
      </c>
      <c r="O687" t="s">
        <v>1513</v>
      </c>
      <c r="P687" s="61">
        <v>-657238.25</v>
      </c>
      <c r="Q687" t="s">
        <v>1513</v>
      </c>
      <c r="R687" s="61">
        <v>0</v>
      </c>
      <c r="S687" s="61">
        <v>-657238.25</v>
      </c>
    </row>
    <row r="688" spans="1:19" x14ac:dyDescent="0.2">
      <c r="A688" t="s">
        <v>675</v>
      </c>
      <c r="B688" t="s">
        <v>1288</v>
      </c>
      <c r="C688" t="s">
        <v>1501</v>
      </c>
      <c r="D688" t="s">
        <v>202</v>
      </c>
      <c r="E688" t="s">
        <v>1508</v>
      </c>
      <c r="F688" t="s">
        <v>16</v>
      </c>
      <c r="G688" s="87">
        <v>44012</v>
      </c>
      <c r="H688" t="s">
        <v>1509</v>
      </c>
      <c r="I688" t="s">
        <v>1510</v>
      </c>
      <c r="J688" t="s">
        <v>1510</v>
      </c>
      <c r="K688">
        <v>1047</v>
      </c>
      <c r="L688" t="s">
        <v>1511</v>
      </c>
      <c r="M688" s="87">
        <v>44071</v>
      </c>
      <c r="N688" t="s">
        <v>1512</v>
      </c>
      <c r="O688" t="s">
        <v>1513</v>
      </c>
      <c r="P688" s="61">
        <v>-21636.89</v>
      </c>
      <c r="Q688" t="s">
        <v>1513</v>
      </c>
      <c r="R688" s="61">
        <v>0</v>
      </c>
      <c r="S688" s="61">
        <v>-21636.89</v>
      </c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1292</v>
      </c>
    </row>
    <row r="4" spans="1:2" x14ac:dyDescent="0.2">
      <c r="A4" t="s">
        <v>117</v>
      </c>
      <c r="B4" t="s">
        <v>1293</v>
      </c>
    </row>
    <row r="5" spans="1:2" x14ac:dyDescent="0.2">
      <c r="A5" t="s">
        <v>118</v>
      </c>
      <c r="B5" t="s">
        <v>1294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1295</v>
      </c>
    </row>
    <row r="8" spans="1:2" x14ac:dyDescent="0.2">
      <c r="A8" t="s">
        <v>121</v>
      </c>
      <c r="B8" t="s">
        <v>520</v>
      </c>
    </row>
    <row r="9" spans="1:2" x14ac:dyDescent="0.2">
      <c r="A9" t="s">
        <v>122</v>
      </c>
      <c r="B9" t="s">
        <v>456</v>
      </c>
    </row>
    <row r="10" spans="1:2" x14ac:dyDescent="0.2">
      <c r="A10" t="s">
        <v>123</v>
      </c>
      <c r="B10" t="s">
        <v>548</v>
      </c>
    </row>
    <row r="11" spans="1:2" x14ac:dyDescent="0.2">
      <c r="A11" t="s">
        <v>124</v>
      </c>
      <c r="B11" t="s">
        <v>457</v>
      </c>
    </row>
    <row r="12" spans="1:2" x14ac:dyDescent="0.2">
      <c r="A12" t="s">
        <v>125</v>
      </c>
      <c r="B12" t="s">
        <v>458</v>
      </c>
    </row>
    <row r="13" spans="1:2" x14ac:dyDescent="0.2">
      <c r="A13" t="s">
        <v>126</v>
      </c>
      <c r="B13" t="s">
        <v>459</v>
      </c>
    </row>
    <row r="14" spans="1:2" x14ac:dyDescent="0.2">
      <c r="A14" t="s">
        <v>14</v>
      </c>
      <c r="B14" t="s">
        <v>460</v>
      </c>
    </row>
    <row r="15" spans="1:2" x14ac:dyDescent="0.2">
      <c r="A15" t="s">
        <v>15</v>
      </c>
      <c r="B15" t="s">
        <v>1296</v>
      </c>
    </row>
    <row r="16" spans="1:2" x14ac:dyDescent="0.2">
      <c r="A16" t="s">
        <v>16</v>
      </c>
      <c r="B16" t="s">
        <v>461</v>
      </c>
    </row>
    <row r="17" spans="1:2" x14ac:dyDescent="0.2">
      <c r="A17" t="s">
        <v>354</v>
      </c>
      <c r="B17" t="s">
        <v>1297</v>
      </c>
    </row>
    <row r="18" spans="1:2" x14ac:dyDescent="0.2">
      <c r="A18" t="s">
        <v>278</v>
      </c>
      <c r="B18" t="s">
        <v>1298</v>
      </c>
    </row>
    <row r="19" spans="1:2" x14ac:dyDescent="0.2">
      <c r="A19" t="s">
        <v>355</v>
      </c>
      <c r="B19" t="s">
        <v>474</v>
      </c>
    </row>
    <row r="20" spans="1:2" x14ac:dyDescent="0.2">
      <c r="A20" t="s">
        <v>356</v>
      </c>
      <c r="B20" t="s">
        <v>475</v>
      </c>
    </row>
    <row r="21" spans="1:2" x14ac:dyDescent="0.2">
      <c r="A21" t="s">
        <v>357</v>
      </c>
      <c r="B21" t="s">
        <v>1299</v>
      </c>
    </row>
    <row r="22" spans="1:2" x14ac:dyDescent="0.2">
      <c r="A22" t="s">
        <v>358</v>
      </c>
      <c r="B22" t="s">
        <v>485</v>
      </c>
    </row>
    <row r="23" spans="1:2" x14ac:dyDescent="0.2">
      <c r="A23" t="s">
        <v>359</v>
      </c>
      <c r="B23" t="s">
        <v>486</v>
      </c>
    </row>
    <row r="24" spans="1:2" x14ac:dyDescent="0.2">
      <c r="A24" t="s">
        <v>360</v>
      </c>
      <c r="B24" t="s">
        <v>487</v>
      </c>
    </row>
    <row r="25" spans="1:2" x14ac:dyDescent="0.2">
      <c r="A25" t="s">
        <v>361</v>
      </c>
      <c r="B25" t="s">
        <v>488</v>
      </c>
    </row>
    <row r="26" spans="1:2" x14ac:dyDescent="0.2">
      <c r="A26" t="s">
        <v>362</v>
      </c>
      <c r="B26" t="s">
        <v>486</v>
      </c>
    </row>
    <row r="27" spans="1:2" x14ac:dyDescent="0.2">
      <c r="A27" t="s">
        <v>363</v>
      </c>
      <c r="B27" t="s">
        <v>489</v>
      </c>
    </row>
    <row r="28" spans="1:2" x14ac:dyDescent="0.2">
      <c r="A28" t="s">
        <v>364</v>
      </c>
      <c r="B28" t="s">
        <v>490</v>
      </c>
    </row>
    <row r="29" spans="1:2" x14ac:dyDescent="0.2">
      <c r="A29" t="s">
        <v>365</v>
      </c>
      <c r="B29" t="s">
        <v>486</v>
      </c>
    </row>
    <row r="30" spans="1:2" x14ac:dyDescent="0.2">
      <c r="A30" t="s">
        <v>366</v>
      </c>
      <c r="B30" t="s">
        <v>489</v>
      </c>
    </row>
    <row r="31" spans="1:2" x14ac:dyDescent="0.2">
      <c r="A31" t="s">
        <v>367</v>
      </c>
      <c r="B31" t="s">
        <v>488</v>
      </c>
    </row>
    <row r="32" spans="1:2" x14ac:dyDescent="0.2">
      <c r="A32" t="s">
        <v>368</v>
      </c>
      <c r="B32" t="s">
        <v>486</v>
      </c>
    </row>
    <row r="33" spans="1:2" x14ac:dyDescent="0.2">
      <c r="A33" t="s">
        <v>369</v>
      </c>
      <c r="B33" t="s">
        <v>1300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70"/>
      <c r="B1" s="271"/>
      <c r="C1" s="270"/>
      <c r="D1" s="271"/>
      <c r="E1" s="271"/>
      <c r="F1" s="271"/>
      <c r="G1" s="271"/>
      <c r="H1" s="272"/>
    </row>
    <row r="2" spans="1:8" x14ac:dyDescent="0.2">
      <c r="A2" s="273" t="s">
        <v>240</v>
      </c>
      <c r="B2" s="273" t="s">
        <v>241</v>
      </c>
      <c r="C2" s="274"/>
      <c r="D2" s="88"/>
      <c r="E2" s="88"/>
      <c r="F2" s="88"/>
      <c r="G2" s="88"/>
      <c r="H2" s="275"/>
    </row>
    <row r="3" spans="1:8" x14ac:dyDescent="0.2">
      <c r="A3" s="270" t="s">
        <v>115</v>
      </c>
      <c r="B3" s="270" t="s">
        <v>230</v>
      </c>
      <c r="C3" s="270"/>
      <c r="D3" s="271"/>
      <c r="E3" s="271"/>
      <c r="F3" s="271"/>
      <c r="G3" s="271"/>
      <c r="H3" s="272"/>
    </row>
    <row r="4" spans="1:8" x14ac:dyDescent="0.2">
      <c r="A4" s="270" t="s">
        <v>116</v>
      </c>
      <c r="B4" s="270" t="s">
        <v>1292</v>
      </c>
      <c r="C4" s="274"/>
      <c r="D4" s="88"/>
      <c r="E4" s="88"/>
      <c r="F4" s="88"/>
      <c r="G4" s="88"/>
      <c r="H4" s="275"/>
    </row>
    <row r="5" spans="1:8" x14ac:dyDescent="0.2">
      <c r="A5" s="270" t="s">
        <v>117</v>
      </c>
      <c r="B5" s="270" t="s">
        <v>1293</v>
      </c>
      <c r="C5" s="274"/>
      <c r="D5" s="88"/>
      <c r="E5" s="88"/>
      <c r="F5" s="88"/>
      <c r="G5" s="88"/>
      <c r="H5" s="275"/>
    </row>
    <row r="6" spans="1:8" x14ac:dyDescent="0.2">
      <c r="A6" s="270" t="s">
        <v>118</v>
      </c>
      <c r="B6" s="270" t="s">
        <v>1294</v>
      </c>
      <c r="C6" s="274"/>
      <c r="D6" s="88"/>
      <c r="E6" s="88"/>
      <c r="F6" s="88"/>
      <c r="G6" s="88"/>
      <c r="H6" s="275"/>
    </row>
    <row r="7" spans="1:8" x14ac:dyDescent="0.2">
      <c r="A7" s="270" t="s">
        <v>119</v>
      </c>
      <c r="B7" s="270" t="s">
        <v>268</v>
      </c>
      <c r="C7" s="274"/>
      <c r="D7" s="88"/>
      <c r="E7" s="88"/>
      <c r="F7" s="88"/>
      <c r="G7" s="88"/>
      <c r="H7" s="275"/>
    </row>
    <row r="8" spans="1:8" x14ac:dyDescent="0.2">
      <c r="A8" s="270" t="s">
        <v>120</v>
      </c>
      <c r="B8" s="270" t="s">
        <v>1295</v>
      </c>
      <c r="C8" s="274"/>
      <c r="D8" s="88"/>
      <c r="E8" s="88"/>
      <c r="F8" s="88"/>
      <c r="G8" s="88"/>
      <c r="H8" s="275"/>
    </row>
    <row r="9" spans="1:8" x14ac:dyDescent="0.2">
      <c r="A9" s="270" t="s">
        <v>121</v>
      </c>
      <c r="B9" s="270" t="s">
        <v>520</v>
      </c>
      <c r="C9" s="274"/>
      <c r="D9" s="88"/>
      <c r="E9" s="88"/>
      <c r="F9" s="88"/>
      <c r="G9" s="88"/>
      <c r="H9" s="275"/>
    </row>
    <row r="10" spans="1:8" x14ac:dyDescent="0.2">
      <c r="A10" s="270" t="s">
        <v>122</v>
      </c>
      <c r="B10" s="270" t="s">
        <v>456</v>
      </c>
      <c r="C10" s="274"/>
      <c r="D10" s="88"/>
      <c r="E10" s="88"/>
      <c r="F10" s="88"/>
      <c r="G10" s="88"/>
      <c r="H10" s="275"/>
    </row>
    <row r="11" spans="1:8" x14ac:dyDescent="0.2">
      <c r="A11" s="270" t="s">
        <v>123</v>
      </c>
      <c r="B11" s="270" t="s">
        <v>548</v>
      </c>
      <c r="C11" s="274"/>
      <c r="D11" s="88"/>
      <c r="E11" s="88"/>
      <c r="F11" s="88"/>
      <c r="G11" s="88"/>
      <c r="H11" s="275"/>
    </row>
    <row r="12" spans="1:8" x14ac:dyDescent="0.2">
      <c r="A12" s="270" t="s">
        <v>124</v>
      </c>
      <c r="B12" s="270" t="s">
        <v>457</v>
      </c>
      <c r="C12" s="274"/>
      <c r="D12" s="88"/>
      <c r="E12" s="88"/>
      <c r="F12" s="88"/>
      <c r="G12" s="88"/>
      <c r="H12" s="275"/>
    </row>
    <row r="13" spans="1:8" x14ac:dyDescent="0.2">
      <c r="A13" s="270" t="s">
        <v>125</v>
      </c>
      <c r="B13" s="270" t="s">
        <v>458</v>
      </c>
      <c r="C13" s="274"/>
      <c r="D13" s="88"/>
      <c r="E13" s="88"/>
      <c r="F13" s="88"/>
      <c r="G13" s="88"/>
      <c r="H13" s="275"/>
    </row>
    <row r="14" spans="1:8" x14ac:dyDescent="0.2">
      <c r="A14" s="270" t="s">
        <v>126</v>
      </c>
      <c r="B14" s="270" t="s">
        <v>459</v>
      </c>
      <c r="C14" s="274"/>
      <c r="D14" s="88"/>
      <c r="E14" s="88"/>
      <c r="F14" s="88"/>
      <c r="G14" s="88"/>
      <c r="H14" s="275"/>
    </row>
    <row r="15" spans="1:8" x14ac:dyDescent="0.2">
      <c r="A15" s="270" t="s">
        <v>14</v>
      </c>
      <c r="B15" s="270" t="s">
        <v>460</v>
      </c>
      <c r="C15" s="274"/>
      <c r="D15" s="88"/>
      <c r="E15" s="88"/>
      <c r="F15" s="88"/>
      <c r="G15" s="88"/>
      <c r="H15" s="275"/>
    </row>
    <row r="16" spans="1:8" x14ac:dyDescent="0.2">
      <c r="A16" s="270" t="s">
        <v>15</v>
      </c>
      <c r="B16" s="270" t="s">
        <v>1296</v>
      </c>
      <c r="C16" s="274"/>
      <c r="D16" s="88"/>
      <c r="E16" s="88"/>
      <c r="F16" s="88"/>
      <c r="G16" s="88"/>
      <c r="H16" s="275"/>
    </row>
    <row r="17" spans="1:8" x14ac:dyDescent="0.2">
      <c r="A17" s="270" t="s">
        <v>16</v>
      </c>
      <c r="B17" s="270" t="s">
        <v>461</v>
      </c>
      <c r="C17" s="274"/>
      <c r="D17" s="88"/>
      <c r="E17" s="88"/>
      <c r="F17" s="88"/>
      <c r="G17" s="88"/>
      <c r="H17" s="275"/>
    </row>
    <row r="18" spans="1:8" x14ac:dyDescent="0.2">
      <c r="A18" s="270" t="s">
        <v>354</v>
      </c>
      <c r="B18" s="270" t="s">
        <v>1297</v>
      </c>
      <c r="C18" s="274"/>
      <c r="D18" s="88"/>
      <c r="E18" s="88"/>
      <c r="F18" s="88"/>
      <c r="G18" s="88"/>
      <c r="H18" s="275"/>
    </row>
    <row r="19" spans="1:8" x14ac:dyDescent="0.2">
      <c r="A19" s="270" t="s">
        <v>278</v>
      </c>
      <c r="B19" s="270" t="s">
        <v>1298</v>
      </c>
      <c r="C19" s="274"/>
      <c r="D19" s="88"/>
      <c r="E19" s="88"/>
      <c r="F19" s="88"/>
      <c r="G19" s="88"/>
      <c r="H19" s="275"/>
    </row>
    <row r="20" spans="1:8" x14ac:dyDescent="0.2">
      <c r="A20" s="270" t="s">
        <v>355</v>
      </c>
      <c r="B20" s="270" t="s">
        <v>474</v>
      </c>
      <c r="C20" s="274"/>
      <c r="D20" s="88"/>
      <c r="E20" s="88"/>
      <c r="F20" s="88"/>
      <c r="G20" s="88"/>
      <c r="H20" s="275"/>
    </row>
    <row r="21" spans="1:8" x14ac:dyDescent="0.2">
      <c r="A21" s="270" t="s">
        <v>356</v>
      </c>
      <c r="B21" s="270" t="s">
        <v>475</v>
      </c>
      <c r="C21" s="274"/>
      <c r="D21" s="88"/>
      <c r="E21" s="88"/>
      <c r="F21" s="88"/>
      <c r="G21" s="88"/>
      <c r="H21" s="275"/>
    </row>
    <row r="22" spans="1:8" x14ac:dyDescent="0.2">
      <c r="A22" s="270" t="s">
        <v>357</v>
      </c>
      <c r="B22" s="270" t="s">
        <v>1299</v>
      </c>
      <c r="C22" s="274"/>
      <c r="D22" s="88"/>
      <c r="E22" s="88"/>
      <c r="F22" s="88"/>
      <c r="G22" s="88"/>
      <c r="H22" s="275"/>
    </row>
    <row r="23" spans="1:8" x14ac:dyDescent="0.2">
      <c r="A23" s="270" t="s">
        <v>358</v>
      </c>
      <c r="B23" s="270" t="s">
        <v>485</v>
      </c>
      <c r="C23" s="274"/>
      <c r="D23" s="88"/>
      <c r="E23" s="88"/>
      <c r="F23" s="88"/>
      <c r="G23" s="88"/>
      <c r="H23" s="275"/>
    </row>
    <row r="24" spans="1:8" x14ac:dyDescent="0.2">
      <c r="A24" s="270" t="s">
        <v>359</v>
      </c>
      <c r="B24" s="270" t="s">
        <v>486</v>
      </c>
      <c r="C24" s="274"/>
      <c r="D24" s="88"/>
      <c r="E24" s="88"/>
      <c r="F24" s="88"/>
      <c r="G24" s="88"/>
      <c r="H24" s="275"/>
    </row>
    <row r="25" spans="1:8" x14ac:dyDescent="0.2">
      <c r="A25" s="270" t="s">
        <v>360</v>
      </c>
      <c r="B25" s="270" t="s">
        <v>487</v>
      </c>
      <c r="C25" s="274"/>
      <c r="D25" s="88"/>
      <c r="E25" s="88"/>
      <c r="F25" s="88"/>
      <c r="G25" s="88"/>
      <c r="H25" s="275"/>
    </row>
    <row r="26" spans="1:8" x14ac:dyDescent="0.2">
      <c r="A26" s="270" t="s">
        <v>361</v>
      </c>
      <c r="B26" s="270" t="s">
        <v>488</v>
      </c>
      <c r="C26" s="274"/>
      <c r="D26" s="88"/>
      <c r="E26" s="88"/>
      <c r="F26" s="88"/>
      <c r="G26" s="88"/>
      <c r="H26" s="275"/>
    </row>
    <row r="27" spans="1:8" x14ac:dyDescent="0.2">
      <c r="A27" s="270" t="s">
        <v>362</v>
      </c>
      <c r="B27" s="270" t="s">
        <v>486</v>
      </c>
      <c r="C27" s="274"/>
      <c r="D27" s="88"/>
      <c r="E27" s="88"/>
      <c r="F27" s="88"/>
      <c r="G27" s="88"/>
      <c r="H27" s="275"/>
    </row>
    <row r="28" spans="1:8" x14ac:dyDescent="0.2">
      <c r="A28" s="270" t="s">
        <v>363</v>
      </c>
      <c r="B28" s="270" t="s">
        <v>489</v>
      </c>
      <c r="C28" s="274"/>
      <c r="D28" s="88"/>
      <c r="E28" s="88"/>
      <c r="F28" s="88"/>
      <c r="G28" s="88"/>
      <c r="H28" s="275"/>
    </row>
    <row r="29" spans="1:8" x14ac:dyDescent="0.2">
      <c r="A29" s="270" t="s">
        <v>364</v>
      </c>
      <c r="B29" s="270" t="s">
        <v>490</v>
      </c>
      <c r="C29" s="274"/>
      <c r="D29" s="88"/>
      <c r="E29" s="88"/>
      <c r="F29" s="88"/>
      <c r="G29" s="88"/>
      <c r="H29" s="275"/>
    </row>
    <row r="30" spans="1:8" x14ac:dyDescent="0.2">
      <c r="A30" s="270" t="s">
        <v>365</v>
      </c>
      <c r="B30" s="270" t="s">
        <v>486</v>
      </c>
      <c r="C30" s="274"/>
      <c r="D30" s="88"/>
      <c r="E30" s="88"/>
      <c r="F30" s="88"/>
      <c r="G30" s="88"/>
      <c r="H30" s="275"/>
    </row>
    <row r="31" spans="1:8" x14ac:dyDescent="0.2">
      <c r="A31" s="270" t="s">
        <v>366</v>
      </c>
      <c r="B31" s="270" t="s">
        <v>489</v>
      </c>
      <c r="C31" s="274"/>
      <c r="D31" s="88"/>
      <c r="E31" s="88"/>
      <c r="F31" s="88"/>
      <c r="G31" s="88"/>
      <c r="H31" s="275"/>
    </row>
    <row r="32" spans="1:8" x14ac:dyDescent="0.2">
      <c r="A32" s="270" t="s">
        <v>367</v>
      </c>
      <c r="B32" s="270" t="s">
        <v>488</v>
      </c>
      <c r="C32" s="274"/>
      <c r="D32" s="88"/>
      <c r="E32" s="88"/>
      <c r="F32" s="88"/>
      <c r="G32" s="88"/>
      <c r="H32" s="275"/>
    </row>
    <row r="33" spans="1:8" x14ac:dyDescent="0.2">
      <c r="A33" s="270" t="s">
        <v>368</v>
      </c>
      <c r="B33" s="270" t="s">
        <v>486</v>
      </c>
      <c r="C33" s="274"/>
      <c r="D33" s="88"/>
      <c r="E33" s="88"/>
      <c r="F33" s="88"/>
      <c r="G33" s="88"/>
      <c r="H33" s="275"/>
    </row>
    <row r="34" spans="1:8" x14ac:dyDescent="0.2">
      <c r="A34" s="276" t="s">
        <v>369</v>
      </c>
      <c r="B34" s="276" t="s">
        <v>1300</v>
      </c>
      <c r="C34" s="316"/>
      <c r="D34" s="317"/>
      <c r="E34" s="317"/>
      <c r="F34" s="317"/>
      <c r="G34" s="317"/>
      <c r="H34" s="318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86" t="s">
        <v>234</v>
      </c>
      <c r="B1" s="286"/>
      <c r="C1" s="287"/>
      <c r="D1" s="143"/>
      <c r="E1" s="290" t="s">
        <v>270</v>
      </c>
      <c r="F1" s="291"/>
      <c r="I1" s="292" t="s">
        <v>269</v>
      </c>
      <c r="J1" s="293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88"/>
      <c r="J2" s="289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94" t="s">
        <v>222</v>
      </c>
      <c r="M5" s="295"/>
      <c r="N5" s="296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97"/>
      <c r="M6" s="298"/>
      <c r="N6" s="299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83" t="s">
        <v>271</v>
      </c>
      <c r="M8" s="284"/>
      <c r="N8" s="285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83"/>
      <c r="M9" s="284"/>
      <c r="N9" s="285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83"/>
      <c r="M10" s="284"/>
      <c r="N10" s="285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83"/>
      <c r="M11" s="284"/>
      <c r="N11" s="285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83"/>
      <c r="M12" s="284"/>
      <c r="N12" s="285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83"/>
      <c r="M13" s="284"/>
      <c r="N13" s="285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83"/>
      <c r="M14" s="284"/>
      <c r="N14" s="285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83"/>
      <c r="M15" s="284"/>
      <c r="N15" s="285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77" t="s">
        <v>272</v>
      </c>
      <c r="M18" s="278"/>
      <c r="N18" s="279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77"/>
      <c r="M19" s="278"/>
      <c r="N19" s="279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77"/>
      <c r="M20" s="278"/>
      <c r="N20" s="279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77"/>
      <c r="M21" s="278"/>
      <c r="N21" s="279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80"/>
      <c r="M22" s="281"/>
      <c r="N22" s="282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2" priority="3" stopIfTrue="1">
      <formula>IF(AND(C2&lt;&gt;" ", E2=""),1,0)</formula>
    </cfRule>
  </conditionalFormatting>
  <conditionalFormatting sqref="E5:E36">
    <cfRule type="expression" dxfId="1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66"/>
  <sheetViews>
    <sheetView showZeros="0" zoomScale="75" workbookViewId="0">
      <pane xSplit="1" ySplit="8" topLeftCell="AH132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2.85546875" bestFit="1" customWidth="1"/>
    <col min="61" max="61" width="12" bestFit="1" customWidth="1"/>
    <col min="62" max="62" width="12.85546875" bestFit="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2118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518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-59938.820000000014</v>
      </c>
      <c r="V7" s="33">
        <f t="shared" si="2"/>
        <v>-53697.470000000008</v>
      </c>
      <c r="W7" s="33">
        <f t="shared" si="2"/>
        <v>-46327.959999999992</v>
      </c>
      <c r="X7" s="33">
        <f t="shared" si="2"/>
        <v>-58200.19</v>
      </c>
      <c r="Y7" s="33">
        <f t="shared" si="2"/>
        <v>-51907.67</v>
      </c>
      <c r="Z7" s="33">
        <f t="shared" si="2"/>
        <v>-44510.720000000001</v>
      </c>
      <c r="AA7" s="33">
        <f t="shared" si="2"/>
        <v>-59938.820000000014</v>
      </c>
      <c r="AB7" s="33">
        <f t="shared" si="2"/>
        <v>-53697.470000000008</v>
      </c>
      <c r="AC7" s="33">
        <f t="shared" si="2"/>
        <v>-46327.959999999992</v>
      </c>
      <c r="AD7" s="33">
        <f t="shared" si="2"/>
        <v>-57591.55</v>
      </c>
      <c r="AE7" s="33">
        <f t="shared" si="2"/>
        <v>-52862.379999999983</v>
      </c>
      <c r="AF7" s="33">
        <f t="shared" si="2"/>
        <v>-53136.52</v>
      </c>
      <c r="AG7" s="33">
        <f t="shared" si="2"/>
        <v>-61427.150000000016</v>
      </c>
      <c r="AH7" s="33">
        <f t="shared" si="2"/>
        <v>-53697.470000000008</v>
      </c>
      <c r="AI7" s="33">
        <f t="shared" si="2"/>
        <v>-53975.87</v>
      </c>
      <c r="AJ7" s="33">
        <f t="shared" si="2"/>
        <v>1909511.9099999997</v>
      </c>
      <c r="AK7" s="33">
        <f t="shared" si="2"/>
        <v>-52862.379999999983</v>
      </c>
      <c r="AL7" s="33">
        <f t="shared" si="2"/>
        <v>1663862.6300000001</v>
      </c>
      <c r="AM7" s="33">
        <f t="shared" si="2"/>
        <v>-60268.790000000008</v>
      </c>
      <c r="AN7" s="33">
        <f t="shared" si="2"/>
        <v>-60290.94000000001</v>
      </c>
      <c r="AO7" s="33">
        <f t="shared" si="2"/>
        <v>-53076.26</v>
      </c>
      <c r="AP7" s="33">
        <f t="shared" si="2"/>
        <v>-60773.790000000008</v>
      </c>
      <c r="AQ7" s="33">
        <f t="shared" si="2"/>
        <v>-60522.94000000001</v>
      </c>
      <c r="AR7" s="33">
        <f t="shared" si="2"/>
        <v>-53343.860000000008</v>
      </c>
      <c r="AS7" s="33">
        <f t="shared" si="2"/>
        <v>-60480.46</v>
      </c>
      <c r="AT7" s="33">
        <f t="shared" si="2"/>
        <v>-59622.12999999999</v>
      </c>
      <c r="AU7" s="33">
        <f t="shared" si="2"/>
        <v>-53037.199999999983</v>
      </c>
      <c r="AV7" s="33">
        <f t="shared" si="2"/>
        <v>-60476.630000000005</v>
      </c>
      <c r="AW7" s="33">
        <f t="shared" si="2"/>
        <v>-60498.780000000006</v>
      </c>
      <c r="AX7" s="33">
        <f t="shared" si="2"/>
        <v>-72048.950000000012</v>
      </c>
      <c r="AY7" s="33">
        <f t="shared" si="2"/>
        <v>-60455.88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-59598.749999999993</v>
      </c>
      <c r="BA7" s="33">
        <f t="shared" si="3"/>
        <v>-60648.81</v>
      </c>
      <c r="BB7" s="33">
        <f t="shared" si="3"/>
        <v>-60476.630000000005</v>
      </c>
      <c r="BC7" s="33">
        <f t="shared" si="3"/>
        <v>-60498.780000000006</v>
      </c>
      <c r="BD7" s="33">
        <f t="shared" si="3"/>
        <v>-59938.820000000014</v>
      </c>
      <c r="BE7" s="33">
        <f t="shared" si="3"/>
        <v>-60476.630000000005</v>
      </c>
      <c r="BF7" s="33">
        <f t="shared" si="3"/>
        <v>-60498.780000000006</v>
      </c>
      <c r="BG7" s="180">
        <f t="shared" si="3"/>
        <v>-59938.820000000014</v>
      </c>
      <c r="BH7" s="33">
        <f t="shared" si="3"/>
        <v>1249483.1999999997</v>
      </c>
      <c r="BI7" s="33">
        <f t="shared" si="3"/>
        <v>-679757.16</v>
      </c>
      <c r="BJ7" s="33">
        <f t="shared" si="3"/>
        <v>1067489.7000000002</v>
      </c>
      <c r="BK7" s="33">
        <f t="shared" si="3"/>
        <v>-43127.793249999988</v>
      </c>
      <c r="BL7" s="33">
        <f t="shared" si="3"/>
        <v>71482.850794999991</v>
      </c>
      <c r="BM7" s="33">
        <f t="shared" si="3"/>
        <v>87988.971624000013</v>
      </c>
      <c r="BN7" s="33">
        <f t="shared" si="3"/>
        <v>90648.530040999976</v>
      </c>
      <c r="BO7" s="33">
        <f t="shared" si="3"/>
        <v>100273.97708199998</v>
      </c>
      <c r="BP7" s="33">
        <f t="shared" si="3"/>
        <v>-276876.07</v>
      </c>
      <c r="BQ7" s="33">
        <f t="shared" si="3"/>
        <v>-178077.83000000002</v>
      </c>
      <c r="BR7" s="33">
        <f>SUMIF($O:$O,"=8",BR:BR)-SUMIF($O:$O,"=9",BR:BR)-SUMIF($O:$O,"=10",BR:BR)-SUMIF($O:$O,"=13",BR:BR)+SUMIF($O:$O,"=12",BR:BR)-SUMIF($O:$O,"=14",BR:BR)-SUMIF($O:$O,"=15",BR:BR)-SUMIF($O:$O,"=16",BR:BR)+BQ7</f>
        <v>1612415.3799999997</v>
      </c>
      <c r="BS7" s="33">
        <f>SUMIF($O:$O,"=8",BS:BS)-SUMIF($O:$O,"=9",BS:BS)-SUMIF($O:$O,"=10",BS:BS)-SUMIF($O:$O,"=13",BS:BS)+SUMIF($O:$O,"=12",BS:BS)-SUMIF($O:$O,"=14",BS:BS)-SUMIF($O:$O,"=15",BS:BS)-SUMIF($O:$O,"=16",BS:BS)+BR7</f>
        <v>1430892.3399999996</v>
      </c>
      <c r="BT7" s="33">
        <f>SUMIF($O:$O,"=8",BT:BT)-SUMIF($O:$O,"=9",BT:BT)-SUMIF($O:$O,"=10",BT:BT)-SUMIF($O:$O,"=13",BT:BT)+SUMIF($O:$O,"=12",BT:BT)-SUMIF($O:$O,"=14",BT:BT)-SUMIF($O:$O,"=15",BT:BT)-SUMIF($O:$O,"=16",BT:BT)+BS7</f>
        <v>1067960.1599999997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448</v>
      </c>
      <c r="B9" s="3">
        <f>MATCH($A9,Sheet1!ACCOUNTNO,0)</f>
        <v>104</v>
      </c>
      <c r="C9" s="3">
        <f t="shared" ref="C9:C10" si="4">IF(ISNA($B9),65000,$B9)</f>
        <v>104</v>
      </c>
      <c r="D9" s="3" t="str">
        <f>IF(D$3=0,0,INDEX(Sheet1!RawDataCols,$C9,D$5))</f>
        <v>62100G05</v>
      </c>
      <c r="E9" s="3" t="str">
        <f>IF(E$3=0,0,INDEX(Sheet1!RawDataCols,$C9,E$5))</f>
        <v xml:space="preserve">62100          </v>
      </c>
      <c r="F9" s="3" t="str">
        <f>IF(F$3=0,0,INDEX(Sheet1!RawDataCols,$C9,F$5))</f>
        <v xml:space="preserve">G05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F010  </v>
      </c>
      <c r="N9" s="3" t="str">
        <f>IF(N$3=0,0,INDEX(Sheet1!RawDataCols,$C9,N$5))</f>
        <v>Intercompany-GBLT</v>
      </c>
      <c r="O9" s="3">
        <f>INDEX(Sheet1!RawDataCols,$C9,O$5)</f>
        <v>26</v>
      </c>
      <c r="P9" s="3" t="str">
        <f>INDEX(Sheet1!RawDataCols,$C9,P$5)</f>
        <v>Other Assets</v>
      </c>
      <c r="Q9" s="3" t="str">
        <f>IF(Q$3=0,0,INDEX(Sheet1!RawDataCols,$C9,Q$5))</f>
        <v>B</v>
      </c>
      <c r="R9" s="3">
        <f t="shared" ref="R9:R10" si="5">IF(OR(GL_Cat_Code=8,GL_Cat_Code=12,GL_Cat_Code=28,GL_Cat_Code=32,GL_Cat_Code=36,GL_Cat_Code=40),-1,1)</f>
        <v>1</v>
      </c>
      <c r="S9" s="3">
        <f t="shared" ref="S9:S10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10" si="7">SUM(T9,U9,X9,AA9,AD9,AG9,AJ9,AM9,AP9,AS9,AV9,AY9,BB9)</f>
        <v>0</v>
      </c>
      <c r="BI9" s="33">
        <f t="shared" ref="BI9:BI10" si="8">SUM(V9,Y9,AB9,AE9,AH9,AK9,AN9,AQ9,AT9,AW9,AZ9,BC9)</f>
        <v>0</v>
      </c>
      <c r="BJ9" s="33">
        <f t="shared" ref="BJ9:BJ10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:BQ10" si="10">IF($Q9="I",SUM(U9,X9,AA9),SUM(T9,U9,X9,AA9))</f>
        <v>0</v>
      </c>
      <c r="BR9" s="3">
        <f t="shared" ref="BR9:BR10" si="11">IF($Q9="I",SUM(AD9,AG9,AJ9),SUM(AD9,AG9,AJ9,BQ9))</f>
        <v>0</v>
      </c>
      <c r="BS9" s="3">
        <f t="shared" ref="BS9:BS10" si="12">IF($Q9="I",SUM(AM9,AP9,AS9),SUM(AM9,AP9,AS9,BR9))</f>
        <v>0</v>
      </c>
      <c r="BT9" s="3">
        <f t="shared" ref="BT9:BT10" si="13">IF($I9="I",SUM(AV9,AY9,BB9),SUM(AV9,AY9,BB9,BS9))</f>
        <v>0</v>
      </c>
      <c r="BU9" s="3" t="str">
        <f>INDEX(Sheet1!$BS$2:$BS$1000,MATCH($A9,Sheet1!$A$2:$A$1000,0))</f>
        <v>24</v>
      </c>
      <c r="BV9" s="3">
        <f>INDEX(Sheet1!$BT$2:$BT$1000,MATCH($A9,Sheet1!$A$2:$A$1000,0))</f>
        <v>0</v>
      </c>
    </row>
    <row r="10" spans="1:74" x14ac:dyDescent="0.2">
      <c r="A10" s="11" t="s">
        <v>449</v>
      </c>
      <c r="B10" s="3">
        <f>MATCH($A10,Sheet1!ACCOUNTNO,0)</f>
        <v>116</v>
      </c>
      <c r="C10" s="3">
        <f t="shared" si="4"/>
        <v>116</v>
      </c>
      <c r="D10" s="3" t="str">
        <f>IF(D$3=0,0,INDEX(Sheet1!RawDataCols,$C10,D$5))</f>
        <v>74100G05</v>
      </c>
      <c r="E10" s="3" t="str">
        <f>IF(E$3=0,0,INDEX(Sheet1!RawDataCols,$C10,E$5))</f>
        <v xml:space="preserve">74100          </v>
      </c>
      <c r="F10" s="3" t="str">
        <f>IF(F$3=0,0,INDEX(Sheet1!RawDataCols,$C10,F$5))</f>
        <v xml:space="preserve">G05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F010  </v>
      </c>
      <c r="N10" s="3" t="str">
        <f>IF(N$3=0,0,INDEX(Sheet1!RawDataCols,$C10,N$5))</f>
        <v>Intercompany-GBLT</v>
      </c>
      <c r="O10" s="3">
        <f>INDEX(Sheet1!RawDataCols,$C10,O$5)</f>
        <v>28</v>
      </c>
      <c r="P10" s="3" t="str">
        <f>INDEX(Sheet1!RawDataCols,$C10,P$5)</f>
        <v>Current Liabilities</v>
      </c>
      <c r="Q10" s="3" t="str">
        <f>IF(Q$3=0,0,INDEX(Sheet1!RawDataCols,$C10,Q$5))</f>
        <v>B</v>
      </c>
      <c r="R10" s="3">
        <f t="shared" si="5"/>
        <v>-1</v>
      </c>
      <c r="S10" s="3">
        <f t="shared" si="6"/>
        <v>1</v>
      </c>
      <c r="T10" s="3">
        <f>IF(T$3=0,0,INDEX(Sheet1!RawDataCols,$C10,T$5)*$R10)</f>
        <v>17266883.109999999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35727.730000000003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-1753100.79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3704751.45</v>
      </c>
      <c r="AJ10" s="3">
        <f>IF(AJ$3=0,0,INDEX(Sheet1!RawDataCols,$C10,AJ$5)*$R10)</f>
        <v>-3116021.62</v>
      </c>
      <c r="AK10" s="3">
        <f>IF(AK$3=0,0,INDEX(Sheet1!RawDataCols,$C10,AK$5)*$R10)</f>
        <v>0</v>
      </c>
      <c r="AL10" s="3">
        <f>IF(AL$3=0,0,INDEX(Sheet1!RawDataCols,$C10,AL$5)*$R10)</f>
        <v>1213724.54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178000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14328861.489999998</v>
      </c>
      <c r="BI10" s="33">
        <f t="shared" si="8"/>
        <v>0</v>
      </c>
      <c r="BJ10" s="33">
        <f t="shared" si="9"/>
        <v>17266883.109999999</v>
      </c>
      <c r="BK10" s="3">
        <f>IF(BK$3=0,0,INDEX(Sheet1!RawDataCols,$C10,BK$5)*$R10)</f>
        <v>0</v>
      </c>
      <c r="BL10" s="3">
        <f>IF(BL$3=0,0,INDEX(Sheet1!RawDataCols,$C10,BL$5)*$R10)</f>
        <v>2158360.3887499999</v>
      </c>
      <c r="BM10" s="3">
        <f>IF(BM$3=0,0,INDEX(Sheet1!RawDataCols,$C10,BM$5)*$R10)</f>
        <v>1758222.5225</v>
      </c>
      <c r="BN10" s="3">
        <f>IF(BN$3=0,0,INDEX(Sheet1!RawDataCols,$C10,BN$5)*$R10)</f>
        <v>1278719.3587499999</v>
      </c>
      <c r="BO10" s="3">
        <f>IF(BO$3=0,0,INDEX(Sheet1!RawDataCols,$C10,BO$5)*$R10)</f>
        <v>1278719.3587499999</v>
      </c>
      <c r="BP10" s="3">
        <f>IF(BP$3=0,0,INDEX(Sheet1!RawDataCols,$C10,BP$5)*$R10)</f>
        <v>14065780.18</v>
      </c>
      <c r="BQ10" s="3">
        <f t="shared" si="10"/>
        <v>17266883.109999999</v>
      </c>
      <c r="BR10" s="3">
        <f t="shared" si="11"/>
        <v>14150861.489999998</v>
      </c>
      <c r="BS10" s="3">
        <f t="shared" si="12"/>
        <v>14328861.489999998</v>
      </c>
      <c r="BT10" s="3">
        <f t="shared" si="13"/>
        <v>14328861.489999998</v>
      </c>
      <c r="BU10" s="3" t="str">
        <f>INDEX(Sheet1!$BS$2:$BS$1000,MATCH($A10,Sheet1!$A$2:$A$1000,0))</f>
        <v>30</v>
      </c>
      <c r="BV10" s="3">
        <f>INDEX(Sheet1!$BT$2:$BT$1000,MATCH($A10,Sheet1!$A$2:$A$1000,0))</f>
        <v>-14328861.49</v>
      </c>
    </row>
    <row r="11" spans="1:74" x14ac:dyDescent="0.2">
      <c r="A11" s="269" t="s">
        <v>431</v>
      </c>
      <c r="B11" s="3" t="e">
        <f>MATCH($A11,Sheet1!ACCOUNTNO,0)</f>
        <v>#N/A</v>
      </c>
      <c r="C11" s="3">
        <f t="shared" ref="C11:C12" si="14">IF(ISNA($B11),65000,$B11)</f>
        <v>65000</v>
      </c>
      <c r="D11" s="3">
        <f>IF(D$3=0,0,INDEX(Sheet1!RawDataCols,$C11,D$5))</f>
        <v>0</v>
      </c>
      <c r="E11" s="3">
        <f>IF(E$3=0,0,INDEX(Sheet1!RawDataCols,$C11,E$5))</f>
        <v>0</v>
      </c>
      <c r="F11" s="3">
        <f>IF(F$3=0,0,INDEX(Sheet1!RawDataCols,$C11,F$5))</f>
        <v>0</v>
      </c>
      <c r="G11" s="3">
        <f>IF(G$3=0,0,INDEX(Sheet1!RawDataCols,$C11,G$5))</f>
        <v>0</v>
      </c>
      <c r="H11" s="3">
        <f>IF(H$3=0,0,INDEX(Sheet1!RawDataCols,$C11,H$5))</f>
        <v>0</v>
      </c>
      <c r="I11" s="3">
        <f>IF(I$3=0,0,INDEX(Sheet1!RawDataCols,$C11,I$5))</f>
        <v>0</v>
      </c>
      <c r="J11" s="3">
        <f>IF(J$3=0,0,INDEX(Sheet1!RawDataCols,$C11,J$5))</f>
        <v>0</v>
      </c>
      <c r="K11" s="3">
        <f>IF(K$3=0,0,INDEX(Sheet1!RawDataCols,$C11,K$5))</f>
        <v>0</v>
      </c>
      <c r="L11" s="3">
        <f>IF(L$3=0,0,INDEX(Sheet1!RawDataCols,$C11,L$5))</f>
        <v>0</v>
      </c>
      <c r="M11" s="3">
        <f>IF(M$3=0,0,INDEX(Sheet1!RawDataCols,$C11,M$5))</f>
        <v>0</v>
      </c>
      <c r="N11" s="3">
        <f>IF(N$3=0,0,INDEX(Sheet1!RawDataCols,$C11,N$5))</f>
        <v>0</v>
      </c>
      <c r="O11" s="3">
        <f>INDEX(Sheet1!RawDataCols,$C11,O$5)</f>
        <v>0</v>
      </c>
      <c r="P11" s="3">
        <f>INDEX(Sheet1!RawDataCols,$C11,P$5)</f>
        <v>0</v>
      </c>
      <c r="Q11" s="3">
        <f>IF(Q$3=0,0,INDEX(Sheet1!RawDataCols,$C11,Q$5))</f>
        <v>0</v>
      </c>
      <c r="R11" s="3">
        <f t="shared" ref="R11:R12" si="15">IF(OR(GL_Cat_Code=8,GL_Cat_Code=12,GL_Cat_Code=28,GL_Cat_Code=32,GL_Cat_Code=36,GL_Cat_Code=40),-1,1)</f>
        <v>1</v>
      </c>
      <c r="S11" s="3">
        <f t="shared" ref="S11:S12" si="16">IF(OR(GL_Cat_Code=8,GL_Cat_Code=12,GL_Cat_Code=28,GL_Cat_Code=32,GL_Cat_Code=36,GL_Cat_Code=40),1,-1)</f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ref="BH11:BH12" si="17">SUM(T11,U11,X11,AA11,AD11,AG11,AJ11,AM11,AP11,AS11,AV11,AY11,BB11)</f>
        <v>0</v>
      </c>
      <c r="BI11" s="33">
        <f t="shared" ref="BI11:BI12" si="18">SUM(V11,Y11,AB11,AE11,AH11,AK11,AN11,AQ11,AT11,AW11,AZ11,BC11)</f>
        <v>0</v>
      </c>
      <c r="BJ11" s="33">
        <f t="shared" ref="BJ11:BJ12" si="19">SUM(W11,Z11,AC11,AF11,AI11,AL11,AO11,AR11,AU11,AX11,BA11,BD11)+IF(Q11&lt;&gt;"I",BP11,0)</f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0</v>
      </c>
      <c r="BQ11" s="3">
        <f t="shared" ref="BQ11:BQ12" si="20">IF($Q11="I",SUM(U11,X11,AA11),SUM(T11,U11,X11,AA11))</f>
        <v>0</v>
      </c>
      <c r="BR11" s="3">
        <f t="shared" ref="BR11:BR12" si="21">IF($Q11="I",SUM(AD11,AG11,AJ11),SUM(AD11,AG11,AJ11,BQ11))</f>
        <v>0</v>
      </c>
      <c r="BS11" s="3">
        <f t="shared" ref="BS11:BS12" si="22">IF($Q11="I",SUM(AM11,AP11,AS11),SUM(AM11,AP11,AS11,BR11))</f>
        <v>0</v>
      </c>
      <c r="BT11" s="3">
        <f t="shared" ref="BT11:BT12" si="23">IF($I11="I",SUM(AV11,AY11,BB11),SUM(AV11,AY11,BB11,BS11))</f>
        <v>0</v>
      </c>
      <c r="BU11" s="3" t="e">
        <f>INDEX(Sheet1!$BS$2:$BS$1000,MATCH($A11,Sheet1!$A$2:$A$1000,0))</f>
        <v>#N/A</v>
      </c>
      <c r="BV11" s="3" t="e">
        <f>INDEX(Sheet1!$BT$2:$BT$1000,MATCH($A11,Sheet1!$A$2:$A$1000,0))</f>
        <v>#N/A</v>
      </c>
    </row>
    <row r="12" spans="1:74" x14ac:dyDescent="0.2">
      <c r="A12" s="11" t="s">
        <v>433</v>
      </c>
      <c r="B12" s="3">
        <f>MATCH($A12,Sheet1!ACCOUNTNO,0)</f>
        <v>63</v>
      </c>
      <c r="C12" s="3">
        <f t="shared" si="14"/>
        <v>63</v>
      </c>
      <c r="D12" s="3" t="str">
        <f>IF(D$3=0,0,INDEX(Sheet1!RawDataCols,$C12,D$5))</f>
        <v>52360S02</v>
      </c>
      <c r="E12" s="3" t="str">
        <f>IF(E$3=0,0,INDEX(Sheet1!RawDataCols,$C12,E$5))</f>
        <v xml:space="preserve">52360          </v>
      </c>
      <c r="F12" s="3" t="str">
        <f>IF(F$3=0,0,INDEX(Sheet1!RawDataCols,$C12,F$5))</f>
        <v xml:space="preserve">S02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F010  </v>
      </c>
      <c r="N12" s="3" t="str">
        <f>IF(N$3=0,0,INDEX(Sheet1!RawDataCols,$C12,N$5))</f>
        <v>Suspense-Other</v>
      </c>
      <c r="O12" s="3">
        <f>INDEX(Sheet1!RawDataCols,$C12,O$5)</f>
        <v>20</v>
      </c>
      <c r="P12" s="3" t="str">
        <f>INDEX(Sheet1!RawDataCols,$C12,P$5)</f>
        <v>Current Assets</v>
      </c>
      <c r="Q12" s="3" t="str">
        <f>IF(Q$3=0,0,INDEX(Sheet1!RawDataCols,$C12,Q$5))</f>
        <v>B</v>
      </c>
      <c r="R12" s="3">
        <f t="shared" si="15"/>
        <v>1</v>
      </c>
      <c r="S12" s="3">
        <f t="shared" si="1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35727.730000000003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-35727.730000000003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545.45000000000005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-545.45000000000005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17"/>
        <v>0</v>
      </c>
      <c r="BI12" s="33">
        <f t="shared" si="18"/>
        <v>0</v>
      </c>
      <c r="BJ12" s="33">
        <f t="shared" si="1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20"/>
        <v>0</v>
      </c>
      <c r="BR12" s="3">
        <f t="shared" si="21"/>
        <v>0</v>
      </c>
      <c r="BS12" s="3">
        <f t="shared" si="22"/>
        <v>0</v>
      </c>
      <c r="BT12" s="3">
        <f t="shared" si="23"/>
        <v>0</v>
      </c>
      <c r="BU12" s="3" t="str">
        <f>INDEX(Sheet1!$BS$2:$BS$1000,MATCH($A12,Sheet1!$A$2:$A$1000,0))</f>
        <v>22</v>
      </c>
      <c r="BV12" s="3">
        <f>INDEX(Sheet1!$BT$2:$BT$1000,MATCH($A12,Sheet1!$A$2:$A$1000,0))</f>
        <v>0</v>
      </c>
    </row>
    <row r="13" spans="1:74" x14ac:dyDescent="0.2">
      <c r="A13" s="11" t="s">
        <v>434</v>
      </c>
      <c r="B13" s="3">
        <f>MATCH($A13,Sheet1!ACCOUNTNO,0)</f>
        <v>105</v>
      </c>
      <c r="C13" s="3">
        <f t="shared" ref="C13:C18" si="24">IF(ISNA($B13),65000,$B13)</f>
        <v>105</v>
      </c>
      <c r="D13" s="3" t="str">
        <f>IF(D$3=0,0,INDEX(Sheet1!RawDataCols,$C13,D$5))</f>
        <v>62100G06</v>
      </c>
      <c r="E13" s="3" t="str">
        <f>IF(E$3=0,0,INDEX(Sheet1!RawDataCols,$C13,E$5))</f>
        <v xml:space="preserve">62100          </v>
      </c>
      <c r="F13" s="3" t="str">
        <f>IF(F$3=0,0,INDEX(Sheet1!RawDataCols,$C13,F$5))</f>
        <v xml:space="preserve">G06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F010  </v>
      </c>
      <c r="N13" s="3" t="str">
        <f>IF(N$3=0,0,INDEX(Sheet1!RawDataCols,$C13,N$5))</f>
        <v>Intercompany-GIP</v>
      </c>
      <c r="O13" s="3">
        <f>INDEX(Sheet1!RawDataCols,$C13,O$5)</f>
        <v>26</v>
      </c>
      <c r="P13" s="3" t="str">
        <f>INDEX(Sheet1!RawDataCols,$C13,P$5)</f>
        <v>Other Assets</v>
      </c>
      <c r="Q13" s="3" t="str">
        <f>IF(Q$3=0,0,INDEX(Sheet1!RawDataCols,$C13,Q$5))</f>
        <v>B</v>
      </c>
      <c r="R13" s="3">
        <f t="shared" ref="R13:R18" si="25">IF(OR(GL_Cat_Code=8,GL_Cat_Code=12,GL_Cat_Code=28,GL_Cat_Code=32,GL_Cat_Code=36,GL_Cat_Code=40),-1,1)</f>
        <v>1</v>
      </c>
      <c r="S13" s="3">
        <f t="shared" ref="S13:S18" si="26">IF(OR(GL_Cat_Code=8,GL_Cat_Code=12,GL_Cat_Code=28,GL_Cat_Code=32,GL_Cat_Code=36,GL_Cat_Code=40),1,-1)</f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:BH18" si="27">SUM(T13,U13,X13,AA13,AD13,AG13,AJ13,AM13,AP13,AS13,AV13,AY13,BB13)</f>
        <v>0</v>
      </c>
      <c r="BI13" s="33">
        <f t="shared" ref="BI13:BI18" si="28">SUM(V13,Y13,AB13,AE13,AH13,AK13,AN13,AQ13,AT13,AW13,AZ13,BC13)</f>
        <v>0</v>
      </c>
      <c r="BJ13" s="33">
        <f t="shared" ref="BJ13:BJ18" si="29">SUM(W13,Z13,AC13,AF13,AI13,AL13,AO13,AR13,AU13,AX13,BA13,BD13)+IF(Q13&lt;&gt;"I",BP13,0)</f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10412.5</v>
      </c>
      <c r="BO13" s="3">
        <f>IF(BO$3=0,0,INDEX(Sheet1!RawDataCols,$C13,BO$5)*$R13)</f>
        <v>10412.5</v>
      </c>
      <c r="BP13" s="3">
        <f>IF(BP$3=0,0,INDEX(Sheet1!RawDataCols,$C13,BP$5)*$R13)</f>
        <v>0</v>
      </c>
      <c r="BQ13" s="3">
        <f t="shared" ref="BQ13:BQ18" si="30">IF($Q13="I",SUM(U13,X13,AA13),SUM(T13,U13,X13,AA13))</f>
        <v>0</v>
      </c>
      <c r="BR13" s="3">
        <f t="shared" ref="BR13:BR18" si="31">IF($Q13="I",SUM(AD13,AG13,AJ13),SUM(AD13,AG13,AJ13,BQ13))</f>
        <v>0</v>
      </c>
      <c r="BS13" s="3">
        <f t="shared" ref="BS13:BS18" si="32">IF($Q13="I",SUM(AM13,AP13,AS13),SUM(AM13,AP13,AS13,BR13))</f>
        <v>0</v>
      </c>
      <c r="BT13" s="3">
        <f t="shared" ref="BT13:BT18" si="33">IF($I13="I",SUM(AV13,AY13,BB13),SUM(AV13,AY13,BB13,BS13))</f>
        <v>0</v>
      </c>
      <c r="BU13" s="3" t="str">
        <f>INDEX(Sheet1!$BS$2:$BS$1000,MATCH($A13,Sheet1!$A$2:$A$1000,0))</f>
        <v>24</v>
      </c>
      <c r="BV13" s="3">
        <f>INDEX(Sheet1!$BT$2:$BT$1000,MATCH($A13,Sheet1!$A$2:$A$1000,0))</f>
        <v>0</v>
      </c>
    </row>
    <row r="14" spans="1:74" x14ac:dyDescent="0.2">
      <c r="A14" s="269" t="s">
        <v>435</v>
      </c>
      <c r="B14" s="3" t="e">
        <f>MATCH($A14,Sheet1!ACCOUNTNO,0)</f>
        <v>#N/A</v>
      </c>
      <c r="C14" s="3">
        <f t="shared" si="24"/>
        <v>65000</v>
      </c>
      <c r="D14" s="3">
        <f>IF(D$3=0,0,INDEX(Sheet1!RawDataCols,$C14,D$5))</f>
        <v>0</v>
      </c>
      <c r="E14" s="3">
        <f>IF(E$3=0,0,INDEX(Sheet1!RawDataCols,$C14,E$5))</f>
        <v>0</v>
      </c>
      <c r="F14" s="3">
        <f>IF(F$3=0,0,INDEX(Sheet1!RawDataCols,$C14,F$5))</f>
        <v>0</v>
      </c>
      <c r="G14" s="3">
        <f>IF(G$3=0,0,INDEX(Sheet1!RawDataCols,$C14,G$5))</f>
        <v>0</v>
      </c>
      <c r="H14" s="3">
        <f>IF(H$3=0,0,INDEX(Sheet1!RawDataCols,$C14,H$5))</f>
        <v>0</v>
      </c>
      <c r="I14" s="3">
        <f>IF(I$3=0,0,INDEX(Sheet1!RawDataCols,$C14,I$5))</f>
        <v>0</v>
      </c>
      <c r="J14" s="3">
        <f>IF(J$3=0,0,INDEX(Sheet1!RawDataCols,$C14,J$5))</f>
        <v>0</v>
      </c>
      <c r="K14" s="3">
        <f>IF(K$3=0,0,INDEX(Sheet1!RawDataCols,$C14,K$5))</f>
        <v>0</v>
      </c>
      <c r="L14" s="3">
        <f>IF(L$3=0,0,INDEX(Sheet1!RawDataCols,$C14,L$5))</f>
        <v>0</v>
      </c>
      <c r="M14" s="3">
        <f>IF(M$3=0,0,INDEX(Sheet1!RawDataCols,$C14,M$5))</f>
        <v>0</v>
      </c>
      <c r="N14" s="3">
        <f>IF(N$3=0,0,INDEX(Sheet1!RawDataCols,$C14,N$5))</f>
        <v>0</v>
      </c>
      <c r="O14" s="3">
        <f>INDEX(Sheet1!RawDataCols,$C14,O$5)</f>
        <v>0</v>
      </c>
      <c r="P14" s="3">
        <f>INDEX(Sheet1!RawDataCols,$C14,P$5)</f>
        <v>0</v>
      </c>
      <c r="Q14" s="3">
        <f>IF(Q$3=0,0,INDEX(Sheet1!RawDataCols,$C14,Q$5))</f>
        <v>0</v>
      </c>
      <c r="R14" s="3">
        <f t="shared" si="25"/>
        <v>1</v>
      </c>
      <c r="S14" s="3">
        <f t="shared" si="26"/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27"/>
        <v>0</v>
      </c>
      <c r="BI14" s="33">
        <f t="shared" si="28"/>
        <v>0</v>
      </c>
      <c r="BJ14" s="33">
        <f t="shared" si="29"/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0</v>
      </c>
      <c r="BO14" s="3">
        <f>IF(BO$3=0,0,INDEX(Sheet1!RawDataCols,$C14,BO$5)*$R14)</f>
        <v>0</v>
      </c>
      <c r="BP14" s="3">
        <f>IF(BP$3=0,0,INDEX(Sheet1!RawDataCols,$C14,BP$5)*$R14)</f>
        <v>0</v>
      </c>
      <c r="BQ14" s="3">
        <f t="shared" si="30"/>
        <v>0</v>
      </c>
      <c r="BR14" s="3">
        <f t="shared" si="31"/>
        <v>0</v>
      </c>
      <c r="BS14" s="3">
        <f t="shared" si="32"/>
        <v>0</v>
      </c>
      <c r="BT14" s="3">
        <f t="shared" si="33"/>
        <v>0</v>
      </c>
      <c r="BU14" s="3" t="e">
        <f>INDEX(Sheet1!$BS$2:$BS$1000,MATCH($A14,Sheet1!$A$2:$A$1000,0))</f>
        <v>#N/A</v>
      </c>
      <c r="BV14" s="3" t="e">
        <f>INDEX(Sheet1!$BT$2:$BT$1000,MATCH($A14,Sheet1!$A$2:$A$1000,0))</f>
        <v>#N/A</v>
      </c>
    </row>
    <row r="15" spans="1:74" x14ac:dyDescent="0.2">
      <c r="A15" s="11" t="s">
        <v>436</v>
      </c>
      <c r="B15" s="3">
        <f>MATCH($A15,Sheet1!ACCOUNTNO,0)</f>
        <v>115</v>
      </c>
      <c r="C15" s="3">
        <f t="shared" si="24"/>
        <v>115</v>
      </c>
      <c r="D15" s="3" t="str">
        <f>IF(D$3=0,0,INDEX(Sheet1!RawDataCols,$C15,D$5))</f>
        <v>74100G02</v>
      </c>
      <c r="E15" s="3" t="str">
        <f>IF(E$3=0,0,INDEX(Sheet1!RawDataCols,$C15,E$5))</f>
        <v xml:space="preserve">74100          </v>
      </c>
      <c r="F15" s="3" t="str">
        <f>IF(F$3=0,0,INDEX(Sheet1!RawDataCols,$C15,F$5))</f>
        <v xml:space="preserve">G02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F010  </v>
      </c>
      <c r="N15" s="3" t="str">
        <f>IF(N$3=0,0,INDEX(Sheet1!RawDataCols,$C15,N$5))</f>
        <v>Intercompany-EPH</v>
      </c>
      <c r="O15" s="3">
        <f>INDEX(Sheet1!RawDataCols,$C15,O$5)</f>
        <v>28</v>
      </c>
      <c r="P15" s="3" t="str">
        <f>INDEX(Sheet1!RawDataCols,$C15,P$5)</f>
        <v>Current Liabilities</v>
      </c>
      <c r="Q15" s="3" t="str">
        <f>IF(Q$3=0,0,INDEX(Sheet1!RawDataCols,$C15,Q$5))</f>
        <v>B</v>
      </c>
      <c r="R15" s="3">
        <f t="shared" si="25"/>
        <v>-1</v>
      </c>
      <c r="S15" s="3">
        <f t="shared" si="26"/>
        <v>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27"/>
        <v>0</v>
      </c>
      <c r="BI15" s="33">
        <f t="shared" si="28"/>
        <v>0</v>
      </c>
      <c r="BJ15" s="33">
        <f t="shared" si="2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1307922.26875</v>
      </c>
      <c r="BO15" s="3">
        <f>IF(BO$3=0,0,INDEX(Sheet1!RawDataCols,$C15,BO$5)*$R15)</f>
        <v>1307922.26875</v>
      </c>
      <c r="BP15" s="3">
        <f>IF(BP$3=0,0,INDEX(Sheet1!RawDataCols,$C15,BP$5)*$R15)</f>
        <v>0</v>
      </c>
      <c r="BQ15" s="3">
        <f t="shared" si="30"/>
        <v>0</v>
      </c>
      <c r="BR15" s="3">
        <f t="shared" si="31"/>
        <v>0</v>
      </c>
      <c r="BS15" s="3">
        <f t="shared" si="32"/>
        <v>0</v>
      </c>
      <c r="BT15" s="3">
        <f t="shared" si="33"/>
        <v>0</v>
      </c>
      <c r="BU15" s="3" t="str">
        <f>INDEX(Sheet1!$BS$2:$BS$1000,MATCH($A15,Sheet1!$A$2:$A$1000,0))</f>
        <v>30</v>
      </c>
      <c r="BV15" s="3">
        <f>INDEX(Sheet1!$BT$2:$BT$1000,MATCH($A15,Sheet1!$A$2:$A$1000,0))</f>
        <v>0</v>
      </c>
    </row>
    <row r="16" spans="1:74" x14ac:dyDescent="0.2">
      <c r="A16" s="11" t="s">
        <v>521</v>
      </c>
      <c r="B16" s="3">
        <f>MATCH($A16,Sheet1!ACCOUNTNO,0)</f>
        <v>118</v>
      </c>
      <c r="C16" s="3">
        <f t="shared" si="24"/>
        <v>118</v>
      </c>
      <c r="D16" s="3" t="str">
        <f>IF(D$3=0,0,INDEX(Sheet1!RawDataCols,$C16,D$5))</f>
        <v>74100G07</v>
      </c>
      <c r="E16" s="3" t="str">
        <f>IF(E$3=0,0,INDEX(Sheet1!RawDataCols,$C16,E$5))</f>
        <v xml:space="preserve">74100          </v>
      </c>
      <c r="F16" s="3" t="str">
        <f>IF(F$3=0,0,INDEX(Sheet1!RawDataCols,$C16,F$5))</f>
        <v xml:space="preserve">G07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F010  </v>
      </c>
      <c r="N16" s="3" t="str">
        <f>IF(N$3=0,0,INDEX(Sheet1!RawDataCols,$C16,N$5))</f>
        <v>Intercompany-GPM</v>
      </c>
      <c r="O16" s="3">
        <f>INDEX(Sheet1!RawDataCols,$C16,O$5)</f>
        <v>28</v>
      </c>
      <c r="P16" s="3" t="str">
        <f>INDEX(Sheet1!RawDataCols,$C16,P$5)</f>
        <v>Current Liabilities</v>
      </c>
      <c r="Q16" s="3" t="str">
        <f>IF(Q$3=0,0,INDEX(Sheet1!RawDataCols,$C16,Q$5))</f>
        <v>B</v>
      </c>
      <c r="R16" s="3">
        <f t="shared" si="25"/>
        <v>-1</v>
      </c>
      <c r="S16" s="3">
        <f t="shared" si="26"/>
        <v>1</v>
      </c>
      <c r="T16" s="3">
        <f>IF(T$3=0,0,INDEX(Sheet1!RawDataCols,$C16,T$5)*$R16)</f>
        <v>121120</v>
      </c>
      <c r="U16" s="3">
        <f>IF(U$3=0,0,INDEX(Sheet1!RawDataCols,$C16,U$5)*$R16)</f>
        <v>230000</v>
      </c>
      <c r="V16" s="3">
        <f>IF(V$3=0,0,INDEX(Sheet1!RawDataCols,$C16,V$5)*$R16)</f>
        <v>0</v>
      </c>
      <c r="W16" s="3">
        <f>IF(W$3=0,0,INDEX(Sheet1!RawDataCols,$C16,W$5)*$R16)</f>
        <v>15000</v>
      </c>
      <c r="X16" s="3">
        <f>IF(X$3=0,0,INDEX(Sheet1!RawDataCols,$C16,X$5)*$R16)</f>
        <v>150000</v>
      </c>
      <c r="Y16" s="3">
        <f>IF(Y$3=0,0,INDEX(Sheet1!RawDataCols,$C16,Y$5)*$R16)</f>
        <v>0</v>
      </c>
      <c r="Z16" s="3">
        <f>IF(Z$3=0,0,INDEX(Sheet1!RawDataCols,$C16,Z$5)*$R16)</f>
        <v>50000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-165417</v>
      </c>
      <c r="AG16" s="3">
        <f>IF(AG$3=0,0,INDEX(Sheet1!RawDataCols,$C16,AG$5)*$R16)</f>
        <v>30000</v>
      </c>
      <c r="AH16" s="3">
        <f>IF(AH$3=0,0,INDEX(Sheet1!RawDataCols,$C16,AH$5)*$R16)</f>
        <v>0</v>
      </c>
      <c r="AI16" s="3">
        <f>IF(AI$3=0,0,INDEX(Sheet1!RawDataCols,$C16,AI$5)*$R16)</f>
        <v>71000</v>
      </c>
      <c r="AJ16" s="3">
        <f>IF(AJ$3=0,0,INDEX(Sheet1!RawDataCols,$C16,AJ$5)*$R16)</f>
        <v>-531120</v>
      </c>
      <c r="AK16" s="3">
        <f>IF(AK$3=0,0,INDEX(Sheet1!RawDataCols,$C16,AK$5)*$R16)</f>
        <v>0</v>
      </c>
      <c r="AL16" s="3">
        <f>IF(AL$3=0,0,INDEX(Sheet1!RawDataCols,$C16,AL$5)*$R16)</f>
        <v>-73000</v>
      </c>
      <c r="AM16" s="3">
        <f>IF(AM$3=0,0,INDEX(Sheet1!RawDataCols,$C16,AM$5)*$R16)</f>
        <v>25000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173000</v>
      </c>
      <c r="AQ16" s="3">
        <f>IF(AQ$3=0,0,INDEX(Sheet1!RawDataCols,$C16,AQ$5)*$R16)</f>
        <v>0</v>
      </c>
      <c r="AR16" s="3">
        <f>IF(AR$3=0,0,INDEX(Sheet1!RawDataCols,$C16,AR$5)*$R16)</f>
        <v>53120</v>
      </c>
      <c r="AS16" s="3">
        <f>IF(AS$3=0,0,INDEX(Sheet1!RawDataCols,$C16,AS$5)*$R16)</f>
        <v>40000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30000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56000</v>
      </c>
      <c r="BB16" s="3">
        <f>IF(BB$3=0,0,INDEX(Sheet1!RawDataCols,$C16,BB$5)*$R16)</f>
        <v>10000</v>
      </c>
      <c r="BC16" s="3">
        <f>IF(BC$3=0,0,INDEX(Sheet1!RawDataCols,$C16,BC$5)*$R16)</f>
        <v>0</v>
      </c>
      <c r="BD16" s="3">
        <f>IF(BD$3=0,0,INDEX(Sheet1!RawDataCols,$C16,BD$5)*$R16)</f>
        <v>12000</v>
      </c>
      <c r="BE16" s="3">
        <f>IF(BE$3=0,0,INDEX(Sheet1!RawDataCols,$C16,BE$5)*$R16)</f>
        <v>10000</v>
      </c>
      <c r="BF16" s="3">
        <f>IF(BF$3=0,0,INDEX(Sheet1!RawDataCols,$C16,BF$5)*$R16)</f>
        <v>0</v>
      </c>
      <c r="BG16" s="179">
        <f>IF(BG$3=0,0,INDEX(Sheet1!RawDataCols,$C16,BG$5)*$R16)</f>
        <v>12000</v>
      </c>
      <c r="BH16" s="33">
        <f t="shared" si="27"/>
        <v>278000</v>
      </c>
      <c r="BI16" s="33">
        <f t="shared" si="28"/>
        <v>0</v>
      </c>
      <c r="BJ16" s="33">
        <f t="shared" si="29"/>
        <v>121120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102417</v>
      </c>
      <c r="BQ16" s="3">
        <f t="shared" si="30"/>
        <v>501120</v>
      </c>
      <c r="BR16" s="3">
        <f t="shared" si="31"/>
        <v>0</v>
      </c>
      <c r="BS16" s="3">
        <f t="shared" si="32"/>
        <v>238000</v>
      </c>
      <c r="BT16" s="3">
        <f t="shared" si="33"/>
        <v>278000</v>
      </c>
      <c r="BU16" s="3" t="str">
        <f>INDEX(Sheet1!$BS$2:$BS$1000,MATCH($A16,Sheet1!$A$2:$A$1000,0))</f>
        <v>30</v>
      </c>
      <c r="BV16" s="3">
        <f>INDEX(Sheet1!$BT$2:$BT$1000,MATCH($A16,Sheet1!$A$2:$A$1000,0))</f>
        <v>-278000</v>
      </c>
    </row>
    <row r="17" spans="1:74" x14ac:dyDescent="0.2">
      <c r="A17" s="11" t="s">
        <v>484</v>
      </c>
      <c r="B17" s="3">
        <f>MATCH($A17,Sheet1!ACCOUNTNO,0)</f>
        <v>120</v>
      </c>
      <c r="C17" s="3">
        <f t="shared" si="24"/>
        <v>120</v>
      </c>
      <c r="D17" s="3" t="str">
        <f>IF(D$3=0,0,INDEX(Sheet1!RawDataCols,$C17,D$5))</f>
        <v>74100G12</v>
      </c>
      <c r="E17" s="3" t="str">
        <f>IF(E$3=0,0,INDEX(Sheet1!RawDataCols,$C17,E$5))</f>
        <v xml:space="preserve">74100          </v>
      </c>
      <c r="F17" s="3" t="str">
        <f>IF(F$3=0,0,INDEX(Sheet1!RawDataCols,$C17,F$5))</f>
        <v xml:space="preserve">G12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F010  </v>
      </c>
      <c r="N17" s="3" t="str">
        <f>IF(N$3=0,0,INDEX(Sheet1!RawDataCols,$C17,N$5))</f>
        <v>Intercompany-TAR</v>
      </c>
      <c r="O17" s="3">
        <f>INDEX(Sheet1!RawDataCols,$C17,O$5)</f>
        <v>28</v>
      </c>
      <c r="P17" s="3" t="str">
        <f>INDEX(Sheet1!RawDataCols,$C17,P$5)</f>
        <v>Current Liabilities</v>
      </c>
      <c r="Q17" s="3" t="str">
        <f>IF(Q$3=0,0,INDEX(Sheet1!RawDataCols,$C17,Q$5))</f>
        <v>B</v>
      </c>
      <c r="R17" s="3">
        <f t="shared" si="25"/>
        <v>-1</v>
      </c>
      <c r="S17" s="3">
        <f t="shared" si="26"/>
        <v>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27"/>
        <v>0</v>
      </c>
      <c r="BI17" s="33">
        <f t="shared" si="28"/>
        <v>0</v>
      </c>
      <c r="BJ17" s="33">
        <f t="shared" si="2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1250</v>
      </c>
      <c r="BO17" s="3">
        <f>IF(BO$3=0,0,INDEX(Sheet1!RawDataCols,$C17,BO$5)*$R17)</f>
        <v>1250</v>
      </c>
      <c r="BP17" s="3">
        <f>IF(BP$3=0,0,INDEX(Sheet1!RawDataCols,$C17,BP$5)*$R17)</f>
        <v>0</v>
      </c>
      <c r="BQ17" s="3">
        <f t="shared" si="30"/>
        <v>0</v>
      </c>
      <c r="BR17" s="3">
        <f t="shared" si="31"/>
        <v>0</v>
      </c>
      <c r="BS17" s="3">
        <f t="shared" si="32"/>
        <v>0</v>
      </c>
      <c r="BT17" s="3">
        <f t="shared" si="33"/>
        <v>0</v>
      </c>
      <c r="BU17" s="3" t="str">
        <f>INDEX(Sheet1!$BS$2:$BS$1000,MATCH($A17,Sheet1!$A$2:$A$1000,0))</f>
        <v>30</v>
      </c>
      <c r="BV17" s="3">
        <f>INDEX(Sheet1!$BT$2:$BT$1000,MATCH($A17,Sheet1!$A$2:$A$1000,0))</f>
        <v>0</v>
      </c>
    </row>
    <row r="18" spans="1:74" x14ac:dyDescent="0.2">
      <c r="A18" s="11" t="s">
        <v>437</v>
      </c>
      <c r="B18" s="3">
        <f>MATCH($A18,Sheet1!ACCOUNTNO,0)</f>
        <v>121</v>
      </c>
      <c r="C18" s="3">
        <f t="shared" si="24"/>
        <v>121</v>
      </c>
      <c r="D18" s="3" t="str">
        <f>IF(D$3=0,0,INDEX(Sheet1!RawDataCols,$C18,D$5))</f>
        <v>74100G14</v>
      </c>
      <c r="E18" s="3" t="str">
        <f>IF(E$3=0,0,INDEX(Sheet1!RawDataCols,$C18,E$5))</f>
        <v xml:space="preserve">74100          </v>
      </c>
      <c r="F18" s="3" t="str">
        <f>IF(F$3=0,0,INDEX(Sheet1!RawDataCols,$C18,F$5))</f>
        <v xml:space="preserve">G14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F010  </v>
      </c>
      <c r="N18" s="3" t="str">
        <f>IF(N$3=0,0,INDEX(Sheet1!RawDataCols,$C18,N$5))</f>
        <v>Intercompany-TMV</v>
      </c>
      <c r="O18" s="3">
        <f>INDEX(Sheet1!RawDataCols,$C18,O$5)</f>
        <v>28</v>
      </c>
      <c r="P18" s="3" t="str">
        <f>INDEX(Sheet1!RawDataCols,$C18,P$5)</f>
        <v>Current Liabilities</v>
      </c>
      <c r="Q18" s="3" t="str">
        <f>IF(Q$3=0,0,INDEX(Sheet1!RawDataCols,$C18,Q$5))</f>
        <v>B</v>
      </c>
      <c r="R18" s="3">
        <f t="shared" si="25"/>
        <v>-1</v>
      </c>
      <c r="S18" s="3">
        <f t="shared" si="26"/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27"/>
        <v>0</v>
      </c>
      <c r="BI18" s="33">
        <f t="shared" si="28"/>
        <v>0</v>
      </c>
      <c r="BJ18" s="33">
        <f t="shared" si="2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59305.488749999997</v>
      </c>
      <c r="BO18" s="3">
        <f>IF(BO$3=0,0,INDEX(Sheet1!RawDataCols,$C18,BO$5)*$R18)</f>
        <v>59305.488749999997</v>
      </c>
      <c r="BP18" s="3">
        <f>IF(BP$3=0,0,INDEX(Sheet1!RawDataCols,$C18,BP$5)*$R18)</f>
        <v>0</v>
      </c>
      <c r="BQ18" s="3">
        <f t="shared" si="30"/>
        <v>0</v>
      </c>
      <c r="BR18" s="3">
        <f t="shared" si="31"/>
        <v>0</v>
      </c>
      <c r="BS18" s="3">
        <f t="shared" si="32"/>
        <v>0</v>
      </c>
      <c r="BT18" s="3">
        <f t="shared" si="33"/>
        <v>0</v>
      </c>
      <c r="BU18" s="3" t="str">
        <f>INDEX(Sheet1!$BS$2:$BS$1000,MATCH($A18,Sheet1!$A$2:$A$1000,0))</f>
        <v>30</v>
      </c>
      <c r="BV18" s="3">
        <f>INDEX(Sheet1!$BT$2:$BT$1000,MATCH($A18,Sheet1!$A$2:$A$1000,0))</f>
        <v>0</v>
      </c>
    </row>
    <row r="19" spans="1:74" x14ac:dyDescent="0.2">
      <c r="A19" s="11" t="s">
        <v>565</v>
      </c>
      <c r="B19" s="3">
        <f>MATCH($A19,Sheet1!ACCOUNTNO,0)</f>
        <v>3</v>
      </c>
      <c r="C19" s="3">
        <f t="shared" ref="C19:C82" si="34">IF(ISNA($B19),65000,$B19)</f>
        <v>3</v>
      </c>
      <c r="D19" s="3" t="str">
        <f>IF(D$3=0,0,INDEX(Sheet1!RawDataCols,$C19,D$5))</f>
        <v>10100A05</v>
      </c>
      <c r="E19" s="3" t="str">
        <f>IF(E$3=0,0,INDEX(Sheet1!RawDataCols,$C19,E$5))</f>
        <v xml:space="preserve">10100          </v>
      </c>
      <c r="F19" s="3" t="str">
        <f>IF(F$3=0,0,INDEX(Sheet1!RawDataCols,$C19,F$5))</f>
        <v xml:space="preserve">A05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F010  </v>
      </c>
      <c r="N19" s="3" t="str">
        <f>IF(N$3=0,0,INDEX(Sheet1!RawDataCols,$C19,N$5))</f>
        <v>Rental Income-26a Grote St</v>
      </c>
      <c r="O19" s="3">
        <f>INDEX(Sheet1!RawDataCols,$C19,O$5)</f>
        <v>8</v>
      </c>
      <c r="P19" s="3" t="str">
        <f>INDEX(Sheet1!RawDataCols,$C19,P$5)</f>
        <v>Revenue</v>
      </c>
      <c r="Q19" s="3" t="str">
        <f>IF(Q$3=0,0,INDEX(Sheet1!RawDataCols,$C19,Q$5))</f>
        <v>I</v>
      </c>
      <c r="R19" s="3">
        <f t="shared" ref="R19:R50" si="35">IF(OR(GL_Cat_Code=8,GL_Cat_Code=12,GL_Cat_Code=28,GL_Cat_Code=32,GL_Cat_Code=36,GL_Cat_Code=40),-1,1)</f>
        <v>-1</v>
      </c>
      <c r="S19" s="3">
        <f t="shared" ref="S19:S50" si="36">IF(OR(GL_Cat_Code=8,GL_Cat_Code=12,GL_Cat_Code=28,GL_Cat_Code=32,GL_Cat_Code=36,GL_Cat_Code=40),1,-1)</f>
        <v>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31194.240000000002</v>
      </c>
      <c r="AK19" s="3">
        <f>IF(AK$3=0,0,INDEX(Sheet1!RawDataCols,$C19,AK$5)*$R19)</f>
        <v>0</v>
      </c>
      <c r="AL19" s="3">
        <f>IF(AL$3=0,0,INDEX(Sheet1!RawDataCols,$C19,AL$5)*$R19)</f>
        <v>108348.23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ref="BH19:BH82" si="37">SUM(T19,U19,X19,AA19,AD19,AG19,AJ19,AM19,AP19,AS19,AV19,AY19,BB19)</f>
        <v>31194.240000000002</v>
      </c>
      <c r="BI19" s="33">
        <f t="shared" ref="BI19:BI82" si="38">SUM(V19,Y19,AB19,AE19,AH19,AK19,AN19,AQ19,AT19,AW19,AZ19,BC19)</f>
        <v>0</v>
      </c>
      <c r="BJ19" s="33">
        <f t="shared" ref="BJ19:BJ82" si="39">SUM(W19,Z19,AC19,AF19,AI19,AL19,AO19,AR19,AU19,AX19,BA19,BD19)+IF(Q19&lt;&gt;"I",BP19,0)</f>
        <v>108348.23</v>
      </c>
      <c r="BK19" s="3">
        <f>IF(BK$3=0,0,INDEX(Sheet1!RawDataCols,$C19,BK$5)*$R19)</f>
        <v>0</v>
      </c>
      <c r="BL19" s="3">
        <f>IF(BL$3=0,0,INDEX(Sheet1!RawDataCols,$C19,BL$5)*$R19)</f>
        <v>6771.7643749999997</v>
      </c>
      <c r="BM19" s="3">
        <f>IF(BM$3=0,0,INDEX(Sheet1!RawDataCols,$C19,BM$5)*$R19)</f>
        <v>6417.6331250000003</v>
      </c>
      <c r="BN19" s="3">
        <f>IF(BN$3=0,0,INDEX(Sheet1!RawDataCols,$C19,BN$5)*$R19)</f>
        <v>4089.8018750000001</v>
      </c>
      <c r="BO19" s="3">
        <f>IF(BO$3=0,0,INDEX(Sheet1!RawDataCols,$C19,BO$5)*$R19)</f>
        <v>5221.3962499999998</v>
      </c>
      <c r="BP19" s="3">
        <f>IF(BP$3=0,0,INDEX(Sheet1!RawDataCols,$C19,BP$5)*$R19)</f>
        <v>0</v>
      </c>
      <c r="BQ19" s="3">
        <f t="shared" ref="BQ19:BQ82" si="40">IF($Q19="I",SUM(U19,X19,AA19),SUM(T19,U19,X19,AA19))</f>
        <v>0</v>
      </c>
      <c r="BR19" s="3">
        <f t="shared" ref="BR19:BR82" si="41">IF($Q19="I",SUM(AD19,AG19,AJ19),SUM(AD19,AG19,AJ19,BQ19))</f>
        <v>31194.240000000002</v>
      </c>
      <c r="BS19" s="3">
        <f t="shared" ref="BS19:BS82" si="42">IF($Q19="I",SUM(AM19,AP19,AS19),SUM(AM19,AP19,AS19,BR19))</f>
        <v>0</v>
      </c>
      <c r="BT19" s="3">
        <f t="shared" ref="BT19:BT82" si="43">IF($I19="I",SUM(AV19,AY19,BB19),SUM(AV19,AY19,BB19,BS19))</f>
        <v>0</v>
      </c>
      <c r="BU19" s="3" t="str">
        <f>INDEX(Sheet1!$BS$2:$BS$1000,MATCH($A19,Sheet1!$A$2:$A$1000,0))</f>
        <v>01</v>
      </c>
      <c r="BV19" s="3">
        <f>INDEX(Sheet1!$BT$2:$BT$1000,MATCH($A19,Sheet1!$A$2:$A$1000,0))</f>
        <v>0</v>
      </c>
    </row>
    <row r="20" spans="1:74" x14ac:dyDescent="0.2">
      <c r="A20" s="11" t="s">
        <v>566</v>
      </c>
      <c r="B20" s="3">
        <f>MATCH($A20,Sheet1!ACCOUNTNO,0)</f>
        <v>4</v>
      </c>
      <c r="C20" s="3">
        <f t="shared" si="34"/>
        <v>4</v>
      </c>
      <c r="D20" s="3" t="str">
        <f>IF(D$3=0,0,INDEX(Sheet1!RawDataCols,$C20,D$5))</f>
        <v>10100A06</v>
      </c>
      <c r="E20" s="3" t="str">
        <f>IF(E$3=0,0,INDEX(Sheet1!RawDataCols,$C20,E$5))</f>
        <v xml:space="preserve">10100          </v>
      </c>
      <c r="F20" s="3" t="str">
        <f>IF(F$3=0,0,INDEX(Sheet1!RawDataCols,$C20,F$5))</f>
        <v xml:space="preserve">A06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F010  </v>
      </c>
      <c r="N20" s="3" t="str">
        <f>IF(N$3=0,0,INDEX(Sheet1!RawDataCols,$C20,N$5))</f>
        <v>Rental Income-31 Franklin St</v>
      </c>
      <c r="O20" s="3">
        <f>INDEX(Sheet1!RawDataCols,$C20,O$5)</f>
        <v>8</v>
      </c>
      <c r="P20" s="3" t="str">
        <f>INDEX(Sheet1!RawDataCols,$C20,P$5)</f>
        <v>Revenue</v>
      </c>
      <c r="Q20" s="3" t="str">
        <f>IF(Q$3=0,0,INDEX(Sheet1!RawDataCols,$C20,Q$5))</f>
        <v>I</v>
      </c>
      <c r="R20" s="3">
        <f t="shared" si="35"/>
        <v>-1</v>
      </c>
      <c r="S20" s="3">
        <f t="shared" si="36"/>
        <v>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135883.07</v>
      </c>
      <c r="AK20" s="3">
        <f>IF(AK$3=0,0,INDEX(Sheet1!RawDataCols,$C20,AK$5)*$R20)</f>
        <v>0</v>
      </c>
      <c r="AL20" s="3">
        <f>IF(AL$3=0,0,INDEX(Sheet1!RawDataCols,$C20,AL$5)*$R20)</f>
        <v>179942.99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37"/>
        <v>135883.07</v>
      </c>
      <c r="BI20" s="33">
        <f t="shared" si="38"/>
        <v>0</v>
      </c>
      <c r="BJ20" s="33">
        <f t="shared" si="39"/>
        <v>179942.99</v>
      </c>
      <c r="BK20" s="3">
        <f>IF(BK$3=0,0,INDEX(Sheet1!RawDataCols,$C20,BK$5)*$R20)</f>
        <v>0</v>
      </c>
      <c r="BL20" s="3">
        <f>IF(BL$3=0,0,INDEX(Sheet1!RawDataCols,$C20,BL$5)*$R20)</f>
        <v>11246.436874999999</v>
      </c>
      <c r="BM20" s="3">
        <f>IF(BM$3=0,0,INDEX(Sheet1!RawDataCols,$C20,BM$5)*$R20)</f>
        <v>10503.264999999999</v>
      </c>
      <c r="BN20" s="3">
        <f>IF(BN$3=0,0,INDEX(Sheet1!RawDataCols,$C20,BN$5)*$R20)</f>
        <v>6032.0731249999999</v>
      </c>
      <c r="BO20" s="3">
        <f>IF(BO$3=0,0,INDEX(Sheet1!RawDataCols,$C20,BO$5)*$R20)</f>
        <v>11198.070625</v>
      </c>
      <c r="BP20" s="3">
        <f>IF(BP$3=0,0,INDEX(Sheet1!RawDataCols,$C20,BP$5)*$R20)</f>
        <v>0</v>
      </c>
      <c r="BQ20" s="3">
        <f t="shared" si="40"/>
        <v>0</v>
      </c>
      <c r="BR20" s="3">
        <f t="shared" si="41"/>
        <v>135883.07</v>
      </c>
      <c r="BS20" s="3">
        <f t="shared" si="42"/>
        <v>0</v>
      </c>
      <c r="BT20" s="3">
        <f t="shared" si="43"/>
        <v>0</v>
      </c>
      <c r="BU20" s="3" t="str">
        <f>INDEX(Sheet1!$BS$2:$BS$1000,MATCH($A20,Sheet1!$A$2:$A$1000,0))</f>
        <v>01</v>
      </c>
      <c r="BV20" s="3">
        <f>INDEX(Sheet1!$BT$2:$BT$1000,MATCH($A20,Sheet1!$A$2:$A$1000,0))</f>
        <v>0</v>
      </c>
    </row>
    <row r="21" spans="1:74" x14ac:dyDescent="0.2">
      <c r="A21" s="11" t="s">
        <v>567</v>
      </c>
      <c r="B21" s="3">
        <f>MATCH($A21,Sheet1!ACCOUNTNO,0)</f>
        <v>5</v>
      </c>
      <c r="C21" s="3">
        <f t="shared" si="34"/>
        <v>5</v>
      </c>
      <c r="D21" s="3" t="str">
        <f>IF(D$3=0,0,INDEX(Sheet1!RawDataCols,$C21,D$5))</f>
        <v>10100A07</v>
      </c>
      <c r="E21" s="3" t="str">
        <f>IF(E$3=0,0,INDEX(Sheet1!RawDataCols,$C21,E$5))</f>
        <v xml:space="preserve">10100          </v>
      </c>
      <c r="F21" s="3" t="str">
        <f>IF(F$3=0,0,INDEX(Sheet1!RawDataCols,$C21,F$5))</f>
        <v xml:space="preserve">A07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F010  </v>
      </c>
      <c r="N21" s="3" t="str">
        <f>IF(N$3=0,0,INDEX(Sheet1!RawDataCols,$C21,N$5))</f>
        <v>Rental Income-25 Franklin St</v>
      </c>
      <c r="O21" s="3">
        <f>INDEX(Sheet1!RawDataCols,$C21,O$5)</f>
        <v>8</v>
      </c>
      <c r="P21" s="3" t="str">
        <f>INDEX(Sheet1!RawDataCols,$C21,P$5)</f>
        <v>Revenue</v>
      </c>
      <c r="Q21" s="3" t="str">
        <f>IF(Q$3=0,0,INDEX(Sheet1!RawDataCols,$C21,Q$5))</f>
        <v>I</v>
      </c>
      <c r="R21" s="3">
        <f t="shared" si="35"/>
        <v>-1</v>
      </c>
      <c r="S21" s="3">
        <f t="shared" si="36"/>
        <v>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955147.43</v>
      </c>
      <c r="AK21" s="3">
        <f>IF(AK$3=0,0,INDEX(Sheet1!RawDataCols,$C21,AK$5)*$R21)</f>
        <v>0</v>
      </c>
      <c r="AL21" s="3">
        <f>IF(AL$3=0,0,INDEX(Sheet1!RawDataCols,$C21,AL$5)*$R21)</f>
        <v>667536.38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37"/>
        <v>955147.43</v>
      </c>
      <c r="BI21" s="33">
        <f t="shared" si="38"/>
        <v>0</v>
      </c>
      <c r="BJ21" s="33">
        <f t="shared" si="39"/>
        <v>667536.38</v>
      </c>
      <c r="BK21" s="3">
        <f>IF(BK$3=0,0,INDEX(Sheet1!RawDataCols,$C21,BK$5)*$R21)</f>
        <v>0</v>
      </c>
      <c r="BL21" s="3">
        <f>IF(BL$3=0,0,INDEX(Sheet1!RawDataCols,$C21,BL$5)*$R21)</f>
        <v>41721.02375</v>
      </c>
      <c r="BM21" s="3">
        <f>IF(BM$3=0,0,INDEX(Sheet1!RawDataCols,$C21,BM$5)*$R21)</f>
        <v>52464.429375</v>
      </c>
      <c r="BN21" s="3">
        <f>IF(BN$3=0,0,INDEX(Sheet1!RawDataCols,$C21,BN$5)*$R21)</f>
        <v>61267.543749999997</v>
      </c>
      <c r="BO21" s="3">
        <f>IF(BO$3=0,0,INDEX(Sheet1!RawDataCols,$C21,BO$5)*$R21)</f>
        <v>57629.555625000001</v>
      </c>
      <c r="BP21" s="3">
        <f>IF(BP$3=0,0,INDEX(Sheet1!RawDataCols,$C21,BP$5)*$R21)</f>
        <v>0</v>
      </c>
      <c r="BQ21" s="3">
        <f t="shared" si="40"/>
        <v>0</v>
      </c>
      <c r="BR21" s="3">
        <f t="shared" si="41"/>
        <v>955147.43</v>
      </c>
      <c r="BS21" s="3">
        <f t="shared" si="42"/>
        <v>0</v>
      </c>
      <c r="BT21" s="3">
        <f t="shared" si="43"/>
        <v>0</v>
      </c>
      <c r="BU21" s="3" t="str">
        <f>INDEX(Sheet1!$BS$2:$BS$1000,MATCH($A21,Sheet1!$A$2:$A$1000,0))</f>
        <v>01</v>
      </c>
      <c r="BV21" s="3">
        <f>INDEX(Sheet1!$BT$2:$BT$1000,MATCH($A21,Sheet1!$A$2:$A$1000,0))</f>
        <v>0</v>
      </c>
    </row>
    <row r="22" spans="1:74" x14ac:dyDescent="0.2">
      <c r="A22" s="11" t="s">
        <v>568</v>
      </c>
      <c r="B22" s="3">
        <f>MATCH($A22,Sheet1!ACCOUNTNO,0)</f>
        <v>6</v>
      </c>
      <c r="C22" s="3">
        <f t="shared" si="34"/>
        <v>6</v>
      </c>
      <c r="D22" s="3" t="str">
        <f>IF(D$3=0,0,INDEX(Sheet1!RawDataCols,$C22,D$5))</f>
        <v>10100A10</v>
      </c>
      <c r="E22" s="3" t="str">
        <f>IF(E$3=0,0,INDEX(Sheet1!RawDataCols,$C22,E$5))</f>
        <v xml:space="preserve">10100          </v>
      </c>
      <c r="F22" s="3" t="str">
        <f>IF(F$3=0,0,INDEX(Sheet1!RawDataCols,$C22,F$5))</f>
        <v xml:space="preserve">A10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F010  </v>
      </c>
      <c r="N22" s="3" t="str">
        <f>IF(N$3=0,0,INDEX(Sheet1!RawDataCols,$C22,N$5))</f>
        <v>Rental Income-15 Franklin St</v>
      </c>
      <c r="O22" s="3">
        <f>INDEX(Sheet1!RawDataCols,$C22,O$5)</f>
        <v>8</v>
      </c>
      <c r="P22" s="3" t="str">
        <f>INDEX(Sheet1!RawDataCols,$C22,P$5)</f>
        <v>Revenue</v>
      </c>
      <c r="Q22" s="3" t="str">
        <f>IF(Q$3=0,0,INDEX(Sheet1!RawDataCols,$C22,Q$5))</f>
        <v>I</v>
      </c>
      <c r="R22" s="3">
        <f t="shared" si="35"/>
        <v>-1</v>
      </c>
      <c r="S22" s="3">
        <f t="shared" si="36"/>
        <v>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657238.25</v>
      </c>
      <c r="AK22" s="3">
        <f>IF(AK$3=0,0,INDEX(Sheet1!RawDataCols,$C22,AK$5)*$R22)</f>
        <v>0</v>
      </c>
      <c r="AL22" s="3">
        <f>IF(AL$3=0,0,INDEX(Sheet1!RawDataCols,$C22,AL$5)*$R22)</f>
        <v>707663.75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37"/>
        <v>657238.25</v>
      </c>
      <c r="BI22" s="33">
        <f t="shared" si="38"/>
        <v>0</v>
      </c>
      <c r="BJ22" s="33">
        <f t="shared" si="39"/>
        <v>707663.75</v>
      </c>
      <c r="BK22" s="3">
        <f>IF(BK$3=0,0,INDEX(Sheet1!RawDataCols,$C22,BK$5)*$R22)</f>
        <v>0</v>
      </c>
      <c r="BL22" s="3">
        <f>IF(BL$3=0,0,INDEX(Sheet1!RawDataCols,$C22,BL$5)*$R22)</f>
        <v>44228.984375</v>
      </c>
      <c r="BM22" s="3">
        <f>IF(BM$3=0,0,INDEX(Sheet1!RawDataCols,$C22,BM$5)*$R22)</f>
        <v>48387.720625000002</v>
      </c>
      <c r="BN22" s="3">
        <f>IF(BN$3=0,0,INDEX(Sheet1!RawDataCols,$C22,BN$5)*$R22)</f>
        <v>48168.589375000003</v>
      </c>
      <c r="BO22" s="3">
        <f>IF(BO$3=0,0,INDEX(Sheet1!RawDataCols,$C22,BO$5)*$R22)</f>
        <v>47451.024375000001</v>
      </c>
      <c r="BP22" s="3">
        <f>IF(BP$3=0,0,INDEX(Sheet1!RawDataCols,$C22,BP$5)*$R22)</f>
        <v>0</v>
      </c>
      <c r="BQ22" s="3">
        <f t="shared" si="40"/>
        <v>0</v>
      </c>
      <c r="BR22" s="3">
        <f t="shared" si="41"/>
        <v>657238.25</v>
      </c>
      <c r="BS22" s="3">
        <f t="shared" si="42"/>
        <v>0</v>
      </c>
      <c r="BT22" s="3">
        <f t="shared" si="43"/>
        <v>0</v>
      </c>
      <c r="BU22" s="3" t="str">
        <f>INDEX(Sheet1!$BS$2:$BS$1000,MATCH($A22,Sheet1!$A$2:$A$1000,0))</f>
        <v>01</v>
      </c>
      <c r="BV22" s="3">
        <f>INDEX(Sheet1!$BT$2:$BT$1000,MATCH($A22,Sheet1!$A$2:$A$1000,0))</f>
        <v>0</v>
      </c>
    </row>
    <row r="23" spans="1:74" x14ac:dyDescent="0.2">
      <c r="A23" s="11" t="s">
        <v>569</v>
      </c>
      <c r="B23" s="3">
        <f>MATCH($A23,Sheet1!ACCOUNTNO,0)</f>
        <v>7</v>
      </c>
      <c r="C23" s="3">
        <f t="shared" si="34"/>
        <v>7</v>
      </c>
      <c r="D23" s="3" t="str">
        <f>IF(D$3=0,0,INDEX(Sheet1!RawDataCols,$C23,D$5))</f>
        <v>10100A12</v>
      </c>
      <c r="E23" s="3" t="str">
        <f>IF(E$3=0,0,INDEX(Sheet1!RawDataCols,$C23,E$5))</f>
        <v xml:space="preserve">10100          </v>
      </c>
      <c r="F23" s="3" t="str">
        <f>IF(F$3=0,0,INDEX(Sheet1!RawDataCols,$C23,F$5))</f>
        <v xml:space="preserve">A12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F010  </v>
      </c>
      <c r="N23" s="3" t="str">
        <f>IF(N$3=0,0,INDEX(Sheet1!RawDataCols,$C23,N$5))</f>
        <v>Rental Income-A27 188 Carrington</v>
      </c>
      <c r="O23" s="3">
        <f>INDEX(Sheet1!RawDataCols,$C23,O$5)</f>
        <v>8</v>
      </c>
      <c r="P23" s="3" t="str">
        <f>INDEX(Sheet1!RawDataCols,$C23,P$5)</f>
        <v>Revenue</v>
      </c>
      <c r="Q23" s="3" t="str">
        <f>IF(Q$3=0,0,INDEX(Sheet1!RawDataCols,$C23,Q$5))</f>
        <v>I</v>
      </c>
      <c r="R23" s="3">
        <f t="shared" si="35"/>
        <v>-1</v>
      </c>
      <c r="S23" s="3">
        <f t="shared" si="36"/>
        <v>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37"/>
        <v>0</v>
      </c>
      <c r="BI23" s="33">
        <f t="shared" si="38"/>
        <v>0</v>
      </c>
      <c r="BJ23" s="33">
        <f t="shared" si="39"/>
        <v>0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0</v>
      </c>
      <c r="BN23" s="3">
        <f>IF(BN$3=0,0,INDEX(Sheet1!RawDataCols,$C23,BN$5)*$R23)</f>
        <v>0</v>
      </c>
      <c r="BO23" s="3">
        <f>IF(BO$3=0,0,INDEX(Sheet1!RawDataCols,$C23,BO$5)*$R23)</f>
        <v>24.649374999999999</v>
      </c>
      <c r="BP23" s="3">
        <f>IF(BP$3=0,0,INDEX(Sheet1!RawDataCols,$C23,BP$5)*$R23)</f>
        <v>0</v>
      </c>
      <c r="BQ23" s="3">
        <f t="shared" si="40"/>
        <v>0</v>
      </c>
      <c r="BR23" s="3">
        <f t="shared" si="41"/>
        <v>0</v>
      </c>
      <c r="BS23" s="3">
        <f t="shared" si="42"/>
        <v>0</v>
      </c>
      <c r="BT23" s="3">
        <f t="shared" si="43"/>
        <v>0</v>
      </c>
      <c r="BU23" s="3" t="str">
        <f>INDEX(Sheet1!$BS$2:$BS$1000,MATCH($A23,Sheet1!$A$2:$A$1000,0))</f>
        <v>01</v>
      </c>
      <c r="BV23" s="3">
        <f>INDEX(Sheet1!$BT$2:$BT$1000,MATCH($A23,Sheet1!$A$2:$A$1000,0))</f>
        <v>0</v>
      </c>
    </row>
    <row r="24" spans="1:74" x14ac:dyDescent="0.2">
      <c r="A24" s="11" t="s">
        <v>570</v>
      </c>
      <c r="B24" s="3">
        <f>MATCH($A24,Sheet1!ACCOUNTNO,0)</f>
        <v>8</v>
      </c>
      <c r="C24" s="3">
        <f t="shared" si="34"/>
        <v>8</v>
      </c>
      <c r="D24" s="3" t="str">
        <f>IF(D$3=0,0,INDEX(Sheet1!RawDataCols,$C24,D$5))</f>
        <v>10100A13</v>
      </c>
      <c r="E24" s="3" t="str">
        <f>IF(E$3=0,0,INDEX(Sheet1!RawDataCols,$C24,E$5))</f>
        <v xml:space="preserve">10100          </v>
      </c>
      <c r="F24" s="3" t="str">
        <f>IF(F$3=0,0,INDEX(Sheet1!RawDataCols,$C24,F$5))</f>
        <v xml:space="preserve">A13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F010  </v>
      </c>
      <c r="N24" s="3" t="str">
        <f>IF(N$3=0,0,INDEX(Sheet1!RawDataCols,$C24,N$5))</f>
        <v>Rental Income-B25 188 Carrington</v>
      </c>
      <c r="O24" s="3">
        <f>INDEX(Sheet1!RawDataCols,$C24,O$5)</f>
        <v>8</v>
      </c>
      <c r="P24" s="3" t="str">
        <f>INDEX(Sheet1!RawDataCols,$C24,P$5)</f>
        <v>Revenue</v>
      </c>
      <c r="Q24" s="3" t="str">
        <f>IF(Q$3=0,0,INDEX(Sheet1!RawDataCols,$C24,Q$5))</f>
        <v>I</v>
      </c>
      <c r="R24" s="3">
        <f t="shared" si="35"/>
        <v>-1</v>
      </c>
      <c r="S24" s="3">
        <f t="shared" si="36"/>
        <v>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37"/>
        <v>0</v>
      </c>
      <c r="BI24" s="33">
        <f t="shared" si="38"/>
        <v>0</v>
      </c>
      <c r="BJ24" s="33">
        <f t="shared" si="39"/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629.74312499999996</v>
      </c>
      <c r="BP24" s="3">
        <f>IF(BP$3=0,0,INDEX(Sheet1!RawDataCols,$C24,BP$5)*$R24)</f>
        <v>0</v>
      </c>
      <c r="BQ24" s="3">
        <f t="shared" si="40"/>
        <v>0</v>
      </c>
      <c r="BR24" s="3">
        <f t="shared" si="41"/>
        <v>0</v>
      </c>
      <c r="BS24" s="3">
        <f t="shared" si="42"/>
        <v>0</v>
      </c>
      <c r="BT24" s="3">
        <f t="shared" si="43"/>
        <v>0</v>
      </c>
      <c r="BU24" s="3" t="str">
        <f>INDEX(Sheet1!$BS$2:$BS$1000,MATCH($A24,Sheet1!$A$2:$A$1000,0))</f>
        <v>01</v>
      </c>
      <c r="BV24" s="3">
        <f>INDEX(Sheet1!$BT$2:$BT$1000,MATCH($A24,Sheet1!$A$2:$A$1000,0))</f>
        <v>0</v>
      </c>
    </row>
    <row r="25" spans="1:74" x14ac:dyDescent="0.2">
      <c r="A25" s="11" t="s">
        <v>571</v>
      </c>
      <c r="B25" s="3">
        <f>MATCH($A25,Sheet1!ACCOUNTNO,0)</f>
        <v>9</v>
      </c>
      <c r="C25" s="3">
        <f t="shared" si="34"/>
        <v>9</v>
      </c>
      <c r="D25" s="3" t="str">
        <f>IF(D$3=0,0,INDEX(Sheet1!RawDataCols,$C25,D$5))</f>
        <v>10100A14</v>
      </c>
      <c r="E25" s="3" t="str">
        <f>IF(E$3=0,0,INDEX(Sheet1!RawDataCols,$C25,E$5))</f>
        <v xml:space="preserve">10100          </v>
      </c>
      <c r="F25" s="3" t="str">
        <f>IF(F$3=0,0,INDEX(Sheet1!RawDataCols,$C25,F$5))</f>
        <v xml:space="preserve">A14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F010  </v>
      </c>
      <c r="N25" s="3" t="str">
        <f>IF(N$3=0,0,INDEX(Sheet1!RawDataCols,$C25,N$5))</f>
        <v>Rental Income-120 Queen Road</v>
      </c>
      <c r="O25" s="3">
        <f>INDEX(Sheet1!RawDataCols,$C25,O$5)</f>
        <v>8</v>
      </c>
      <c r="P25" s="3" t="str">
        <f>INDEX(Sheet1!RawDataCols,$C25,P$5)</f>
        <v>Revenue</v>
      </c>
      <c r="Q25" s="3" t="str">
        <f>IF(Q$3=0,0,INDEX(Sheet1!RawDataCols,$C25,Q$5))</f>
        <v>I</v>
      </c>
      <c r="R25" s="3">
        <f t="shared" si="35"/>
        <v>-1</v>
      </c>
      <c r="S25" s="3">
        <f t="shared" si="36"/>
        <v>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4707.2</v>
      </c>
      <c r="AK25" s="3">
        <f>IF(AK$3=0,0,INDEX(Sheet1!RawDataCols,$C25,AK$5)*$R25)</f>
        <v>0</v>
      </c>
      <c r="AL25" s="3">
        <f>IF(AL$3=0,0,INDEX(Sheet1!RawDataCols,$C25,AL$5)*$R25)</f>
        <v>5950.32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37"/>
        <v>4707.2</v>
      </c>
      <c r="BI25" s="33">
        <f t="shared" si="38"/>
        <v>0</v>
      </c>
      <c r="BJ25" s="33">
        <f t="shared" si="39"/>
        <v>5950.32</v>
      </c>
      <c r="BK25" s="3">
        <f>IF(BK$3=0,0,INDEX(Sheet1!RawDataCols,$C25,BK$5)*$R25)</f>
        <v>0</v>
      </c>
      <c r="BL25" s="3">
        <f>IF(BL$3=0,0,INDEX(Sheet1!RawDataCols,$C25,BL$5)*$R25)</f>
        <v>396.68799999999999</v>
      </c>
      <c r="BM25" s="3">
        <f>IF(BM$3=0,0,INDEX(Sheet1!RawDataCols,$C25,BM$5)*$R25)</f>
        <v>309.74933299999998</v>
      </c>
      <c r="BN25" s="3">
        <f>IF(BN$3=0,0,INDEX(Sheet1!RawDataCols,$C25,BN$5)*$R25)</f>
        <v>246.05066600000001</v>
      </c>
      <c r="BO25" s="3">
        <f>IF(BO$3=0,0,INDEX(Sheet1!RawDataCols,$C25,BO$5)*$R25)</f>
        <v>468.91066599999999</v>
      </c>
      <c r="BP25" s="3">
        <f>IF(BP$3=0,0,INDEX(Sheet1!RawDataCols,$C25,BP$5)*$R25)</f>
        <v>0</v>
      </c>
      <c r="BQ25" s="3">
        <f t="shared" si="40"/>
        <v>0</v>
      </c>
      <c r="BR25" s="3">
        <f t="shared" si="41"/>
        <v>4707.2</v>
      </c>
      <c r="BS25" s="3">
        <f t="shared" si="42"/>
        <v>0</v>
      </c>
      <c r="BT25" s="3">
        <f t="shared" si="43"/>
        <v>0</v>
      </c>
      <c r="BU25" s="3" t="str">
        <f>INDEX(Sheet1!$BS$2:$BS$1000,MATCH($A25,Sheet1!$A$2:$A$1000,0))</f>
        <v>01</v>
      </c>
      <c r="BV25" s="3">
        <f>INDEX(Sheet1!$BT$2:$BT$1000,MATCH($A25,Sheet1!$A$2:$A$1000,0))</f>
        <v>0</v>
      </c>
    </row>
    <row r="26" spans="1:74" x14ac:dyDescent="0.2">
      <c r="A26" s="11" t="s">
        <v>572</v>
      </c>
      <c r="B26" s="3">
        <f>MATCH($A26,Sheet1!ACCOUNTNO,0)</f>
        <v>10</v>
      </c>
      <c r="C26" s="3">
        <f t="shared" si="34"/>
        <v>10</v>
      </c>
      <c r="D26" s="3" t="str">
        <f>IF(D$3=0,0,INDEX(Sheet1!RawDataCols,$C26,D$5))</f>
        <v>10100A15</v>
      </c>
      <c r="E26" s="3" t="str">
        <f>IF(E$3=0,0,INDEX(Sheet1!RawDataCols,$C26,E$5))</f>
        <v xml:space="preserve">10100          </v>
      </c>
      <c r="F26" s="3" t="str">
        <f>IF(F$3=0,0,INDEX(Sheet1!RawDataCols,$C26,F$5))</f>
        <v xml:space="preserve">A15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F010  </v>
      </c>
      <c r="N26" s="3" t="str">
        <f>IF(N$3=0,0,INDEX(Sheet1!RawDataCols,$C26,N$5))</f>
        <v>Rental Income-236 Queen Road</v>
      </c>
      <c r="O26" s="3">
        <f>INDEX(Sheet1!RawDataCols,$C26,O$5)</f>
        <v>8</v>
      </c>
      <c r="P26" s="3" t="str">
        <f>INDEX(Sheet1!RawDataCols,$C26,P$5)</f>
        <v>Revenue</v>
      </c>
      <c r="Q26" s="3" t="str">
        <f>IF(Q$3=0,0,INDEX(Sheet1!RawDataCols,$C26,Q$5))</f>
        <v>I</v>
      </c>
      <c r="R26" s="3">
        <f t="shared" si="35"/>
        <v>-1</v>
      </c>
      <c r="S26" s="3">
        <f t="shared" si="36"/>
        <v>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13745.33</v>
      </c>
      <c r="AK26" s="3">
        <f>IF(AK$3=0,0,INDEX(Sheet1!RawDataCols,$C26,AK$5)*$R26)</f>
        <v>0</v>
      </c>
      <c r="AL26" s="3">
        <f>IF(AL$3=0,0,INDEX(Sheet1!RawDataCols,$C26,AL$5)*$R26)</f>
        <v>10279.52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37"/>
        <v>13745.33</v>
      </c>
      <c r="BI26" s="33">
        <f t="shared" si="38"/>
        <v>0</v>
      </c>
      <c r="BJ26" s="33">
        <f t="shared" si="39"/>
        <v>10279.52</v>
      </c>
      <c r="BK26" s="3">
        <f>IF(BK$3=0,0,INDEX(Sheet1!RawDataCols,$C26,BK$5)*$R26)</f>
        <v>0</v>
      </c>
      <c r="BL26" s="3">
        <f>IF(BL$3=0,0,INDEX(Sheet1!RawDataCols,$C26,BL$5)*$R26)</f>
        <v>685.301333</v>
      </c>
      <c r="BM26" s="3">
        <f>IF(BM$3=0,0,INDEX(Sheet1!RawDataCols,$C26,BM$5)*$R26)</f>
        <v>775.40466600000002</v>
      </c>
      <c r="BN26" s="3">
        <f>IF(BN$3=0,0,INDEX(Sheet1!RawDataCols,$C26,BN$5)*$R26)</f>
        <v>763.86866599999996</v>
      </c>
      <c r="BO26" s="3">
        <f>IF(BO$3=0,0,INDEX(Sheet1!RawDataCols,$C26,BO$5)*$R26)</f>
        <v>544.96400000000006</v>
      </c>
      <c r="BP26" s="3">
        <f>IF(BP$3=0,0,INDEX(Sheet1!RawDataCols,$C26,BP$5)*$R26)</f>
        <v>0</v>
      </c>
      <c r="BQ26" s="3">
        <f t="shared" si="40"/>
        <v>0</v>
      </c>
      <c r="BR26" s="3">
        <f t="shared" si="41"/>
        <v>13745.33</v>
      </c>
      <c r="BS26" s="3">
        <f t="shared" si="42"/>
        <v>0</v>
      </c>
      <c r="BT26" s="3">
        <f t="shared" si="43"/>
        <v>0</v>
      </c>
      <c r="BU26" s="3" t="str">
        <f>INDEX(Sheet1!$BS$2:$BS$1000,MATCH($A26,Sheet1!$A$2:$A$1000,0))</f>
        <v>01</v>
      </c>
      <c r="BV26" s="3">
        <f>INDEX(Sheet1!$BT$2:$BT$1000,MATCH($A26,Sheet1!$A$2:$A$1000,0))</f>
        <v>0</v>
      </c>
    </row>
    <row r="27" spans="1:74" x14ac:dyDescent="0.2">
      <c r="A27" s="11" t="s">
        <v>573</v>
      </c>
      <c r="B27" s="3">
        <f>MATCH($A27,Sheet1!ACCOUNTNO,0)</f>
        <v>11</v>
      </c>
      <c r="C27" s="3">
        <f t="shared" si="34"/>
        <v>11</v>
      </c>
      <c r="D27" s="3" t="str">
        <f>IF(D$3=0,0,INDEX(Sheet1!RawDataCols,$C27,D$5))</f>
        <v>10100A16</v>
      </c>
      <c r="E27" s="3" t="str">
        <f>IF(E$3=0,0,INDEX(Sheet1!RawDataCols,$C27,E$5))</f>
        <v xml:space="preserve">10100          </v>
      </c>
      <c r="F27" s="3" t="str">
        <f>IF(F$3=0,0,INDEX(Sheet1!RawDataCols,$C27,F$5))</f>
        <v xml:space="preserve">A16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F010  </v>
      </c>
      <c r="N27" s="3" t="str">
        <f>IF(N$3=0,0,INDEX(Sheet1!RawDataCols,$C27,N$5))</f>
        <v>Rental Income-534 Queen Road</v>
      </c>
      <c r="O27" s="3">
        <f>INDEX(Sheet1!RawDataCols,$C27,O$5)</f>
        <v>8</v>
      </c>
      <c r="P27" s="3" t="str">
        <f>INDEX(Sheet1!RawDataCols,$C27,P$5)</f>
        <v>Revenue</v>
      </c>
      <c r="Q27" s="3" t="str">
        <f>IF(Q$3=0,0,INDEX(Sheet1!RawDataCols,$C27,Q$5))</f>
        <v>I</v>
      </c>
      <c r="R27" s="3">
        <f t="shared" si="35"/>
        <v>-1</v>
      </c>
      <c r="S27" s="3">
        <f t="shared" si="36"/>
        <v>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21636.89</v>
      </c>
      <c r="AK27" s="3">
        <f>IF(AK$3=0,0,INDEX(Sheet1!RawDataCols,$C27,AK$5)*$R27)</f>
        <v>0</v>
      </c>
      <c r="AL27" s="3">
        <f>IF(AL$3=0,0,INDEX(Sheet1!RawDataCols,$C27,AL$5)*$R27)</f>
        <v>16656.650000000001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37"/>
        <v>21636.89</v>
      </c>
      <c r="BI27" s="33">
        <f t="shared" si="38"/>
        <v>0</v>
      </c>
      <c r="BJ27" s="33">
        <f t="shared" si="39"/>
        <v>16656.650000000001</v>
      </c>
      <c r="BK27" s="3">
        <f>IF(BK$3=0,0,INDEX(Sheet1!RawDataCols,$C27,BK$5)*$R27)</f>
        <v>0</v>
      </c>
      <c r="BL27" s="3">
        <f>IF(BL$3=0,0,INDEX(Sheet1!RawDataCols,$C27,BL$5)*$R27)</f>
        <v>1110.4433329999999</v>
      </c>
      <c r="BM27" s="3">
        <f>IF(BM$3=0,0,INDEX(Sheet1!RawDataCols,$C27,BM$5)*$R27)</f>
        <v>1324.7806660000001</v>
      </c>
      <c r="BN27" s="3">
        <f>IF(BN$3=0,0,INDEX(Sheet1!RawDataCols,$C27,BN$5)*$R27)</f>
        <v>922.45666600000004</v>
      </c>
      <c r="BO27" s="3">
        <f>IF(BO$3=0,0,INDEX(Sheet1!RawDataCols,$C27,BO$5)*$R27)</f>
        <v>1267.112666</v>
      </c>
      <c r="BP27" s="3">
        <f>IF(BP$3=0,0,INDEX(Sheet1!RawDataCols,$C27,BP$5)*$R27)</f>
        <v>0</v>
      </c>
      <c r="BQ27" s="3">
        <f t="shared" si="40"/>
        <v>0</v>
      </c>
      <c r="BR27" s="3">
        <f t="shared" si="41"/>
        <v>21636.89</v>
      </c>
      <c r="BS27" s="3">
        <f t="shared" si="42"/>
        <v>0</v>
      </c>
      <c r="BT27" s="3">
        <f t="shared" si="43"/>
        <v>0</v>
      </c>
      <c r="BU27" s="3" t="str">
        <f>INDEX(Sheet1!$BS$2:$BS$1000,MATCH($A27,Sheet1!$A$2:$A$1000,0))</f>
        <v>01</v>
      </c>
      <c r="BV27" s="3">
        <f>INDEX(Sheet1!$BT$2:$BT$1000,MATCH($A27,Sheet1!$A$2:$A$1000,0))</f>
        <v>0</v>
      </c>
    </row>
    <row r="28" spans="1:74" x14ac:dyDescent="0.2">
      <c r="A28" s="269" t="s">
        <v>574</v>
      </c>
      <c r="B28" s="3" t="e">
        <f>MATCH($A28,Sheet1!ACCOUNTNO,0)</f>
        <v>#N/A</v>
      </c>
      <c r="C28" s="3">
        <f t="shared" si="34"/>
        <v>65000</v>
      </c>
      <c r="D28" s="3">
        <f>IF(D$3=0,0,INDEX(Sheet1!RawDataCols,$C28,D$5))</f>
        <v>0</v>
      </c>
      <c r="E28" s="3">
        <f>IF(E$3=0,0,INDEX(Sheet1!RawDataCols,$C28,E$5))</f>
        <v>0</v>
      </c>
      <c r="F28" s="3">
        <f>IF(F$3=0,0,INDEX(Sheet1!RawDataCols,$C28,F$5))</f>
        <v>0</v>
      </c>
      <c r="G28" s="3">
        <f>IF(G$3=0,0,INDEX(Sheet1!RawDataCols,$C28,G$5))</f>
        <v>0</v>
      </c>
      <c r="H28" s="3">
        <f>IF(H$3=0,0,INDEX(Sheet1!RawDataCols,$C28,H$5))</f>
        <v>0</v>
      </c>
      <c r="I28" s="3">
        <f>IF(I$3=0,0,INDEX(Sheet1!RawDataCols,$C28,I$5))</f>
        <v>0</v>
      </c>
      <c r="J28" s="3">
        <f>IF(J$3=0,0,INDEX(Sheet1!RawDataCols,$C28,J$5))</f>
        <v>0</v>
      </c>
      <c r="K28" s="3">
        <f>IF(K$3=0,0,INDEX(Sheet1!RawDataCols,$C28,K$5))</f>
        <v>0</v>
      </c>
      <c r="L28" s="3">
        <f>IF(L$3=0,0,INDEX(Sheet1!RawDataCols,$C28,L$5))</f>
        <v>0</v>
      </c>
      <c r="M28" s="3">
        <f>IF(M$3=0,0,INDEX(Sheet1!RawDataCols,$C28,M$5))</f>
        <v>0</v>
      </c>
      <c r="N28" s="3">
        <f>IF(N$3=0,0,INDEX(Sheet1!RawDataCols,$C28,N$5))</f>
        <v>0</v>
      </c>
      <c r="O28" s="3">
        <f>INDEX(Sheet1!RawDataCols,$C28,O$5)</f>
        <v>0</v>
      </c>
      <c r="P28" s="3">
        <f>INDEX(Sheet1!RawDataCols,$C28,P$5)</f>
        <v>0</v>
      </c>
      <c r="Q28" s="3">
        <f>IF(Q$3=0,0,INDEX(Sheet1!RawDataCols,$C28,Q$5))</f>
        <v>0</v>
      </c>
      <c r="R28" s="3">
        <f t="shared" si="35"/>
        <v>1</v>
      </c>
      <c r="S28" s="3">
        <f t="shared" si="36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37"/>
        <v>0</v>
      </c>
      <c r="BI28" s="33">
        <f t="shared" si="38"/>
        <v>0</v>
      </c>
      <c r="BJ28" s="33">
        <f t="shared" si="39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40"/>
        <v>0</v>
      </c>
      <c r="BR28" s="3">
        <f t="shared" si="41"/>
        <v>0</v>
      </c>
      <c r="BS28" s="3">
        <f t="shared" si="42"/>
        <v>0</v>
      </c>
      <c r="BT28" s="3">
        <f t="shared" si="43"/>
        <v>0</v>
      </c>
      <c r="BU28" s="3" t="e">
        <f>INDEX(Sheet1!$BS$2:$BS$1000,MATCH($A28,Sheet1!$A$2:$A$1000,0))</f>
        <v>#N/A</v>
      </c>
      <c r="BV28" s="3" t="e">
        <f>INDEX(Sheet1!$BT$2:$BT$1000,MATCH($A28,Sheet1!$A$2:$A$1000,0))</f>
        <v>#N/A</v>
      </c>
    </row>
    <row r="29" spans="1:74" x14ac:dyDescent="0.2">
      <c r="A29" s="269" t="s">
        <v>575</v>
      </c>
      <c r="B29" s="3" t="e">
        <f>MATCH($A29,Sheet1!ACCOUNTNO,0)</f>
        <v>#N/A</v>
      </c>
      <c r="C29" s="3">
        <f t="shared" si="34"/>
        <v>65000</v>
      </c>
      <c r="D29" s="3">
        <f>IF(D$3=0,0,INDEX(Sheet1!RawDataCols,$C29,D$5))</f>
        <v>0</v>
      </c>
      <c r="E29" s="3">
        <f>IF(E$3=0,0,INDEX(Sheet1!RawDataCols,$C29,E$5))</f>
        <v>0</v>
      </c>
      <c r="F29" s="3">
        <f>IF(F$3=0,0,INDEX(Sheet1!RawDataCols,$C29,F$5))</f>
        <v>0</v>
      </c>
      <c r="G29" s="3">
        <f>IF(G$3=0,0,INDEX(Sheet1!RawDataCols,$C29,G$5))</f>
        <v>0</v>
      </c>
      <c r="H29" s="3">
        <f>IF(H$3=0,0,INDEX(Sheet1!RawDataCols,$C29,H$5))</f>
        <v>0</v>
      </c>
      <c r="I29" s="3">
        <f>IF(I$3=0,0,INDEX(Sheet1!RawDataCols,$C29,I$5))</f>
        <v>0</v>
      </c>
      <c r="J29" s="3">
        <f>IF(J$3=0,0,INDEX(Sheet1!RawDataCols,$C29,J$5))</f>
        <v>0</v>
      </c>
      <c r="K29" s="3">
        <f>IF(K$3=0,0,INDEX(Sheet1!RawDataCols,$C29,K$5))</f>
        <v>0</v>
      </c>
      <c r="L29" s="3">
        <f>IF(L$3=0,0,INDEX(Sheet1!RawDataCols,$C29,L$5))</f>
        <v>0</v>
      </c>
      <c r="M29" s="3">
        <f>IF(M$3=0,0,INDEX(Sheet1!RawDataCols,$C29,M$5))</f>
        <v>0</v>
      </c>
      <c r="N29" s="3">
        <f>IF(N$3=0,0,INDEX(Sheet1!RawDataCols,$C29,N$5))</f>
        <v>0</v>
      </c>
      <c r="O29" s="3">
        <f>INDEX(Sheet1!RawDataCols,$C29,O$5)</f>
        <v>0</v>
      </c>
      <c r="P29" s="3">
        <f>INDEX(Sheet1!RawDataCols,$C29,P$5)</f>
        <v>0</v>
      </c>
      <c r="Q29" s="3">
        <f>IF(Q$3=0,0,INDEX(Sheet1!RawDataCols,$C29,Q$5))</f>
        <v>0</v>
      </c>
      <c r="R29" s="3">
        <f t="shared" si="35"/>
        <v>1</v>
      </c>
      <c r="S29" s="3">
        <f t="shared" si="3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37"/>
        <v>0</v>
      </c>
      <c r="BI29" s="33">
        <f t="shared" si="38"/>
        <v>0</v>
      </c>
      <c r="BJ29" s="33">
        <f t="shared" si="39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0</v>
      </c>
      <c r="BQ29" s="3">
        <f t="shared" si="40"/>
        <v>0</v>
      </c>
      <c r="BR29" s="3">
        <f t="shared" si="41"/>
        <v>0</v>
      </c>
      <c r="BS29" s="3">
        <f t="shared" si="42"/>
        <v>0</v>
      </c>
      <c r="BT29" s="3">
        <f t="shared" si="43"/>
        <v>0</v>
      </c>
      <c r="BU29" s="3" t="e">
        <f>INDEX(Sheet1!$BS$2:$BS$1000,MATCH($A29,Sheet1!$A$2:$A$1000,0))</f>
        <v>#N/A</v>
      </c>
      <c r="BV29" s="3" t="e">
        <f>INDEX(Sheet1!$BT$2:$BT$1000,MATCH($A29,Sheet1!$A$2:$A$1000,0))</f>
        <v>#N/A</v>
      </c>
    </row>
    <row r="30" spans="1:74" x14ac:dyDescent="0.2">
      <c r="A30" s="11" t="s">
        <v>576</v>
      </c>
      <c r="B30" s="3">
        <f>MATCH($A30,Sheet1!ACCOUNTNO,0)</f>
        <v>13</v>
      </c>
      <c r="C30" s="3">
        <f t="shared" si="34"/>
        <v>13</v>
      </c>
      <c r="D30" s="3" t="str">
        <f>IF(D$3=0,0,INDEX(Sheet1!RawDataCols,$C30,D$5))</f>
        <v>16100A05</v>
      </c>
      <c r="E30" s="3" t="str">
        <f>IF(E$3=0,0,INDEX(Sheet1!RawDataCols,$C30,E$5))</f>
        <v xml:space="preserve">16100          </v>
      </c>
      <c r="F30" s="3" t="str">
        <f>IF(F$3=0,0,INDEX(Sheet1!RawDataCols,$C30,F$5))</f>
        <v xml:space="preserve">A05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F010  </v>
      </c>
      <c r="N30" s="3" t="str">
        <f>IF(N$3=0,0,INDEX(Sheet1!RawDataCols,$C30,N$5))</f>
        <v>Interest Received-26a Grote St</v>
      </c>
      <c r="O30" s="3">
        <f>INDEX(Sheet1!RawDataCols,$C30,O$5)</f>
        <v>12</v>
      </c>
      <c r="P30" s="3" t="str">
        <f>INDEX(Sheet1!RawDataCols,$C30,P$5)</f>
        <v>Other Income</v>
      </c>
      <c r="Q30" s="3" t="str">
        <f>IF(Q$3=0,0,INDEX(Sheet1!RawDataCols,$C30,Q$5))</f>
        <v>I</v>
      </c>
      <c r="R30" s="3">
        <f t="shared" si="35"/>
        <v>-1</v>
      </c>
      <c r="S30" s="3">
        <f t="shared" si="36"/>
        <v>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37"/>
        <v>0</v>
      </c>
      <c r="BI30" s="33">
        <f t="shared" si="38"/>
        <v>0</v>
      </c>
      <c r="BJ30" s="33">
        <f t="shared" si="3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7.7499999999999999E-2</v>
      </c>
      <c r="BN30" s="3">
        <f>IF(BN$3=0,0,INDEX(Sheet1!RawDataCols,$C30,BN$5)*$R30)</f>
        <v>2.1874999999999999E-2</v>
      </c>
      <c r="BO30" s="3">
        <f>IF(BO$3=0,0,INDEX(Sheet1!RawDataCols,$C30,BO$5)*$R30)</f>
        <v>3.4343750000000002</v>
      </c>
      <c r="BP30" s="3">
        <f>IF(BP$3=0,0,INDEX(Sheet1!RawDataCols,$C30,BP$5)*$R30)</f>
        <v>0</v>
      </c>
      <c r="BQ30" s="3">
        <f t="shared" si="40"/>
        <v>0</v>
      </c>
      <c r="BR30" s="3">
        <f t="shared" si="41"/>
        <v>0</v>
      </c>
      <c r="BS30" s="3">
        <f t="shared" si="42"/>
        <v>0</v>
      </c>
      <c r="BT30" s="3">
        <f t="shared" si="43"/>
        <v>0</v>
      </c>
      <c r="BU30" s="3" t="str">
        <f>INDEX(Sheet1!$BS$2:$BS$1000,MATCH($A30,Sheet1!$A$2:$A$1000,0))</f>
        <v>06</v>
      </c>
      <c r="BV30" s="3">
        <f>INDEX(Sheet1!$BT$2:$BT$1000,MATCH($A30,Sheet1!$A$2:$A$1000,0))</f>
        <v>0</v>
      </c>
    </row>
    <row r="31" spans="1:74" x14ac:dyDescent="0.2">
      <c r="A31" s="11" t="s">
        <v>577</v>
      </c>
      <c r="B31" s="3">
        <f>MATCH($A31,Sheet1!ACCOUNTNO,0)</f>
        <v>14</v>
      </c>
      <c r="C31" s="3">
        <f t="shared" si="34"/>
        <v>14</v>
      </c>
      <c r="D31" s="3" t="str">
        <f>IF(D$3=0,0,INDEX(Sheet1!RawDataCols,$C31,D$5))</f>
        <v>16100A06</v>
      </c>
      <c r="E31" s="3" t="str">
        <f>IF(E$3=0,0,INDEX(Sheet1!RawDataCols,$C31,E$5))</f>
        <v xml:space="preserve">16100          </v>
      </c>
      <c r="F31" s="3" t="str">
        <f>IF(F$3=0,0,INDEX(Sheet1!RawDataCols,$C31,F$5))</f>
        <v xml:space="preserve">A06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F010  </v>
      </c>
      <c r="N31" s="3" t="str">
        <f>IF(N$3=0,0,INDEX(Sheet1!RawDataCols,$C31,N$5))</f>
        <v>Interest Received-31 Franklin St</v>
      </c>
      <c r="O31" s="3">
        <f>INDEX(Sheet1!RawDataCols,$C31,O$5)</f>
        <v>12</v>
      </c>
      <c r="P31" s="3" t="str">
        <f>INDEX(Sheet1!RawDataCols,$C31,P$5)</f>
        <v>Other Income</v>
      </c>
      <c r="Q31" s="3" t="str">
        <f>IF(Q$3=0,0,INDEX(Sheet1!RawDataCols,$C31,Q$5))</f>
        <v>I</v>
      </c>
      <c r="R31" s="3">
        <f t="shared" si="35"/>
        <v>-1</v>
      </c>
      <c r="S31" s="3">
        <f t="shared" si="36"/>
        <v>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37"/>
        <v>0</v>
      </c>
      <c r="BI31" s="33">
        <f t="shared" si="38"/>
        <v>0</v>
      </c>
      <c r="BJ31" s="33">
        <f t="shared" si="3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7.6249999999999998E-2</v>
      </c>
      <c r="BN31" s="3">
        <f>IF(BN$3=0,0,INDEX(Sheet1!RawDataCols,$C31,BN$5)*$R31)</f>
        <v>0.02</v>
      </c>
      <c r="BO31" s="3">
        <f>IF(BO$3=0,0,INDEX(Sheet1!RawDataCols,$C31,BO$5)*$R31)</f>
        <v>3.4312499999999999</v>
      </c>
      <c r="BP31" s="3">
        <f>IF(BP$3=0,0,INDEX(Sheet1!RawDataCols,$C31,BP$5)*$R31)</f>
        <v>0</v>
      </c>
      <c r="BQ31" s="3">
        <f t="shared" si="40"/>
        <v>0</v>
      </c>
      <c r="BR31" s="3">
        <f t="shared" si="41"/>
        <v>0</v>
      </c>
      <c r="BS31" s="3">
        <f t="shared" si="42"/>
        <v>0</v>
      </c>
      <c r="BT31" s="3">
        <f t="shared" si="43"/>
        <v>0</v>
      </c>
      <c r="BU31" s="3" t="str">
        <f>INDEX(Sheet1!$BS$2:$BS$1000,MATCH($A31,Sheet1!$A$2:$A$1000,0))</f>
        <v>06</v>
      </c>
      <c r="BV31" s="3">
        <f>INDEX(Sheet1!$BT$2:$BT$1000,MATCH($A31,Sheet1!$A$2:$A$1000,0))</f>
        <v>0</v>
      </c>
    </row>
    <row r="32" spans="1:74" x14ac:dyDescent="0.2">
      <c r="A32" s="11" t="s">
        <v>578</v>
      </c>
      <c r="B32" s="3">
        <f>MATCH($A32,Sheet1!ACCOUNTNO,0)</f>
        <v>15</v>
      </c>
      <c r="C32" s="3">
        <f t="shared" si="34"/>
        <v>15</v>
      </c>
      <c r="D32" s="3" t="str">
        <f>IF(D$3=0,0,INDEX(Sheet1!RawDataCols,$C32,D$5))</f>
        <v>16100A07</v>
      </c>
      <c r="E32" s="3" t="str">
        <f>IF(E$3=0,0,INDEX(Sheet1!RawDataCols,$C32,E$5))</f>
        <v xml:space="preserve">16100          </v>
      </c>
      <c r="F32" s="3" t="str">
        <f>IF(F$3=0,0,INDEX(Sheet1!RawDataCols,$C32,F$5))</f>
        <v xml:space="preserve">A07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F010  </v>
      </c>
      <c r="N32" s="3" t="str">
        <f>IF(N$3=0,0,INDEX(Sheet1!RawDataCols,$C32,N$5))</f>
        <v>Interest Received-25 Franklin St</v>
      </c>
      <c r="O32" s="3">
        <f>INDEX(Sheet1!RawDataCols,$C32,O$5)</f>
        <v>12</v>
      </c>
      <c r="P32" s="3" t="str">
        <f>INDEX(Sheet1!RawDataCols,$C32,P$5)</f>
        <v>Other Income</v>
      </c>
      <c r="Q32" s="3" t="str">
        <f>IF(Q$3=0,0,INDEX(Sheet1!RawDataCols,$C32,Q$5))</f>
        <v>I</v>
      </c>
      <c r="R32" s="3">
        <f t="shared" si="35"/>
        <v>-1</v>
      </c>
      <c r="S32" s="3">
        <f t="shared" si="36"/>
        <v>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37"/>
        <v>0</v>
      </c>
      <c r="BI32" s="33">
        <f t="shared" si="38"/>
        <v>0</v>
      </c>
      <c r="BJ32" s="33">
        <f t="shared" si="3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7.4374999999999997E-2</v>
      </c>
      <c r="BN32" s="3">
        <f>IF(BN$3=0,0,INDEX(Sheet1!RawDataCols,$C32,BN$5)*$R32)</f>
        <v>0.02</v>
      </c>
      <c r="BO32" s="3">
        <f>IF(BO$3=0,0,INDEX(Sheet1!RawDataCols,$C32,BO$5)*$R32)</f>
        <v>3.4312499999999999</v>
      </c>
      <c r="BP32" s="3">
        <f>IF(BP$3=0,0,INDEX(Sheet1!RawDataCols,$C32,BP$5)*$R32)</f>
        <v>0</v>
      </c>
      <c r="BQ32" s="3">
        <f t="shared" si="40"/>
        <v>0</v>
      </c>
      <c r="BR32" s="3">
        <f t="shared" si="41"/>
        <v>0</v>
      </c>
      <c r="BS32" s="3">
        <f t="shared" si="42"/>
        <v>0</v>
      </c>
      <c r="BT32" s="3">
        <f t="shared" si="43"/>
        <v>0</v>
      </c>
      <c r="BU32" s="3" t="str">
        <f>INDEX(Sheet1!$BS$2:$BS$1000,MATCH($A32,Sheet1!$A$2:$A$1000,0))</f>
        <v>06</v>
      </c>
      <c r="BV32" s="3">
        <f>INDEX(Sheet1!$BT$2:$BT$1000,MATCH($A32,Sheet1!$A$2:$A$1000,0))</f>
        <v>0</v>
      </c>
    </row>
    <row r="33" spans="1:74" x14ac:dyDescent="0.2">
      <c r="A33" s="11" t="s">
        <v>579</v>
      </c>
      <c r="B33" s="3">
        <f>MATCH($A33,Sheet1!ACCOUNTNO,0)</f>
        <v>16</v>
      </c>
      <c r="C33" s="3">
        <f t="shared" si="34"/>
        <v>16</v>
      </c>
      <c r="D33" s="3" t="str">
        <f>IF(D$3=0,0,INDEX(Sheet1!RawDataCols,$C33,D$5))</f>
        <v>16100A10</v>
      </c>
      <c r="E33" s="3" t="str">
        <f>IF(E$3=0,0,INDEX(Sheet1!RawDataCols,$C33,E$5))</f>
        <v xml:space="preserve">16100          </v>
      </c>
      <c r="F33" s="3" t="str">
        <f>IF(F$3=0,0,INDEX(Sheet1!RawDataCols,$C33,F$5))</f>
        <v xml:space="preserve">A10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F010  </v>
      </c>
      <c r="N33" s="3" t="str">
        <f>IF(N$3=0,0,INDEX(Sheet1!RawDataCols,$C33,N$5))</f>
        <v>Interest Received-15 Franklin St</v>
      </c>
      <c r="O33" s="3">
        <f>INDEX(Sheet1!RawDataCols,$C33,O$5)</f>
        <v>12</v>
      </c>
      <c r="P33" s="3" t="str">
        <f>INDEX(Sheet1!RawDataCols,$C33,P$5)</f>
        <v>Other Income</v>
      </c>
      <c r="Q33" s="3" t="str">
        <f>IF(Q$3=0,0,INDEX(Sheet1!RawDataCols,$C33,Q$5))</f>
        <v>I</v>
      </c>
      <c r="R33" s="3">
        <f t="shared" si="35"/>
        <v>-1</v>
      </c>
      <c r="S33" s="3">
        <f t="shared" si="36"/>
        <v>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37"/>
        <v>0</v>
      </c>
      <c r="BI33" s="33">
        <f t="shared" si="38"/>
        <v>0</v>
      </c>
      <c r="BJ33" s="33">
        <f t="shared" si="39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7.2499999999999995E-2</v>
      </c>
      <c r="BN33" s="3">
        <f>IF(BN$3=0,0,INDEX(Sheet1!RawDataCols,$C33,BN$5)*$R33)</f>
        <v>0.02</v>
      </c>
      <c r="BO33" s="3">
        <f>IF(BO$3=0,0,INDEX(Sheet1!RawDataCols,$C33,BO$5)*$R33)</f>
        <v>3.430625</v>
      </c>
      <c r="BP33" s="3">
        <f>IF(BP$3=0,0,INDEX(Sheet1!RawDataCols,$C33,BP$5)*$R33)</f>
        <v>0</v>
      </c>
      <c r="BQ33" s="3">
        <f t="shared" si="40"/>
        <v>0</v>
      </c>
      <c r="BR33" s="3">
        <f t="shared" si="41"/>
        <v>0</v>
      </c>
      <c r="BS33" s="3">
        <f t="shared" si="42"/>
        <v>0</v>
      </c>
      <c r="BT33" s="3">
        <f t="shared" si="43"/>
        <v>0</v>
      </c>
      <c r="BU33" s="3" t="str">
        <f>INDEX(Sheet1!$BS$2:$BS$1000,MATCH($A33,Sheet1!$A$2:$A$1000,0))</f>
        <v>06</v>
      </c>
      <c r="BV33" s="3">
        <f>INDEX(Sheet1!$BT$2:$BT$1000,MATCH($A33,Sheet1!$A$2:$A$1000,0))</f>
        <v>0</v>
      </c>
    </row>
    <row r="34" spans="1:74" x14ac:dyDescent="0.2">
      <c r="A34" s="269" t="s">
        <v>580</v>
      </c>
      <c r="B34" s="3" t="e">
        <f>MATCH($A34,Sheet1!ACCOUNTNO,0)</f>
        <v>#N/A</v>
      </c>
      <c r="C34" s="3">
        <f t="shared" si="34"/>
        <v>65000</v>
      </c>
      <c r="D34" s="3">
        <f>IF(D$3=0,0,INDEX(Sheet1!RawDataCols,$C34,D$5))</f>
        <v>0</v>
      </c>
      <c r="E34" s="3">
        <f>IF(E$3=0,0,INDEX(Sheet1!RawDataCols,$C34,E$5))</f>
        <v>0</v>
      </c>
      <c r="F34" s="3">
        <f>IF(F$3=0,0,INDEX(Sheet1!RawDataCols,$C34,F$5))</f>
        <v>0</v>
      </c>
      <c r="G34" s="3">
        <f>IF(G$3=0,0,INDEX(Sheet1!RawDataCols,$C34,G$5))</f>
        <v>0</v>
      </c>
      <c r="H34" s="3">
        <f>IF(H$3=0,0,INDEX(Sheet1!RawDataCols,$C34,H$5))</f>
        <v>0</v>
      </c>
      <c r="I34" s="3">
        <f>IF(I$3=0,0,INDEX(Sheet1!RawDataCols,$C34,I$5))</f>
        <v>0</v>
      </c>
      <c r="J34" s="3">
        <f>IF(J$3=0,0,INDEX(Sheet1!RawDataCols,$C34,J$5))</f>
        <v>0</v>
      </c>
      <c r="K34" s="3">
        <f>IF(K$3=0,0,INDEX(Sheet1!RawDataCols,$C34,K$5))</f>
        <v>0</v>
      </c>
      <c r="L34" s="3">
        <f>IF(L$3=0,0,INDEX(Sheet1!RawDataCols,$C34,L$5))</f>
        <v>0</v>
      </c>
      <c r="M34" s="3">
        <f>IF(M$3=0,0,INDEX(Sheet1!RawDataCols,$C34,M$5))</f>
        <v>0</v>
      </c>
      <c r="N34" s="3">
        <f>IF(N$3=0,0,INDEX(Sheet1!RawDataCols,$C34,N$5))</f>
        <v>0</v>
      </c>
      <c r="O34" s="3">
        <f>INDEX(Sheet1!RawDataCols,$C34,O$5)</f>
        <v>0</v>
      </c>
      <c r="P34" s="3">
        <f>INDEX(Sheet1!RawDataCols,$C34,P$5)</f>
        <v>0</v>
      </c>
      <c r="Q34" s="3">
        <f>IF(Q$3=0,0,INDEX(Sheet1!RawDataCols,$C34,Q$5))</f>
        <v>0</v>
      </c>
      <c r="R34" s="3">
        <f t="shared" si="35"/>
        <v>1</v>
      </c>
      <c r="S34" s="3">
        <f t="shared" si="36"/>
        <v>-1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37"/>
        <v>0</v>
      </c>
      <c r="BI34" s="33">
        <f t="shared" si="38"/>
        <v>0</v>
      </c>
      <c r="BJ34" s="33">
        <f t="shared" si="39"/>
        <v>0</v>
      </c>
      <c r="BK34" s="3">
        <f>IF(BK$3=0,0,INDEX(Sheet1!RawDataCols,$C34,BK$5)*$R34)</f>
        <v>0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0</v>
      </c>
      <c r="BP34" s="3">
        <f>IF(BP$3=0,0,INDEX(Sheet1!RawDataCols,$C34,BP$5)*$R34)</f>
        <v>0</v>
      </c>
      <c r="BQ34" s="3">
        <f t="shared" si="40"/>
        <v>0</v>
      </c>
      <c r="BR34" s="3">
        <f t="shared" si="41"/>
        <v>0</v>
      </c>
      <c r="BS34" s="3">
        <f t="shared" si="42"/>
        <v>0</v>
      </c>
      <c r="BT34" s="3">
        <f t="shared" si="43"/>
        <v>0</v>
      </c>
      <c r="BU34" s="3" t="e">
        <f>INDEX(Sheet1!$BS$2:$BS$1000,MATCH($A34,Sheet1!$A$2:$A$1000,0))</f>
        <v>#N/A</v>
      </c>
      <c r="BV34" s="3" t="e">
        <f>INDEX(Sheet1!$BT$2:$BT$1000,MATCH($A34,Sheet1!$A$2:$A$1000,0))</f>
        <v>#N/A</v>
      </c>
    </row>
    <row r="35" spans="1:74" x14ac:dyDescent="0.2">
      <c r="A35" s="11" t="s">
        <v>581</v>
      </c>
      <c r="B35" s="3">
        <f>MATCH($A35,Sheet1!ACCOUNTNO,0)</f>
        <v>17</v>
      </c>
      <c r="C35" s="3">
        <f t="shared" si="34"/>
        <v>17</v>
      </c>
      <c r="D35" s="3" t="str">
        <f>IF(D$3=0,0,INDEX(Sheet1!RawDataCols,$C35,D$5))</f>
        <v>16100A13</v>
      </c>
      <c r="E35" s="3" t="str">
        <f>IF(E$3=0,0,INDEX(Sheet1!RawDataCols,$C35,E$5))</f>
        <v xml:space="preserve">16100          </v>
      </c>
      <c r="F35" s="3" t="str">
        <f>IF(F$3=0,0,INDEX(Sheet1!RawDataCols,$C35,F$5))</f>
        <v xml:space="preserve">A13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F010  </v>
      </c>
      <c r="N35" s="3" t="str">
        <f>IF(N$3=0,0,INDEX(Sheet1!RawDataCols,$C35,N$5))</f>
        <v>Interest Received-B25 188 Carrington</v>
      </c>
      <c r="O35" s="3">
        <f>INDEX(Sheet1!RawDataCols,$C35,O$5)</f>
        <v>12</v>
      </c>
      <c r="P35" s="3" t="str">
        <f>INDEX(Sheet1!RawDataCols,$C35,P$5)</f>
        <v>Other Income</v>
      </c>
      <c r="Q35" s="3" t="str">
        <f>IF(Q$3=0,0,INDEX(Sheet1!RawDataCols,$C35,Q$5))</f>
        <v>I</v>
      </c>
      <c r="R35" s="3">
        <f t="shared" si="35"/>
        <v>-1</v>
      </c>
      <c r="S35" s="3">
        <f t="shared" si="36"/>
        <v>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37"/>
        <v>0</v>
      </c>
      <c r="BI35" s="33">
        <f t="shared" si="38"/>
        <v>0</v>
      </c>
      <c r="BJ35" s="33">
        <f t="shared" si="3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0</v>
      </c>
      <c r="BO35" s="3">
        <f>IF(BO$3=0,0,INDEX(Sheet1!RawDataCols,$C35,BO$5)*$R35)</f>
        <v>1.316875</v>
      </c>
      <c r="BP35" s="3">
        <f>IF(BP$3=0,0,INDEX(Sheet1!RawDataCols,$C35,BP$5)*$R35)</f>
        <v>0</v>
      </c>
      <c r="BQ35" s="3">
        <f t="shared" si="40"/>
        <v>0</v>
      </c>
      <c r="BR35" s="3">
        <f t="shared" si="41"/>
        <v>0</v>
      </c>
      <c r="BS35" s="3">
        <f t="shared" si="42"/>
        <v>0</v>
      </c>
      <c r="BT35" s="3">
        <f t="shared" si="43"/>
        <v>0</v>
      </c>
      <c r="BU35" s="3" t="str">
        <f>INDEX(Sheet1!$BS$2:$BS$1000,MATCH($A35,Sheet1!$A$2:$A$1000,0))</f>
        <v>06</v>
      </c>
      <c r="BV35" s="3">
        <f>INDEX(Sheet1!$BT$2:$BT$1000,MATCH($A35,Sheet1!$A$2:$A$1000,0))</f>
        <v>0</v>
      </c>
    </row>
    <row r="36" spans="1:74" x14ac:dyDescent="0.2">
      <c r="A36" s="11" t="s">
        <v>582</v>
      </c>
      <c r="B36" s="3">
        <f>MATCH($A36,Sheet1!ACCOUNTNO,0)</f>
        <v>18</v>
      </c>
      <c r="C36" s="3">
        <f t="shared" si="34"/>
        <v>18</v>
      </c>
      <c r="D36" s="3" t="str">
        <f>IF(D$3=0,0,INDEX(Sheet1!RawDataCols,$C36,D$5))</f>
        <v>16100A14</v>
      </c>
      <c r="E36" s="3" t="str">
        <f>IF(E$3=0,0,INDEX(Sheet1!RawDataCols,$C36,E$5))</f>
        <v xml:space="preserve">16100          </v>
      </c>
      <c r="F36" s="3" t="str">
        <f>IF(F$3=0,0,INDEX(Sheet1!RawDataCols,$C36,F$5))</f>
        <v xml:space="preserve">A14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F010  </v>
      </c>
      <c r="N36" s="3" t="str">
        <f>IF(N$3=0,0,INDEX(Sheet1!RawDataCols,$C36,N$5))</f>
        <v>Interest Received-120 Queen Road</v>
      </c>
      <c r="O36" s="3">
        <f>INDEX(Sheet1!RawDataCols,$C36,O$5)</f>
        <v>12</v>
      </c>
      <c r="P36" s="3" t="str">
        <f>INDEX(Sheet1!RawDataCols,$C36,P$5)</f>
        <v>Other Income</v>
      </c>
      <c r="Q36" s="3" t="str">
        <f>IF(Q$3=0,0,INDEX(Sheet1!RawDataCols,$C36,Q$5))</f>
        <v>I</v>
      </c>
      <c r="R36" s="3">
        <f t="shared" si="35"/>
        <v>-1</v>
      </c>
      <c r="S36" s="3">
        <f t="shared" si="36"/>
        <v>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37"/>
        <v>0</v>
      </c>
      <c r="BI36" s="33">
        <f t="shared" si="38"/>
        <v>0</v>
      </c>
      <c r="BJ36" s="33">
        <f t="shared" si="39"/>
        <v>0</v>
      </c>
      <c r="BK36" s="3">
        <f>IF(BK$3=0,0,INDEX(Sheet1!RawDataCols,$C36,BK$5)*$R36)</f>
        <v>0</v>
      </c>
      <c r="BL36" s="3">
        <f>IF(BL$3=0,0,INDEX(Sheet1!RawDataCols,$C36,BL$5)*$R36)</f>
        <v>0</v>
      </c>
      <c r="BM36" s="3">
        <f>IF(BM$3=0,0,INDEX(Sheet1!RawDataCols,$C36,BM$5)*$R36)</f>
        <v>7.8E-2</v>
      </c>
      <c r="BN36" s="3">
        <f>IF(BN$3=0,0,INDEX(Sheet1!RawDataCols,$C36,BN$5)*$R36)</f>
        <v>2.1333000000000001E-2</v>
      </c>
      <c r="BO36" s="3">
        <f>IF(BO$3=0,0,INDEX(Sheet1!RawDataCols,$C36,BO$5)*$R36)</f>
        <v>3.6573329999999999</v>
      </c>
      <c r="BP36" s="3">
        <f>IF(BP$3=0,0,INDEX(Sheet1!RawDataCols,$C36,BP$5)*$R36)</f>
        <v>0</v>
      </c>
      <c r="BQ36" s="3">
        <f t="shared" si="40"/>
        <v>0</v>
      </c>
      <c r="BR36" s="3">
        <f t="shared" si="41"/>
        <v>0</v>
      </c>
      <c r="BS36" s="3">
        <f t="shared" si="42"/>
        <v>0</v>
      </c>
      <c r="BT36" s="3">
        <f t="shared" si="43"/>
        <v>0</v>
      </c>
      <c r="BU36" s="3" t="str">
        <f>INDEX(Sheet1!$BS$2:$BS$1000,MATCH($A36,Sheet1!$A$2:$A$1000,0))</f>
        <v>06</v>
      </c>
      <c r="BV36" s="3">
        <f>INDEX(Sheet1!$BT$2:$BT$1000,MATCH($A36,Sheet1!$A$2:$A$1000,0))</f>
        <v>0</v>
      </c>
    </row>
    <row r="37" spans="1:74" x14ac:dyDescent="0.2">
      <c r="A37" s="11" t="s">
        <v>583</v>
      </c>
      <c r="B37" s="3">
        <f>MATCH($A37,Sheet1!ACCOUNTNO,0)</f>
        <v>19</v>
      </c>
      <c r="C37" s="3">
        <f t="shared" si="34"/>
        <v>19</v>
      </c>
      <c r="D37" s="3" t="str">
        <f>IF(D$3=0,0,INDEX(Sheet1!RawDataCols,$C37,D$5))</f>
        <v>16100A15</v>
      </c>
      <c r="E37" s="3" t="str">
        <f>IF(E$3=0,0,INDEX(Sheet1!RawDataCols,$C37,E$5))</f>
        <v xml:space="preserve">16100          </v>
      </c>
      <c r="F37" s="3" t="str">
        <f>IF(F$3=0,0,INDEX(Sheet1!RawDataCols,$C37,F$5))</f>
        <v xml:space="preserve">A15            </v>
      </c>
      <c r="G37" s="3" t="str">
        <f>IF(G$3=0,0,INDEX(Sheet1!RawDataCols,$C37,G$5))</f>
        <v xml:space="preserve">               </v>
      </c>
      <c r="H37" s="3" t="str">
        <f>IF(H$3=0,0,INDEX(Sheet1!RawDataCols,$C37,H$5))</f>
        <v xml:space="preserve">               </v>
      </c>
      <c r="I37" s="3" t="str">
        <f>IF(I$3=0,0,INDEX(Sheet1!RawDataCols,$C37,I$5))</f>
        <v xml:space="preserve">               </v>
      </c>
      <c r="J37" s="3" t="str">
        <f>IF(J$3=0,0,INDEX(Sheet1!RawDataCols,$C37,J$5))</f>
        <v xml:space="preserve">               </v>
      </c>
      <c r="K37" s="3" t="str">
        <f>IF(K$3=0,0,INDEX(Sheet1!RawDataCols,$C37,K$5))</f>
        <v xml:space="preserve">               </v>
      </c>
      <c r="L37" s="3" t="str">
        <f>IF(L$3=0,0,INDEX(Sheet1!RawDataCols,$C37,L$5))</f>
        <v xml:space="preserve">               </v>
      </c>
      <c r="M37" s="3" t="str">
        <f>IF(M$3=0,0,INDEX(Sheet1!RawDataCols,$C37,M$5))</f>
        <v xml:space="preserve">F010  </v>
      </c>
      <c r="N37" s="3" t="str">
        <f>IF(N$3=0,0,INDEX(Sheet1!RawDataCols,$C37,N$5))</f>
        <v>Interest Received-236 Queen Road</v>
      </c>
      <c r="O37" s="3">
        <f>INDEX(Sheet1!RawDataCols,$C37,O$5)</f>
        <v>12</v>
      </c>
      <c r="P37" s="3" t="str">
        <f>INDEX(Sheet1!RawDataCols,$C37,P$5)</f>
        <v>Other Income</v>
      </c>
      <c r="Q37" s="3" t="str">
        <f>IF(Q$3=0,0,INDEX(Sheet1!RawDataCols,$C37,Q$5))</f>
        <v>I</v>
      </c>
      <c r="R37" s="3">
        <f t="shared" si="35"/>
        <v>-1</v>
      </c>
      <c r="S37" s="3">
        <f t="shared" si="36"/>
        <v>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37"/>
        <v>0</v>
      </c>
      <c r="BI37" s="33">
        <f t="shared" si="38"/>
        <v>0</v>
      </c>
      <c r="BJ37" s="33">
        <f t="shared" si="39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7.6665999999999998E-2</v>
      </c>
      <c r="BN37" s="3">
        <f>IF(BN$3=0,0,INDEX(Sheet1!RawDataCols,$C37,BN$5)*$R37)</f>
        <v>2.1333000000000001E-2</v>
      </c>
      <c r="BO37" s="3">
        <f>IF(BO$3=0,0,INDEX(Sheet1!RawDataCols,$C37,BO$5)*$R37)</f>
        <v>3.6573329999999999</v>
      </c>
      <c r="BP37" s="3">
        <f>IF(BP$3=0,0,INDEX(Sheet1!RawDataCols,$C37,BP$5)*$R37)</f>
        <v>0</v>
      </c>
      <c r="BQ37" s="3">
        <f t="shared" si="40"/>
        <v>0</v>
      </c>
      <c r="BR37" s="3">
        <f t="shared" si="41"/>
        <v>0</v>
      </c>
      <c r="BS37" s="3">
        <f t="shared" si="42"/>
        <v>0</v>
      </c>
      <c r="BT37" s="3">
        <f t="shared" si="43"/>
        <v>0</v>
      </c>
      <c r="BU37" s="3" t="str">
        <f>INDEX(Sheet1!$BS$2:$BS$1000,MATCH($A37,Sheet1!$A$2:$A$1000,0))</f>
        <v>06</v>
      </c>
      <c r="BV37" s="3">
        <f>INDEX(Sheet1!$BT$2:$BT$1000,MATCH($A37,Sheet1!$A$2:$A$1000,0))</f>
        <v>0</v>
      </c>
    </row>
    <row r="38" spans="1:74" x14ac:dyDescent="0.2">
      <c r="A38" s="11" t="s">
        <v>584</v>
      </c>
      <c r="B38" s="3">
        <f>MATCH($A38,Sheet1!ACCOUNTNO,0)</f>
        <v>20</v>
      </c>
      <c r="C38" s="3">
        <f t="shared" si="34"/>
        <v>20</v>
      </c>
      <c r="D38" s="3" t="str">
        <f>IF(D$3=0,0,INDEX(Sheet1!RawDataCols,$C38,D$5))</f>
        <v>16100A16</v>
      </c>
      <c r="E38" s="3" t="str">
        <f>IF(E$3=0,0,INDEX(Sheet1!RawDataCols,$C38,E$5))</f>
        <v xml:space="preserve">16100          </v>
      </c>
      <c r="F38" s="3" t="str">
        <f>IF(F$3=0,0,INDEX(Sheet1!RawDataCols,$C38,F$5))</f>
        <v xml:space="preserve">A16            </v>
      </c>
      <c r="G38" s="3" t="str">
        <f>IF(G$3=0,0,INDEX(Sheet1!RawDataCols,$C38,G$5))</f>
        <v xml:space="preserve">               </v>
      </c>
      <c r="H38" s="3" t="str">
        <f>IF(H$3=0,0,INDEX(Sheet1!RawDataCols,$C38,H$5))</f>
        <v xml:space="preserve">               </v>
      </c>
      <c r="I38" s="3" t="str">
        <f>IF(I$3=0,0,INDEX(Sheet1!RawDataCols,$C38,I$5))</f>
        <v xml:space="preserve">               </v>
      </c>
      <c r="J38" s="3" t="str">
        <f>IF(J$3=0,0,INDEX(Sheet1!RawDataCols,$C38,J$5))</f>
        <v xml:space="preserve">               </v>
      </c>
      <c r="K38" s="3" t="str">
        <f>IF(K$3=0,0,INDEX(Sheet1!RawDataCols,$C38,K$5))</f>
        <v xml:space="preserve">               </v>
      </c>
      <c r="L38" s="3" t="str">
        <f>IF(L$3=0,0,INDEX(Sheet1!RawDataCols,$C38,L$5))</f>
        <v xml:space="preserve">               </v>
      </c>
      <c r="M38" s="3" t="str">
        <f>IF(M$3=0,0,INDEX(Sheet1!RawDataCols,$C38,M$5))</f>
        <v xml:space="preserve">F010  </v>
      </c>
      <c r="N38" s="3" t="str">
        <f>IF(N$3=0,0,INDEX(Sheet1!RawDataCols,$C38,N$5))</f>
        <v>Interest Received-534 Queen Road</v>
      </c>
      <c r="O38" s="3">
        <f>INDEX(Sheet1!RawDataCols,$C38,O$5)</f>
        <v>12</v>
      </c>
      <c r="P38" s="3" t="str">
        <f>INDEX(Sheet1!RawDataCols,$C38,P$5)</f>
        <v>Other Income</v>
      </c>
      <c r="Q38" s="3" t="str">
        <f>IF(Q$3=0,0,INDEX(Sheet1!RawDataCols,$C38,Q$5))</f>
        <v>I</v>
      </c>
      <c r="R38" s="3">
        <f t="shared" si="35"/>
        <v>-1</v>
      </c>
      <c r="S38" s="3">
        <f t="shared" si="36"/>
        <v>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37"/>
        <v>0</v>
      </c>
      <c r="BI38" s="33">
        <f t="shared" si="38"/>
        <v>0</v>
      </c>
      <c r="BJ38" s="33">
        <f t="shared" si="39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8.2000000000000003E-2</v>
      </c>
      <c r="BN38" s="3">
        <f>IF(BN$3=0,0,INDEX(Sheet1!RawDataCols,$C38,BN$5)*$R38)</f>
        <v>2.1333000000000001E-2</v>
      </c>
      <c r="BO38" s="3">
        <f>IF(BO$3=0,0,INDEX(Sheet1!RawDataCols,$C38,BO$5)*$R38)</f>
        <v>3.6573329999999999</v>
      </c>
      <c r="BP38" s="3">
        <f>IF(BP$3=0,0,INDEX(Sheet1!RawDataCols,$C38,BP$5)*$R38)</f>
        <v>0</v>
      </c>
      <c r="BQ38" s="3">
        <f t="shared" si="40"/>
        <v>0</v>
      </c>
      <c r="BR38" s="3">
        <f t="shared" si="41"/>
        <v>0</v>
      </c>
      <c r="BS38" s="3">
        <f t="shared" si="42"/>
        <v>0</v>
      </c>
      <c r="BT38" s="3">
        <f t="shared" si="43"/>
        <v>0</v>
      </c>
      <c r="BU38" s="3" t="str">
        <f>INDEX(Sheet1!$BS$2:$BS$1000,MATCH($A38,Sheet1!$A$2:$A$1000,0))</f>
        <v>06</v>
      </c>
      <c r="BV38" s="3">
        <f>INDEX(Sheet1!$BT$2:$BT$1000,MATCH($A38,Sheet1!$A$2:$A$1000,0))</f>
        <v>0</v>
      </c>
    </row>
    <row r="39" spans="1:74" x14ac:dyDescent="0.2">
      <c r="A39" s="11" t="s">
        <v>585</v>
      </c>
      <c r="B39" s="3">
        <f>MATCH($A39,Sheet1!ACCOUNTNO,0)</f>
        <v>21</v>
      </c>
      <c r="C39" s="3">
        <f t="shared" si="34"/>
        <v>21</v>
      </c>
      <c r="D39" s="3" t="str">
        <f>IF(D$3=0,0,INDEX(Sheet1!RawDataCols,$C39,D$5))</f>
        <v>22180A05</v>
      </c>
      <c r="E39" s="3" t="str">
        <f>IF(E$3=0,0,INDEX(Sheet1!RawDataCols,$C39,E$5))</f>
        <v xml:space="preserve">22180          </v>
      </c>
      <c r="F39" s="3" t="str">
        <f>IF(F$3=0,0,INDEX(Sheet1!RawDataCols,$C39,F$5))</f>
        <v xml:space="preserve">A05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F010  </v>
      </c>
      <c r="N39" s="3" t="str">
        <f>IF(N$3=0,0,INDEX(Sheet1!RawDataCols,$C39,N$5))</f>
        <v>Bank Fees &amp; Charges-26a Grote St</v>
      </c>
      <c r="O39" s="3">
        <f>INDEX(Sheet1!RawDataCols,$C39,O$5)</f>
        <v>13</v>
      </c>
      <c r="P39" s="3" t="str">
        <f>INDEX(Sheet1!RawDataCols,$C39,P$5)</f>
        <v>Cost and Expenses</v>
      </c>
      <c r="Q39" s="3" t="str">
        <f>IF(Q$3=0,0,INDEX(Sheet1!RawDataCols,$C39,Q$5))</f>
        <v>I</v>
      </c>
      <c r="R39" s="3">
        <f t="shared" si="35"/>
        <v>1</v>
      </c>
      <c r="S39" s="3">
        <f t="shared" si="36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0.1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0.1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0.1</v>
      </c>
      <c r="AS39" s="3">
        <f>IF(AS$3=0,0,INDEX(Sheet1!RawDataCols,$C39,AS$5)*$R39)</f>
        <v>0.18</v>
      </c>
      <c r="AT39" s="3">
        <f>IF(AT$3=0,0,INDEX(Sheet1!RawDataCols,$C39,AT$5)*$R39)</f>
        <v>0</v>
      </c>
      <c r="AU39" s="3">
        <f>IF(AU$3=0,0,INDEX(Sheet1!RawDataCols,$C39,AU$5)*$R39)</f>
        <v>0.1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0.1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37"/>
        <v>0.18</v>
      </c>
      <c r="BI39" s="33">
        <f t="shared" si="38"/>
        <v>0</v>
      </c>
      <c r="BJ39" s="33">
        <f t="shared" si="39"/>
        <v>0.5</v>
      </c>
      <c r="BK39" s="3">
        <f>IF(BK$3=0,0,INDEX(Sheet1!RawDataCols,$C39,BK$5)*$R39)</f>
        <v>0</v>
      </c>
      <c r="BL39" s="3">
        <f>IF(BL$3=0,0,INDEX(Sheet1!RawDataCols,$C39,BL$5)*$R39)</f>
        <v>3.125E-2</v>
      </c>
      <c r="BM39" s="3">
        <f>IF(BM$3=0,0,INDEX(Sheet1!RawDataCols,$C39,BM$5)*$R39)</f>
        <v>1.9981249999999999</v>
      </c>
      <c r="BN39" s="3">
        <f>IF(BN$3=0,0,INDEX(Sheet1!RawDataCols,$C39,BN$5)*$R39)</f>
        <v>2.7418749999999998</v>
      </c>
      <c r="BO39" s="3">
        <f>IF(BO$3=0,0,INDEX(Sheet1!RawDataCols,$C39,BO$5)*$R39)</f>
        <v>4.2512499999999998</v>
      </c>
      <c r="BP39" s="3">
        <f>IF(BP$3=0,0,INDEX(Sheet1!RawDataCols,$C39,BP$5)*$R39)</f>
        <v>0.3</v>
      </c>
      <c r="BQ39" s="3">
        <f t="shared" si="40"/>
        <v>0</v>
      </c>
      <c r="BR39" s="3">
        <f t="shared" si="41"/>
        <v>0</v>
      </c>
      <c r="BS39" s="3">
        <f t="shared" si="42"/>
        <v>0.18</v>
      </c>
      <c r="BT39" s="3">
        <f t="shared" si="43"/>
        <v>0.18</v>
      </c>
      <c r="BU39" s="3" t="str">
        <f>INDEX(Sheet1!$BS$2:$BS$1000,MATCH($A39,Sheet1!$A$2:$A$1000,0))</f>
        <v>09</v>
      </c>
      <c r="BV39" s="3">
        <f>INDEX(Sheet1!$BT$2:$BT$1000,MATCH($A39,Sheet1!$A$2:$A$1000,0))</f>
        <v>0.18</v>
      </c>
    </row>
    <row r="40" spans="1:74" x14ac:dyDescent="0.2">
      <c r="A40" s="11" t="s">
        <v>586</v>
      </c>
      <c r="B40" s="3">
        <f>MATCH($A40,Sheet1!ACCOUNTNO,0)</f>
        <v>22</v>
      </c>
      <c r="C40" s="3">
        <f t="shared" si="34"/>
        <v>22</v>
      </c>
      <c r="D40" s="3" t="str">
        <f>IF(D$3=0,0,INDEX(Sheet1!RawDataCols,$C40,D$5))</f>
        <v>22180A06</v>
      </c>
      <c r="E40" s="3" t="str">
        <f>IF(E$3=0,0,INDEX(Sheet1!RawDataCols,$C40,E$5))</f>
        <v xml:space="preserve">22180          </v>
      </c>
      <c r="F40" s="3" t="str">
        <f>IF(F$3=0,0,INDEX(Sheet1!RawDataCols,$C40,F$5))</f>
        <v xml:space="preserve">A06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F010  </v>
      </c>
      <c r="N40" s="3" t="str">
        <f>IF(N$3=0,0,INDEX(Sheet1!RawDataCols,$C40,N$5))</f>
        <v>Bank Fees &amp; Charges-31 Franklin St</v>
      </c>
      <c r="O40" s="3">
        <f>INDEX(Sheet1!RawDataCols,$C40,O$5)</f>
        <v>13</v>
      </c>
      <c r="P40" s="3" t="str">
        <f>INDEX(Sheet1!RawDataCols,$C40,P$5)</f>
        <v>Cost and Expenses</v>
      </c>
      <c r="Q40" s="3" t="str">
        <f>IF(Q$3=0,0,INDEX(Sheet1!RawDataCols,$C40,Q$5))</f>
        <v>I</v>
      </c>
      <c r="R40" s="3">
        <f t="shared" si="35"/>
        <v>1</v>
      </c>
      <c r="S40" s="3">
        <f t="shared" si="36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0.1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0.1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0.1</v>
      </c>
      <c r="AS40" s="3">
        <f>IF(AS$3=0,0,INDEX(Sheet1!RawDataCols,$C40,AS$5)*$R40)</f>
        <v>0.17</v>
      </c>
      <c r="AT40" s="3">
        <f>IF(AT$3=0,0,INDEX(Sheet1!RawDataCols,$C40,AT$5)*$R40)</f>
        <v>0</v>
      </c>
      <c r="AU40" s="3">
        <f>IF(AU$3=0,0,INDEX(Sheet1!RawDataCols,$C40,AU$5)*$R40)</f>
        <v>0.1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0.1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37"/>
        <v>0.17</v>
      </c>
      <c r="BI40" s="33">
        <f t="shared" si="38"/>
        <v>0</v>
      </c>
      <c r="BJ40" s="33">
        <f t="shared" si="39"/>
        <v>0.5</v>
      </c>
      <c r="BK40" s="3">
        <f>IF(BK$3=0,0,INDEX(Sheet1!RawDataCols,$C40,BK$5)*$R40)</f>
        <v>0</v>
      </c>
      <c r="BL40" s="3">
        <f>IF(BL$3=0,0,INDEX(Sheet1!RawDataCols,$C40,BL$5)*$R40)</f>
        <v>3.125E-2</v>
      </c>
      <c r="BM40" s="3">
        <f>IF(BM$3=0,0,INDEX(Sheet1!RawDataCols,$C40,BM$5)*$R40)</f>
        <v>1.9824999999999999</v>
      </c>
      <c r="BN40" s="3">
        <f>IF(BN$3=0,0,INDEX(Sheet1!RawDataCols,$C40,BN$5)*$R40)</f>
        <v>2.7193749999999999</v>
      </c>
      <c r="BO40" s="3">
        <f>IF(BO$3=0,0,INDEX(Sheet1!RawDataCols,$C40,BO$5)*$R40)</f>
        <v>4.2493749999999997</v>
      </c>
      <c r="BP40" s="3">
        <f>IF(BP$3=0,0,INDEX(Sheet1!RawDataCols,$C40,BP$5)*$R40)</f>
        <v>0.3</v>
      </c>
      <c r="BQ40" s="3">
        <f t="shared" si="40"/>
        <v>0</v>
      </c>
      <c r="BR40" s="3">
        <f t="shared" si="41"/>
        <v>0</v>
      </c>
      <c r="BS40" s="3">
        <f t="shared" si="42"/>
        <v>0.17</v>
      </c>
      <c r="BT40" s="3">
        <f t="shared" si="43"/>
        <v>0.17</v>
      </c>
      <c r="BU40" s="3" t="str">
        <f>INDEX(Sheet1!$BS$2:$BS$1000,MATCH($A40,Sheet1!$A$2:$A$1000,0))</f>
        <v>09</v>
      </c>
      <c r="BV40" s="3">
        <f>INDEX(Sheet1!$BT$2:$BT$1000,MATCH($A40,Sheet1!$A$2:$A$1000,0))</f>
        <v>0.17</v>
      </c>
    </row>
    <row r="41" spans="1:74" x14ac:dyDescent="0.2">
      <c r="A41" s="11" t="s">
        <v>587</v>
      </c>
      <c r="B41" s="3">
        <f>MATCH($A41,Sheet1!ACCOUNTNO,0)</f>
        <v>23</v>
      </c>
      <c r="C41" s="3">
        <f t="shared" si="34"/>
        <v>23</v>
      </c>
      <c r="D41" s="3" t="str">
        <f>IF(D$3=0,0,INDEX(Sheet1!RawDataCols,$C41,D$5))</f>
        <v>22180A07</v>
      </c>
      <c r="E41" s="3" t="str">
        <f>IF(E$3=0,0,INDEX(Sheet1!RawDataCols,$C41,E$5))</f>
        <v xml:space="preserve">22180          </v>
      </c>
      <c r="F41" s="3" t="str">
        <f>IF(F$3=0,0,INDEX(Sheet1!RawDataCols,$C41,F$5))</f>
        <v xml:space="preserve">A07            </v>
      </c>
      <c r="G41" s="3" t="str">
        <f>IF(G$3=0,0,INDEX(Sheet1!RawDataCols,$C41,G$5))</f>
        <v xml:space="preserve">               </v>
      </c>
      <c r="H41" s="3" t="str">
        <f>IF(H$3=0,0,INDEX(Sheet1!RawDataCols,$C41,H$5))</f>
        <v xml:space="preserve">               </v>
      </c>
      <c r="I41" s="3" t="str">
        <f>IF(I$3=0,0,INDEX(Sheet1!RawDataCols,$C41,I$5))</f>
        <v xml:space="preserve">               </v>
      </c>
      <c r="J41" s="3" t="str">
        <f>IF(J$3=0,0,INDEX(Sheet1!RawDataCols,$C41,J$5))</f>
        <v xml:space="preserve">               </v>
      </c>
      <c r="K41" s="3" t="str">
        <f>IF(K$3=0,0,INDEX(Sheet1!RawDataCols,$C41,K$5))</f>
        <v xml:space="preserve">               </v>
      </c>
      <c r="L41" s="3" t="str">
        <f>IF(L$3=0,0,INDEX(Sheet1!RawDataCols,$C41,L$5))</f>
        <v xml:space="preserve">               </v>
      </c>
      <c r="M41" s="3" t="str">
        <f>IF(M$3=0,0,INDEX(Sheet1!RawDataCols,$C41,M$5))</f>
        <v xml:space="preserve">F010  </v>
      </c>
      <c r="N41" s="3" t="str">
        <f>IF(N$3=0,0,INDEX(Sheet1!RawDataCols,$C41,N$5))</f>
        <v>Bank Fees &amp; Charges-25 Franklin St</v>
      </c>
      <c r="O41" s="3">
        <f>INDEX(Sheet1!RawDataCols,$C41,O$5)</f>
        <v>13</v>
      </c>
      <c r="P41" s="3" t="str">
        <f>INDEX(Sheet1!RawDataCols,$C41,P$5)</f>
        <v>Cost and Expenses</v>
      </c>
      <c r="Q41" s="3" t="str">
        <f>IF(Q$3=0,0,INDEX(Sheet1!RawDataCols,$C41,Q$5))</f>
        <v>I</v>
      </c>
      <c r="R41" s="3">
        <f t="shared" si="35"/>
        <v>1</v>
      </c>
      <c r="S41" s="3">
        <f t="shared" si="36"/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0.08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0.08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0.08</v>
      </c>
      <c r="AS41" s="3">
        <f>IF(AS$3=0,0,INDEX(Sheet1!RawDataCols,$C41,AS$5)*$R41)</f>
        <v>0.17</v>
      </c>
      <c r="AT41" s="3">
        <f>IF(AT$3=0,0,INDEX(Sheet1!RawDataCols,$C41,AT$5)*$R41)</f>
        <v>0</v>
      </c>
      <c r="AU41" s="3">
        <f>IF(AU$3=0,0,INDEX(Sheet1!RawDataCols,$C41,AU$5)*$R41)</f>
        <v>0.08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0.08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37"/>
        <v>0.17</v>
      </c>
      <c r="BI41" s="33">
        <f t="shared" si="38"/>
        <v>0</v>
      </c>
      <c r="BJ41" s="33">
        <f t="shared" si="39"/>
        <v>0.4</v>
      </c>
      <c r="BK41" s="3">
        <f>IF(BK$3=0,0,INDEX(Sheet1!RawDataCols,$C41,BK$5)*$R41)</f>
        <v>0</v>
      </c>
      <c r="BL41" s="3">
        <f>IF(BL$3=0,0,INDEX(Sheet1!RawDataCols,$C41,BL$5)*$R41)</f>
        <v>2.5000000000000001E-2</v>
      </c>
      <c r="BM41" s="3">
        <f>IF(BM$3=0,0,INDEX(Sheet1!RawDataCols,$C41,BM$5)*$R41)</f>
        <v>1.9824999999999999</v>
      </c>
      <c r="BN41" s="3">
        <f>IF(BN$3=0,0,INDEX(Sheet1!RawDataCols,$C41,BN$5)*$R41)</f>
        <v>2.7162500000000001</v>
      </c>
      <c r="BO41" s="3">
        <f>IF(BO$3=0,0,INDEX(Sheet1!RawDataCols,$C41,BO$5)*$R41)</f>
        <v>4.2493749999999997</v>
      </c>
      <c r="BP41" s="3">
        <f>IF(BP$3=0,0,INDEX(Sheet1!RawDataCols,$C41,BP$5)*$R41)</f>
        <v>0.24</v>
      </c>
      <c r="BQ41" s="3">
        <f t="shared" si="40"/>
        <v>0</v>
      </c>
      <c r="BR41" s="3">
        <f t="shared" si="41"/>
        <v>0</v>
      </c>
      <c r="BS41" s="3">
        <f t="shared" si="42"/>
        <v>0.17</v>
      </c>
      <c r="BT41" s="3">
        <f t="shared" si="43"/>
        <v>0.17</v>
      </c>
      <c r="BU41" s="3" t="str">
        <f>INDEX(Sheet1!$BS$2:$BS$1000,MATCH($A41,Sheet1!$A$2:$A$1000,0))</f>
        <v>09</v>
      </c>
      <c r="BV41" s="3">
        <f>INDEX(Sheet1!$BT$2:$BT$1000,MATCH($A41,Sheet1!$A$2:$A$1000,0))</f>
        <v>0.17</v>
      </c>
    </row>
    <row r="42" spans="1:74" x14ac:dyDescent="0.2">
      <c r="A42" s="11" t="s">
        <v>588</v>
      </c>
      <c r="B42" s="3">
        <f>MATCH($A42,Sheet1!ACCOUNTNO,0)</f>
        <v>24</v>
      </c>
      <c r="C42" s="3">
        <f t="shared" si="34"/>
        <v>24</v>
      </c>
      <c r="D42" s="3" t="str">
        <f>IF(D$3=0,0,INDEX(Sheet1!RawDataCols,$C42,D$5))</f>
        <v>22180A10</v>
      </c>
      <c r="E42" s="3" t="str">
        <f>IF(E$3=0,0,INDEX(Sheet1!RawDataCols,$C42,E$5))</f>
        <v xml:space="preserve">22180          </v>
      </c>
      <c r="F42" s="3" t="str">
        <f>IF(F$3=0,0,INDEX(Sheet1!RawDataCols,$C42,F$5))</f>
        <v xml:space="preserve">A10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F010  </v>
      </c>
      <c r="N42" s="3" t="str">
        <f>IF(N$3=0,0,INDEX(Sheet1!RawDataCols,$C42,N$5))</f>
        <v>Bank Fees &amp; Charges-15 Franklin St</v>
      </c>
      <c r="O42" s="3">
        <f>INDEX(Sheet1!RawDataCols,$C42,O$5)</f>
        <v>13</v>
      </c>
      <c r="P42" s="3" t="str">
        <f>INDEX(Sheet1!RawDataCols,$C42,P$5)</f>
        <v>Cost and Expenses</v>
      </c>
      <c r="Q42" s="3" t="str">
        <f>IF(Q$3=0,0,INDEX(Sheet1!RawDataCols,$C42,Q$5))</f>
        <v>I</v>
      </c>
      <c r="R42" s="3">
        <f t="shared" si="35"/>
        <v>1</v>
      </c>
      <c r="S42" s="3">
        <f t="shared" si="36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0.08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0.08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0.08</v>
      </c>
      <c r="AS42" s="3">
        <f>IF(AS$3=0,0,INDEX(Sheet1!RawDataCols,$C42,AS$5)*$R42)</f>
        <v>0.17</v>
      </c>
      <c r="AT42" s="3">
        <f>IF(AT$3=0,0,INDEX(Sheet1!RawDataCols,$C42,AT$5)*$R42)</f>
        <v>0</v>
      </c>
      <c r="AU42" s="3">
        <f>IF(AU$3=0,0,INDEX(Sheet1!RawDataCols,$C42,AU$5)*$R42)</f>
        <v>0.08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0.08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37"/>
        <v>0.17</v>
      </c>
      <c r="BI42" s="33">
        <f t="shared" si="38"/>
        <v>0</v>
      </c>
      <c r="BJ42" s="33">
        <f t="shared" si="39"/>
        <v>0.4</v>
      </c>
      <c r="BK42" s="3">
        <f>IF(BK$3=0,0,INDEX(Sheet1!RawDataCols,$C42,BK$5)*$R42)</f>
        <v>0</v>
      </c>
      <c r="BL42" s="3">
        <f>IF(BL$3=0,0,INDEX(Sheet1!RawDataCols,$C42,BL$5)*$R42)</f>
        <v>2.5000000000000001E-2</v>
      </c>
      <c r="BM42" s="3">
        <f>IF(BM$3=0,0,INDEX(Sheet1!RawDataCols,$C42,BM$5)*$R42)</f>
        <v>1.9818750000000001</v>
      </c>
      <c r="BN42" s="3">
        <f>IF(BN$3=0,0,INDEX(Sheet1!RawDataCols,$C42,BN$5)*$R42)</f>
        <v>2.7162500000000001</v>
      </c>
      <c r="BO42" s="3">
        <f>IF(BO$3=0,0,INDEX(Sheet1!RawDataCols,$C42,BO$5)*$R42)</f>
        <v>4.2474999999999996</v>
      </c>
      <c r="BP42" s="3">
        <f>IF(BP$3=0,0,INDEX(Sheet1!RawDataCols,$C42,BP$5)*$R42)</f>
        <v>0.24</v>
      </c>
      <c r="BQ42" s="3">
        <f t="shared" si="40"/>
        <v>0</v>
      </c>
      <c r="BR42" s="3">
        <f t="shared" si="41"/>
        <v>0</v>
      </c>
      <c r="BS42" s="3">
        <f t="shared" si="42"/>
        <v>0.17</v>
      </c>
      <c r="BT42" s="3">
        <f t="shared" si="43"/>
        <v>0.17</v>
      </c>
      <c r="BU42" s="3" t="str">
        <f>INDEX(Sheet1!$BS$2:$BS$1000,MATCH($A42,Sheet1!$A$2:$A$1000,0))</f>
        <v>09</v>
      </c>
      <c r="BV42" s="3">
        <f>INDEX(Sheet1!$BT$2:$BT$1000,MATCH($A42,Sheet1!$A$2:$A$1000,0))</f>
        <v>0.17</v>
      </c>
    </row>
    <row r="43" spans="1:74" x14ac:dyDescent="0.2">
      <c r="A43" s="269" t="s">
        <v>589</v>
      </c>
      <c r="B43" s="3" t="e">
        <f>MATCH($A43,Sheet1!ACCOUNTNO,0)</f>
        <v>#N/A</v>
      </c>
      <c r="C43" s="3">
        <f t="shared" si="34"/>
        <v>65000</v>
      </c>
      <c r="D43" s="3">
        <f>IF(D$3=0,0,INDEX(Sheet1!RawDataCols,$C43,D$5))</f>
        <v>0</v>
      </c>
      <c r="E43" s="3">
        <f>IF(E$3=0,0,INDEX(Sheet1!RawDataCols,$C43,E$5))</f>
        <v>0</v>
      </c>
      <c r="F43" s="3">
        <f>IF(F$3=0,0,INDEX(Sheet1!RawDataCols,$C43,F$5))</f>
        <v>0</v>
      </c>
      <c r="G43" s="3">
        <f>IF(G$3=0,0,INDEX(Sheet1!RawDataCols,$C43,G$5))</f>
        <v>0</v>
      </c>
      <c r="H43" s="3">
        <f>IF(H$3=0,0,INDEX(Sheet1!RawDataCols,$C43,H$5))</f>
        <v>0</v>
      </c>
      <c r="I43" s="3">
        <f>IF(I$3=0,0,INDEX(Sheet1!RawDataCols,$C43,I$5))</f>
        <v>0</v>
      </c>
      <c r="J43" s="3">
        <f>IF(J$3=0,0,INDEX(Sheet1!RawDataCols,$C43,J$5))</f>
        <v>0</v>
      </c>
      <c r="K43" s="3">
        <f>IF(K$3=0,0,INDEX(Sheet1!RawDataCols,$C43,K$5))</f>
        <v>0</v>
      </c>
      <c r="L43" s="3">
        <f>IF(L$3=0,0,INDEX(Sheet1!RawDataCols,$C43,L$5))</f>
        <v>0</v>
      </c>
      <c r="M43" s="3">
        <f>IF(M$3=0,0,INDEX(Sheet1!RawDataCols,$C43,M$5))</f>
        <v>0</v>
      </c>
      <c r="N43" s="3">
        <f>IF(N$3=0,0,INDEX(Sheet1!RawDataCols,$C43,N$5))</f>
        <v>0</v>
      </c>
      <c r="O43" s="3">
        <f>INDEX(Sheet1!RawDataCols,$C43,O$5)</f>
        <v>0</v>
      </c>
      <c r="P43" s="3">
        <f>INDEX(Sheet1!RawDataCols,$C43,P$5)</f>
        <v>0</v>
      </c>
      <c r="Q43" s="3">
        <f>IF(Q$3=0,0,INDEX(Sheet1!RawDataCols,$C43,Q$5))</f>
        <v>0</v>
      </c>
      <c r="R43" s="3">
        <f t="shared" si="35"/>
        <v>1</v>
      </c>
      <c r="S43" s="3">
        <f t="shared" si="36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0</v>
      </c>
      <c r="AJ43" s="3">
        <f>IF(AJ$3=0,0,INDEX(Sheet1!RawDataCols,$C43,AJ$5)*$R43)</f>
        <v>0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0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0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37"/>
        <v>0</v>
      </c>
      <c r="BI43" s="33">
        <f t="shared" si="38"/>
        <v>0</v>
      </c>
      <c r="BJ43" s="33">
        <f t="shared" si="39"/>
        <v>0</v>
      </c>
      <c r="BK43" s="3">
        <f>IF(BK$3=0,0,INDEX(Sheet1!RawDataCols,$C43,BK$5)*$R43)</f>
        <v>0</v>
      </c>
      <c r="BL43" s="3">
        <f>IF(BL$3=0,0,INDEX(Sheet1!RawDataCols,$C43,BL$5)*$R43)</f>
        <v>0</v>
      </c>
      <c r="BM43" s="3">
        <f>IF(BM$3=0,0,INDEX(Sheet1!RawDataCols,$C43,BM$5)*$R43)</f>
        <v>0</v>
      </c>
      <c r="BN43" s="3">
        <f>IF(BN$3=0,0,INDEX(Sheet1!RawDataCols,$C43,BN$5)*$R43)</f>
        <v>0</v>
      </c>
      <c r="BO43" s="3">
        <f>IF(BO$3=0,0,INDEX(Sheet1!RawDataCols,$C43,BO$5)*$R43)</f>
        <v>0</v>
      </c>
      <c r="BP43" s="3">
        <f>IF(BP$3=0,0,INDEX(Sheet1!RawDataCols,$C43,BP$5)*$R43)</f>
        <v>0</v>
      </c>
      <c r="BQ43" s="3">
        <f t="shared" si="40"/>
        <v>0</v>
      </c>
      <c r="BR43" s="3">
        <f t="shared" si="41"/>
        <v>0</v>
      </c>
      <c r="BS43" s="3">
        <f t="shared" si="42"/>
        <v>0</v>
      </c>
      <c r="BT43" s="3">
        <f t="shared" si="43"/>
        <v>0</v>
      </c>
      <c r="BU43" s="3" t="e">
        <f>INDEX(Sheet1!$BS$2:$BS$1000,MATCH($A43,Sheet1!$A$2:$A$1000,0))</f>
        <v>#N/A</v>
      </c>
      <c r="BV43" s="3" t="e">
        <f>INDEX(Sheet1!$BT$2:$BT$1000,MATCH($A43,Sheet1!$A$2:$A$1000,0))</f>
        <v>#N/A</v>
      </c>
    </row>
    <row r="44" spans="1:74" x14ac:dyDescent="0.2">
      <c r="A44" s="11" t="s">
        <v>590</v>
      </c>
      <c r="B44" s="3">
        <f>MATCH($A44,Sheet1!ACCOUNTNO,0)</f>
        <v>25</v>
      </c>
      <c r="C44" s="3">
        <f t="shared" si="34"/>
        <v>25</v>
      </c>
      <c r="D44" s="3" t="str">
        <f>IF(D$3=0,0,INDEX(Sheet1!RawDataCols,$C44,D$5))</f>
        <v>22180A13</v>
      </c>
      <c r="E44" s="3" t="str">
        <f>IF(E$3=0,0,INDEX(Sheet1!RawDataCols,$C44,E$5))</f>
        <v xml:space="preserve">22180          </v>
      </c>
      <c r="F44" s="3" t="str">
        <f>IF(F$3=0,0,INDEX(Sheet1!RawDataCols,$C44,F$5))</f>
        <v xml:space="preserve">A13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F010  </v>
      </c>
      <c r="N44" s="3" t="str">
        <f>IF(N$3=0,0,INDEX(Sheet1!RawDataCols,$C44,N$5))</f>
        <v>Bank Fees &amp; Charges-B25 188 Carrington</v>
      </c>
      <c r="O44" s="3">
        <f>INDEX(Sheet1!RawDataCols,$C44,O$5)</f>
        <v>13</v>
      </c>
      <c r="P44" s="3" t="str">
        <f>INDEX(Sheet1!RawDataCols,$C44,P$5)</f>
        <v>Cost and Expenses</v>
      </c>
      <c r="Q44" s="3" t="str">
        <f>IF(Q$3=0,0,INDEX(Sheet1!RawDataCols,$C44,Q$5))</f>
        <v>I</v>
      </c>
      <c r="R44" s="3">
        <f t="shared" si="35"/>
        <v>1</v>
      </c>
      <c r="S44" s="3">
        <f t="shared" si="36"/>
        <v>-1</v>
      </c>
      <c r="T44" s="3">
        <f>IF(T$3=0,0,INDEX(Sheet1!RawDataCols,$C44,T$5)*$R44)</f>
        <v>0</v>
      </c>
      <c r="U44" s="3">
        <f>IF(U$3=0,0,INDEX(Sheet1!RawDataCols,$C44,U$5)*$R44)</f>
        <v>0</v>
      </c>
      <c r="V44" s="3">
        <f>IF(V$3=0,0,INDEX(Sheet1!RawDataCols,$C44,V$5)*$R44)</f>
        <v>0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0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0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0</v>
      </c>
      <c r="AF44" s="3">
        <f>IF(AF$3=0,0,INDEX(Sheet1!RawDataCols,$C44,AF$5)*$R44)</f>
        <v>0</v>
      </c>
      <c r="AG44" s="3">
        <f>IF(AG$3=0,0,INDEX(Sheet1!RawDataCols,$C44,AG$5)*$R44)</f>
        <v>0</v>
      </c>
      <c r="AH44" s="3">
        <f>IF(AH$3=0,0,INDEX(Sheet1!RawDataCols,$C44,AH$5)*$R44)</f>
        <v>0</v>
      </c>
      <c r="AI44" s="3">
        <f>IF(AI$3=0,0,INDEX(Sheet1!RawDataCols,$C44,AI$5)*$R44)</f>
        <v>0</v>
      </c>
      <c r="AJ44" s="3">
        <f>IF(AJ$3=0,0,INDEX(Sheet1!RawDataCols,$C44,AJ$5)*$R44)</f>
        <v>0</v>
      </c>
      <c r="AK44" s="3">
        <f>IF(AK$3=0,0,INDEX(Sheet1!RawDataCols,$C44,AK$5)*$R44)</f>
        <v>0</v>
      </c>
      <c r="AL44" s="3">
        <f>IF(AL$3=0,0,INDEX(Sheet1!RawDataCols,$C44,AL$5)*$R44)</f>
        <v>0</v>
      </c>
      <c r="AM44" s="3">
        <f>IF(AM$3=0,0,INDEX(Sheet1!RawDataCols,$C44,AM$5)*$R44)</f>
        <v>0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0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0</v>
      </c>
      <c r="AU44" s="3">
        <f>IF(AU$3=0,0,INDEX(Sheet1!RawDataCols,$C44,AU$5)*$R44)</f>
        <v>0</v>
      </c>
      <c r="AV44" s="3">
        <f>IF(AV$3=0,0,INDEX(Sheet1!RawDataCols,$C44,AV$5)*$R44)</f>
        <v>0</v>
      </c>
      <c r="AW44" s="3">
        <f>IF(AW$3=0,0,INDEX(Sheet1!RawDataCols,$C44,AW$5)*$R44)</f>
        <v>0</v>
      </c>
      <c r="AX44" s="3">
        <f>IF(AX$3=0,0,INDEX(Sheet1!RawDataCols,$C44,AX$5)*$R44)</f>
        <v>0</v>
      </c>
      <c r="AY44" s="3">
        <f>IF(AY$3=0,0,INDEX(Sheet1!RawDataCols,$C44,AY$5)*$R44)</f>
        <v>0</v>
      </c>
      <c r="AZ44" s="3">
        <f>IF(AZ$3=0,0,INDEX(Sheet1!RawDataCols,$C44,AZ$5)*$R44)</f>
        <v>0</v>
      </c>
      <c r="BA44" s="3">
        <f>IF(BA$3=0,0,INDEX(Sheet1!RawDataCols,$C44,BA$5)*$R44)</f>
        <v>0</v>
      </c>
      <c r="BB44" s="3">
        <f>IF(BB$3=0,0,INDEX(Sheet1!RawDataCols,$C44,BB$5)*$R44)</f>
        <v>0</v>
      </c>
      <c r="BC44" s="3">
        <f>IF(BC$3=0,0,INDEX(Sheet1!RawDataCols,$C44,BC$5)*$R44)</f>
        <v>0</v>
      </c>
      <c r="BD44" s="3">
        <f>IF(BD$3=0,0,INDEX(Sheet1!RawDataCols,$C44,BD$5)*$R44)</f>
        <v>0</v>
      </c>
      <c r="BE44" s="3">
        <f>IF(BE$3=0,0,INDEX(Sheet1!RawDataCols,$C44,BE$5)*$R44)</f>
        <v>0</v>
      </c>
      <c r="BF44" s="3">
        <f>IF(BF$3=0,0,INDEX(Sheet1!RawDataCols,$C44,BF$5)*$R44)</f>
        <v>0</v>
      </c>
      <c r="BG44" s="179">
        <f>IF(BG$3=0,0,INDEX(Sheet1!RawDataCols,$C44,BG$5)*$R44)</f>
        <v>0</v>
      </c>
      <c r="BH44" s="33">
        <f t="shared" si="37"/>
        <v>0</v>
      </c>
      <c r="BI44" s="33">
        <f t="shared" si="38"/>
        <v>0</v>
      </c>
      <c r="BJ44" s="33">
        <f t="shared" si="39"/>
        <v>0</v>
      </c>
      <c r="BK44" s="3">
        <f>IF(BK$3=0,0,INDEX(Sheet1!RawDataCols,$C44,BK$5)*$R44)</f>
        <v>0</v>
      </c>
      <c r="BL44" s="3">
        <f>IF(BL$3=0,0,INDEX(Sheet1!RawDataCols,$C44,BL$5)*$R44)</f>
        <v>0</v>
      </c>
      <c r="BM44" s="3">
        <f>IF(BM$3=0,0,INDEX(Sheet1!RawDataCols,$C44,BM$5)*$R44)</f>
        <v>0</v>
      </c>
      <c r="BN44" s="3">
        <f>IF(BN$3=0,0,INDEX(Sheet1!RawDataCols,$C44,BN$5)*$R44)</f>
        <v>0</v>
      </c>
      <c r="BO44" s="3">
        <f>IF(BO$3=0,0,INDEX(Sheet1!RawDataCols,$C44,BO$5)*$R44)</f>
        <v>0.79062500000000002</v>
      </c>
      <c r="BP44" s="3">
        <f>IF(BP$3=0,0,INDEX(Sheet1!RawDataCols,$C44,BP$5)*$R44)</f>
        <v>0</v>
      </c>
      <c r="BQ44" s="3">
        <f t="shared" si="40"/>
        <v>0</v>
      </c>
      <c r="BR44" s="3">
        <f t="shared" si="41"/>
        <v>0</v>
      </c>
      <c r="BS44" s="3">
        <f t="shared" si="42"/>
        <v>0</v>
      </c>
      <c r="BT44" s="3">
        <f t="shared" si="43"/>
        <v>0</v>
      </c>
      <c r="BU44" s="3" t="str">
        <f>INDEX(Sheet1!$BS$2:$BS$1000,MATCH($A44,Sheet1!$A$2:$A$1000,0))</f>
        <v>09</v>
      </c>
      <c r="BV44" s="3">
        <f>INDEX(Sheet1!$BT$2:$BT$1000,MATCH($A44,Sheet1!$A$2:$A$1000,0))</f>
        <v>0</v>
      </c>
    </row>
    <row r="45" spans="1:74" x14ac:dyDescent="0.2">
      <c r="A45" s="11" t="s">
        <v>591</v>
      </c>
      <c r="B45" s="3">
        <f>MATCH($A45,Sheet1!ACCOUNTNO,0)</f>
        <v>26</v>
      </c>
      <c r="C45" s="3">
        <f t="shared" si="34"/>
        <v>26</v>
      </c>
      <c r="D45" s="3" t="str">
        <f>IF(D$3=0,0,INDEX(Sheet1!RawDataCols,$C45,D$5))</f>
        <v>22180A14</v>
      </c>
      <c r="E45" s="3" t="str">
        <f>IF(E$3=0,0,INDEX(Sheet1!RawDataCols,$C45,E$5))</f>
        <v xml:space="preserve">22180          </v>
      </c>
      <c r="F45" s="3" t="str">
        <f>IF(F$3=0,0,INDEX(Sheet1!RawDataCols,$C45,F$5))</f>
        <v xml:space="preserve">A14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F010  </v>
      </c>
      <c r="N45" s="3" t="str">
        <f>IF(N$3=0,0,INDEX(Sheet1!RawDataCols,$C45,N$5))</f>
        <v>Bank Fees &amp; Charges-120 Queen Road</v>
      </c>
      <c r="O45" s="3">
        <f>INDEX(Sheet1!RawDataCols,$C45,O$5)</f>
        <v>13</v>
      </c>
      <c r="P45" s="3" t="str">
        <f>INDEX(Sheet1!RawDataCols,$C45,P$5)</f>
        <v>Cost and Expenses</v>
      </c>
      <c r="Q45" s="3" t="str">
        <f>IF(Q$3=0,0,INDEX(Sheet1!RawDataCols,$C45,Q$5))</f>
        <v>I</v>
      </c>
      <c r="R45" s="3">
        <f t="shared" si="35"/>
        <v>1</v>
      </c>
      <c r="S45" s="3">
        <f t="shared" si="3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0.08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0.08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0.08</v>
      </c>
      <c r="AS45" s="3">
        <f>IF(AS$3=0,0,INDEX(Sheet1!RawDataCols,$C45,AS$5)*$R45)</f>
        <v>0.17</v>
      </c>
      <c r="AT45" s="3">
        <f>IF(AT$3=0,0,INDEX(Sheet1!RawDataCols,$C45,AT$5)*$R45)</f>
        <v>0</v>
      </c>
      <c r="AU45" s="3">
        <f>IF(AU$3=0,0,INDEX(Sheet1!RawDataCols,$C45,AU$5)*$R45)</f>
        <v>0.08</v>
      </c>
      <c r="AV45" s="3">
        <f>IF(AV$3=0,0,INDEX(Sheet1!RawDataCols,$C45,AV$5)*$R45)</f>
        <v>0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0</v>
      </c>
      <c r="AZ45" s="3">
        <f>IF(AZ$3=0,0,INDEX(Sheet1!RawDataCols,$C45,AZ$5)*$R45)</f>
        <v>0</v>
      </c>
      <c r="BA45" s="3">
        <f>IF(BA$3=0,0,INDEX(Sheet1!RawDataCols,$C45,BA$5)*$R45)</f>
        <v>0.08</v>
      </c>
      <c r="BB45" s="3">
        <f>IF(BB$3=0,0,INDEX(Sheet1!RawDataCols,$C45,BB$5)*$R45)</f>
        <v>0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0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37"/>
        <v>0.17</v>
      </c>
      <c r="BI45" s="33">
        <f t="shared" si="38"/>
        <v>0</v>
      </c>
      <c r="BJ45" s="33">
        <f t="shared" si="39"/>
        <v>0.4</v>
      </c>
      <c r="BK45" s="3">
        <f>IF(BK$3=0,0,INDEX(Sheet1!RawDataCols,$C45,BK$5)*$R45)</f>
        <v>0</v>
      </c>
      <c r="BL45" s="3">
        <f>IF(BL$3=0,0,INDEX(Sheet1!RawDataCols,$C45,BL$5)*$R45)</f>
        <v>2.6665999999999999E-2</v>
      </c>
      <c r="BM45" s="3">
        <f>IF(BM$3=0,0,INDEX(Sheet1!RawDataCols,$C45,BM$5)*$R45)</f>
        <v>2.1139999999999999</v>
      </c>
      <c r="BN45" s="3">
        <f>IF(BN$3=0,0,INDEX(Sheet1!RawDataCols,$C45,BN$5)*$R45)</f>
        <v>2.8966660000000002</v>
      </c>
      <c r="BO45" s="3">
        <f>IF(BO$3=0,0,INDEX(Sheet1!RawDataCols,$C45,BO$5)*$R45)</f>
        <v>4.5293330000000003</v>
      </c>
      <c r="BP45" s="3">
        <f>IF(BP$3=0,0,INDEX(Sheet1!RawDataCols,$C45,BP$5)*$R45)</f>
        <v>0.24</v>
      </c>
      <c r="BQ45" s="3">
        <f t="shared" si="40"/>
        <v>0</v>
      </c>
      <c r="BR45" s="3">
        <f t="shared" si="41"/>
        <v>0</v>
      </c>
      <c r="BS45" s="3">
        <f t="shared" si="42"/>
        <v>0.17</v>
      </c>
      <c r="BT45" s="3">
        <f t="shared" si="43"/>
        <v>0.17</v>
      </c>
      <c r="BU45" s="3" t="str">
        <f>INDEX(Sheet1!$BS$2:$BS$1000,MATCH($A45,Sheet1!$A$2:$A$1000,0))</f>
        <v>09</v>
      </c>
      <c r="BV45" s="3">
        <f>INDEX(Sheet1!$BT$2:$BT$1000,MATCH($A45,Sheet1!$A$2:$A$1000,0))</f>
        <v>0.17</v>
      </c>
    </row>
    <row r="46" spans="1:74" x14ac:dyDescent="0.2">
      <c r="A46" s="11" t="s">
        <v>592</v>
      </c>
      <c r="B46" s="3">
        <f>MATCH($A46,Sheet1!ACCOUNTNO,0)</f>
        <v>27</v>
      </c>
      <c r="C46" s="3">
        <f t="shared" si="34"/>
        <v>27</v>
      </c>
      <c r="D46" s="3" t="str">
        <f>IF(D$3=0,0,INDEX(Sheet1!RawDataCols,$C46,D$5))</f>
        <v>22180A15</v>
      </c>
      <c r="E46" s="3" t="str">
        <f>IF(E$3=0,0,INDEX(Sheet1!RawDataCols,$C46,E$5))</f>
        <v xml:space="preserve">22180          </v>
      </c>
      <c r="F46" s="3" t="str">
        <f>IF(F$3=0,0,INDEX(Sheet1!RawDataCols,$C46,F$5))</f>
        <v xml:space="preserve">A15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F010  </v>
      </c>
      <c r="N46" s="3" t="str">
        <f>IF(N$3=0,0,INDEX(Sheet1!RawDataCols,$C46,N$5))</f>
        <v>Bank Fees &amp; Charges-236 Queen Road</v>
      </c>
      <c r="O46" s="3">
        <f>INDEX(Sheet1!RawDataCols,$C46,O$5)</f>
        <v>13</v>
      </c>
      <c r="P46" s="3" t="str">
        <f>INDEX(Sheet1!RawDataCols,$C46,P$5)</f>
        <v>Cost and Expenses</v>
      </c>
      <c r="Q46" s="3" t="str">
        <f>IF(Q$3=0,0,INDEX(Sheet1!RawDataCols,$C46,Q$5))</f>
        <v>I</v>
      </c>
      <c r="R46" s="3">
        <f t="shared" si="35"/>
        <v>1</v>
      </c>
      <c r="S46" s="3">
        <f t="shared" si="36"/>
        <v>-1</v>
      </c>
      <c r="T46" s="3">
        <f>IF(T$3=0,0,INDEX(Sheet1!RawDataCols,$C46,T$5)*$R46)</f>
        <v>0</v>
      </c>
      <c r="U46" s="3">
        <f>IF(U$3=0,0,INDEX(Sheet1!RawDataCols,$C46,U$5)*$R46)</f>
        <v>0</v>
      </c>
      <c r="V46" s="3">
        <f>IF(V$3=0,0,INDEX(Sheet1!RawDataCols,$C46,V$5)*$R46)</f>
        <v>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0</v>
      </c>
      <c r="Z46" s="3">
        <f>IF(Z$3=0,0,INDEX(Sheet1!RawDataCols,$C46,Z$5)*$R46)</f>
        <v>0.08</v>
      </c>
      <c r="AA46" s="3">
        <f>IF(AA$3=0,0,INDEX(Sheet1!RawDataCols,$C46,AA$5)*$R46)</f>
        <v>0</v>
      </c>
      <c r="AB46" s="3">
        <f>IF(AB$3=0,0,INDEX(Sheet1!RawDataCols,$C46,AB$5)*$R46)</f>
        <v>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0</v>
      </c>
      <c r="AF46" s="3">
        <f>IF(AF$3=0,0,INDEX(Sheet1!RawDataCols,$C46,AF$5)*$R46)</f>
        <v>0</v>
      </c>
      <c r="AG46" s="3">
        <f>IF(AG$3=0,0,INDEX(Sheet1!RawDataCols,$C46,AG$5)*$R46)</f>
        <v>0</v>
      </c>
      <c r="AH46" s="3">
        <f>IF(AH$3=0,0,INDEX(Sheet1!RawDataCols,$C46,AH$5)*$R46)</f>
        <v>0</v>
      </c>
      <c r="AI46" s="3">
        <f>IF(AI$3=0,0,INDEX(Sheet1!RawDataCols,$C46,AI$5)*$R46)</f>
        <v>0.08</v>
      </c>
      <c r="AJ46" s="3">
        <f>IF(AJ$3=0,0,INDEX(Sheet1!RawDataCols,$C46,AJ$5)*$R46)</f>
        <v>0</v>
      </c>
      <c r="AK46" s="3">
        <f>IF(AK$3=0,0,INDEX(Sheet1!RawDataCols,$C46,AK$5)*$R46)</f>
        <v>0</v>
      </c>
      <c r="AL46" s="3">
        <f>IF(AL$3=0,0,INDEX(Sheet1!RawDataCols,$C46,AL$5)*$R46)</f>
        <v>0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0.08</v>
      </c>
      <c r="AS46" s="3">
        <f>IF(AS$3=0,0,INDEX(Sheet1!RawDataCols,$C46,AS$5)*$R46)</f>
        <v>0.17</v>
      </c>
      <c r="AT46" s="3">
        <f>IF(AT$3=0,0,INDEX(Sheet1!RawDataCols,$C46,AT$5)*$R46)</f>
        <v>0</v>
      </c>
      <c r="AU46" s="3">
        <f>IF(AU$3=0,0,INDEX(Sheet1!RawDataCols,$C46,AU$5)*$R46)</f>
        <v>0.08</v>
      </c>
      <c r="AV46" s="3">
        <f>IF(AV$3=0,0,INDEX(Sheet1!RawDataCols,$C46,AV$5)*$R46)</f>
        <v>0</v>
      </c>
      <c r="AW46" s="3">
        <f>IF(AW$3=0,0,INDEX(Sheet1!RawDataCols,$C46,AW$5)*$R46)</f>
        <v>0</v>
      </c>
      <c r="AX46" s="3">
        <f>IF(AX$3=0,0,INDEX(Sheet1!RawDataCols,$C46,AX$5)*$R46)</f>
        <v>0</v>
      </c>
      <c r="AY46" s="3">
        <f>IF(AY$3=0,0,INDEX(Sheet1!RawDataCols,$C46,AY$5)*$R46)</f>
        <v>0</v>
      </c>
      <c r="AZ46" s="3">
        <f>IF(AZ$3=0,0,INDEX(Sheet1!RawDataCols,$C46,AZ$5)*$R46)</f>
        <v>0</v>
      </c>
      <c r="BA46" s="3">
        <f>IF(BA$3=0,0,INDEX(Sheet1!RawDataCols,$C46,BA$5)*$R46)</f>
        <v>0.08</v>
      </c>
      <c r="BB46" s="3">
        <f>IF(BB$3=0,0,INDEX(Sheet1!RawDataCols,$C46,BB$5)*$R46)</f>
        <v>0</v>
      </c>
      <c r="BC46" s="3">
        <f>IF(BC$3=0,0,INDEX(Sheet1!RawDataCols,$C46,BC$5)*$R46)</f>
        <v>0</v>
      </c>
      <c r="BD46" s="3">
        <f>IF(BD$3=0,0,INDEX(Sheet1!RawDataCols,$C46,BD$5)*$R46)</f>
        <v>0</v>
      </c>
      <c r="BE46" s="3">
        <f>IF(BE$3=0,0,INDEX(Sheet1!RawDataCols,$C46,BE$5)*$R46)</f>
        <v>0</v>
      </c>
      <c r="BF46" s="3">
        <f>IF(BF$3=0,0,INDEX(Sheet1!RawDataCols,$C46,BF$5)*$R46)</f>
        <v>0</v>
      </c>
      <c r="BG46" s="179">
        <f>IF(BG$3=0,0,INDEX(Sheet1!RawDataCols,$C46,BG$5)*$R46)</f>
        <v>0</v>
      </c>
      <c r="BH46" s="33">
        <f t="shared" si="37"/>
        <v>0.17</v>
      </c>
      <c r="BI46" s="33">
        <f t="shared" si="38"/>
        <v>0</v>
      </c>
      <c r="BJ46" s="33">
        <f t="shared" si="39"/>
        <v>0.4</v>
      </c>
      <c r="BK46" s="3">
        <f>IF(BK$3=0,0,INDEX(Sheet1!RawDataCols,$C46,BK$5)*$R46)</f>
        <v>0</v>
      </c>
      <c r="BL46" s="3">
        <f>IF(BL$3=0,0,INDEX(Sheet1!RawDataCols,$C46,BL$5)*$R46)</f>
        <v>2.6665999999999999E-2</v>
      </c>
      <c r="BM46" s="3">
        <f>IF(BM$3=0,0,INDEX(Sheet1!RawDataCols,$C46,BM$5)*$R46)</f>
        <v>2.1146660000000002</v>
      </c>
      <c r="BN46" s="3">
        <f>IF(BN$3=0,0,INDEX(Sheet1!RawDataCols,$C46,BN$5)*$R46)</f>
        <v>2.8973330000000002</v>
      </c>
      <c r="BO46" s="3">
        <f>IF(BO$3=0,0,INDEX(Sheet1!RawDataCols,$C46,BO$5)*$R46)</f>
        <v>4.5279999999999996</v>
      </c>
      <c r="BP46" s="3">
        <f>IF(BP$3=0,0,INDEX(Sheet1!RawDataCols,$C46,BP$5)*$R46)</f>
        <v>0.24</v>
      </c>
      <c r="BQ46" s="3">
        <f t="shared" si="40"/>
        <v>0</v>
      </c>
      <c r="BR46" s="3">
        <f t="shared" si="41"/>
        <v>0</v>
      </c>
      <c r="BS46" s="3">
        <f t="shared" si="42"/>
        <v>0.17</v>
      </c>
      <c r="BT46" s="3">
        <f t="shared" si="43"/>
        <v>0.17</v>
      </c>
      <c r="BU46" s="3" t="str">
        <f>INDEX(Sheet1!$BS$2:$BS$1000,MATCH($A46,Sheet1!$A$2:$A$1000,0))</f>
        <v>09</v>
      </c>
      <c r="BV46" s="3">
        <f>INDEX(Sheet1!$BT$2:$BT$1000,MATCH($A46,Sheet1!$A$2:$A$1000,0))</f>
        <v>0.17</v>
      </c>
    </row>
    <row r="47" spans="1:74" x14ac:dyDescent="0.2">
      <c r="A47" s="11" t="s">
        <v>593</v>
      </c>
      <c r="B47" s="3">
        <f>MATCH($A47,Sheet1!ACCOUNTNO,0)</f>
        <v>28</v>
      </c>
      <c r="C47" s="3">
        <f t="shared" si="34"/>
        <v>28</v>
      </c>
      <c r="D47" s="3" t="str">
        <f>IF(D$3=0,0,INDEX(Sheet1!RawDataCols,$C47,D$5))</f>
        <v>22180A16</v>
      </c>
      <c r="E47" s="3" t="str">
        <f>IF(E$3=0,0,INDEX(Sheet1!RawDataCols,$C47,E$5))</f>
        <v xml:space="preserve">22180          </v>
      </c>
      <c r="F47" s="3" t="str">
        <f>IF(F$3=0,0,INDEX(Sheet1!RawDataCols,$C47,F$5))</f>
        <v xml:space="preserve">A16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F010  </v>
      </c>
      <c r="N47" s="3" t="str">
        <f>IF(N$3=0,0,INDEX(Sheet1!RawDataCols,$C47,N$5))</f>
        <v>Bank Fees &amp; Charges-534 Queen Road</v>
      </c>
      <c r="O47" s="3">
        <f>INDEX(Sheet1!RawDataCols,$C47,O$5)</f>
        <v>13</v>
      </c>
      <c r="P47" s="3" t="str">
        <f>INDEX(Sheet1!RawDataCols,$C47,P$5)</f>
        <v>Cost and Expenses</v>
      </c>
      <c r="Q47" s="3" t="str">
        <f>IF(Q$3=0,0,INDEX(Sheet1!RawDataCols,$C47,Q$5))</f>
        <v>I</v>
      </c>
      <c r="R47" s="3">
        <f t="shared" si="35"/>
        <v>1</v>
      </c>
      <c r="S47" s="3">
        <f t="shared" si="36"/>
        <v>-1</v>
      </c>
      <c r="T47" s="3">
        <f>IF(T$3=0,0,INDEX(Sheet1!RawDataCols,$C47,T$5)*$R47)</f>
        <v>0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0.08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0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0.08</v>
      </c>
      <c r="AJ47" s="3">
        <f>IF(AJ$3=0,0,INDEX(Sheet1!RawDataCols,$C47,AJ$5)*$R47)</f>
        <v>0</v>
      </c>
      <c r="AK47" s="3">
        <f>IF(AK$3=0,0,INDEX(Sheet1!RawDataCols,$C47,AK$5)*$R47)</f>
        <v>0</v>
      </c>
      <c r="AL47" s="3">
        <f>IF(AL$3=0,0,INDEX(Sheet1!RawDataCols,$C47,AL$5)*$R47)</f>
        <v>0</v>
      </c>
      <c r="AM47" s="3">
        <f>IF(AM$3=0,0,INDEX(Sheet1!RawDataCols,$C47,AM$5)*$R47)</f>
        <v>0</v>
      </c>
      <c r="AN47" s="3">
        <f>IF(AN$3=0,0,INDEX(Sheet1!RawDataCols,$C47,AN$5)*$R47)</f>
        <v>0</v>
      </c>
      <c r="AO47" s="3">
        <f>IF(AO$3=0,0,INDEX(Sheet1!RawDataCols,$C47,AO$5)*$R47)</f>
        <v>0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0.08</v>
      </c>
      <c r="AS47" s="3">
        <f>IF(AS$3=0,0,INDEX(Sheet1!RawDataCols,$C47,AS$5)*$R47)</f>
        <v>0.17</v>
      </c>
      <c r="AT47" s="3">
        <f>IF(AT$3=0,0,INDEX(Sheet1!RawDataCols,$C47,AT$5)*$R47)</f>
        <v>0</v>
      </c>
      <c r="AU47" s="3">
        <f>IF(AU$3=0,0,INDEX(Sheet1!RawDataCols,$C47,AU$5)*$R47)</f>
        <v>0.08</v>
      </c>
      <c r="AV47" s="3">
        <f>IF(AV$3=0,0,INDEX(Sheet1!RawDataCols,$C47,AV$5)*$R47)</f>
        <v>0</v>
      </c>
      <c r="AW47" s="3">
        <f>IF(AW$3=0,0,INDEX(Sheet1!RawDataCols,$C47,AW$5)*$R47)</f>
        <v>0</v>
      </c>
      <c r="AX47" s="3">
        <f>IF(AX$3=0,0,INDEX(Sheet1!RawDataCols,$C47,AX$5)*$R47)</f>
        <v>0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0.08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37"/>
        <v>0.17</v>
      </c>
      <c r="BI47" s="33">
        <f t="shared" si="38"/>
        <v>0</v>
      </c>
      <c r="BJ47" s="33">
        <f t="shared" si="39"/>
        <v>0.4</v>
      </c>
      <c r="BK47" s="3">
        <f>IF(BK$3=0,0,INDEX(Sheet1!RawDataCols,$C47,BK$5)*$R47)</f>
        <v>0</v>
      </c>
      <c r="BL47" s="3">
        <f>IF(BL$3=0,0,INDEX(Sheet1!RawDataCols,$C47,BL$5)*$R47)</f>
        <v>2.6665999999999999E-2</v>
      </c>
      <c r="BM47" s="3">
        <f>IF(BM$3=0,0,INDEX(Sheet1!RawDataCols,$C47,BM$5)*$R47)</f>
        <v>2.1179999999999999</v>
      </c>
      <c r="BN47" s="3">
        <f>IF(BN$3=0,0,INDEX(Sheet1!RawDataCols,$C47,BN$5)*$R47)</f>
        <v>2.8980000000000001</v>
      </c>
      <c r="BO47" s="3">
        <f>IF(BO$3=0,0,INDEX(Sheet1!RawDataCols,$C47,BO$5)*$R47)</f>
        <v>4.5286660000000003</v>
      </c>
      <c r="BP47" s="3">
        <f>IF(BP$3=0,0,INDEX(Sheet1!RawDataCols,$C47,BP$5)*$R47)</f>
        <v>0.24</v>
      </c>
      <c r="BQ47" s="3">
        <f t="shared" si="40"/>
        <v>0</v>
      </c>
      <c r="BR47" s="3">
        <f t="shared" si="41"/>
        <v>0</v>
      </c>
      <c r="BS47" s="3">
        <f t="shared" si="42"/>
        <v>0.17</v>
      </c>
      <c r="BT47" s="3">
        <f t="shared" si="43"/>
        <v>0.17</v>
      </c>
      <c r="BU47" s="3" t="str">
        <f>INDEX(Sheet1!$BS$2:$BS$1000,MATCH($A47,Sheet1!$A$2:$A$1000,0))</f>
        <v>09</v>
      </c>
      <c r="BV47" s="3">
        <f>INDEX(Sheet1!$BT$2:$BT$1000,MATCH($A47,Sheet1!$A$2:$A$1000,0))</f>
        <v>0.17</v>
      </c>
    </row>
    <row r="48" spans="1:74" x14ac:dyDescent="0.2">
      <c r="A48" s="11" t="s">
        <v>594</v>
      </c>
      <c r="B48" s="3">
        <f>MATCH($A48,Sheet1!ACCOUNTNO,0)</f>
        <v>30</v>
      </c>
      <c r="C48" s="3">
        <f t="shared" si="34"/>
        <v>30</v>
      </c>
      <c r="D48" s="3" t="str">
        <f>IF(D$3=0,0,INDEX(Sheet1!RawDataCols,$C48,D$5))</f>
        <v>22340A05</v>
      </c>
      <c r="E48" s="3" t="str">
        <f>IF(E$3=0,0,INDEX(Sheet1!RawDataCols,$C48,E$5))</f>
        <v xml:space="preserve">22340          </v>
      </c>
      <c r="F48" s="3" t="str">
        <f>IF(F$3=0,0,INDEX(Sheet1!RawDataCols,$C48,F$5))</f>
        <v xml:space="preserve">A05            </v>
      </c>
      <c r="G48" s="3" t="str">
        <f>IF(G$3=0,0,INDEX(Sheet1!RawDataCols,$C48,G$5))</f>
        <v xml:space="preserve">               </v>
      </c>
      <c r="H48" s="3" t="str">
        <f>IF(H$3=0,0,INDEX(Sheet1!RawDataCols,$C48,H$5))</f>
        <v xml:space="preserve">               </v>
      </c>
      <c r="I48" s="3" t="str">
        <f>IF(I$3=0,0,INDEX(Sheet1!RawDataCols,$C48,I$5))</f>
        <v xml:space="preserve">               </v>
      </c>
      <c r="J48" s="3" t="str">
        <f>IF(J$3=0,0,INDEX(Sheet1!RawDataCols,$C48,J$5))</f>
        <v xml:space="preserve">               </v>
      </c>
      <c r="K48" s="3" t="str">
        <f>IF(K$3=0,0,INDEX(Sheet1!RawDataCols,$C48,K$5))</f>
        <v xml:space="preserve">               </v>
      </c>
      <c r="L48" s="3" t="str">
        <f>IF(L$3=0,0,INDEX(Sheet1!RawDataCols,$C48,L$5))</f>
        <v xml:space="preserve">               </v>
      </c>
      <c r="M48" s="3" t="str">
        <f>IF(M$3=0,0,INDEX(Sheet1!RawDataCols,$C48,M$5))</f>
        <v xml:space="preserve">F010  </v>
      </c>
      <c r="N48" s="3" t="str">
        <f>IF(N$3=0,0,INDEX(Sheet1!RawDataCols,$C48,N$5))</f>
        <v>Fees &amp; Charges-26a Grote St</v>
      </c>
      <c r="O48" s="3">
        <f>INDEX(Sheet1!RawDataCols,$C48,O$5)</f>
        <v>13</v>
      </c>
      <c r="P48" s="3" t="str">
        <f>INDEX(Sheet1!RawDataCols,$C48,P$5)</f>
        <v>Cost and Expenses</v>
      </c>
      <c r="Q48" s="3" t="str">
        <f>IF(Q$3=0,0,INDEX(Sheet1!RawDataCols,$C48,Q$5))</f>
        <v>I</v>
      </c>
      <c r="R48" s="3">
        <f t="shared" si="35"/>
        <v>1</v>
      </c>
      <c r="S48" s="3">
        <f t="shared" si="36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3.13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3.13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3.13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3.13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3.13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3.13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3.13</v>
      </c>
      <c r="AO48" s="3">
        <f>IF(AO$3=0,0,INDEX(Sheet1!RawDataCols,$C48,AO$5)*$R48)</f>
        <v>0</v>
      </c>
      <c r="AP48" s="3">
        <f>IF(AP$3=0,0,INDEX(Sheet1!RawDataCols,$C48,AP$5)*$R48)</f>
        <v>39</v>
      </c>
      <c r="AQ48" s="3">
        <f>IF(AQ$3=0,0,INDEX(Sheet1!RawDataCols,$C48,AQ$5)*$R48)</f>
        <v>3.13</v>
      </c>
      <c r="AR48" s="3">
        <f>IF(AR$3=0,0,INDEX(Sheet1!RawDataCols,$C48,AR$5)*$R48)</f>
        <v>38.159999999999997</v>
      </c>
      <c r="AS48" s="3">
        <f>IF(AS$3=0,0,INDEX(Sheet1!RawDataCols,$C48,AS$5)*$R48)</f>
        <v>0</v>
      </c>
      <c r="AT48" s="3">
        <f>IF(AT$3=0,0,INDEX(Sheet1!RawDataCols,$C48,AT$5)*$R48)</f>
        <v>3.13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3.13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3.13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3.13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3.13</v>
      </c>
      <c r="BG48" s="179">
        <f>IF(BG$3=0,0,INDEX(Sheet1!RawDataCols,$C48,BG$5)*$R48)</f>
        <v>0</v>
      </c>
      <c r="BH48" s="33">
        <f t="shared" si="37"/>
        <v>39</v>
      </c>
      <c r="BI48" s="33">
        <f t="shared" si="38"/>
        <v>37.559999999999995</v>
      </c>
      <c r="BJ48" s="33">
        <f t="shared" si="39"/>
        <v>38.159999999999997</v>
      </c>
      <c r="BK48" s="3">
        <f>IF(BK$3=0,0,INDEX(Sheet1!RawDataCols,$C48,BK$5)*$R48)</f>
        <v>2.3475000000000001</v>
      </c>
      <c r="BL48" s="3">
        <f>IF(BL$3=0,0,INDEX(Sheet1!RawDataCols,$C48,BL$5)*$R48)</f>
        <v>2.3487499999999999</v>
      </c>
      <c r="BM48" s="3">
        <f>IF(BM$3=0,0,INDEX(Sheet1!RawDataCols,$C48,BM$5)*$R48)</f>
        <v>2.2675000000000001</v>
      </c>
      <c r="BN48" s="3">
        <f>IF(BN$3=0,0,INDEX(Sheet1!RawDataCols,$C48,BN$5)*$R48)</f>
        <v>2.2237499999999999</v>
      </c>
      <c r="BO48" s="3">
        <f>IF(BO$3=0,0,INDEX(Sheet1!RawDataCols,$C48,BO$5)*$R48)</f>
        <v>0</v>
      </c>
      <c r="BP48" s="3">
        <f>IF(BP$3=0,0,INDEX(Sheet1!RawDataCols,$C48,BP$5)*$R48)</f>
        <v>37.58</v>
      </c>
      <c r="BQ48" s="3">
        <f t="shared" si="40"/>
        <v>0</v>
      </c>
      <c r="BR48" s="3">
        <f t="shared" si="41"/>
        <v>0</v>
      </c>
      <c r="BS48" s="3">
        <f t="shared" si="42"/>
        <v>39</v>
      </c>
      <c r="BT48" s="3">
        <f t="shared" si="43"/>
        <v>39</v>
      </c>
      <c r="BU48" s="3" t="str">
        <f>INDEX(Sheet1!$BS$2:$BS$1000,MATCH($A48,Sheet1!$A$2:$A$1000,0))</f>
        <v>09</v>
      </c>
      <c r="BV48" s="3">
        <f>INDEX(Sheet1!$BT$2:$BT$1000,MATCH($A48,Sheet1!$A$2:$A$1000,0))</f>
        <v>39</v>
      </c>
    </row>
    <row r="49" spans="1:74" x14ac:dyDescent="0.2">
      <c r="A49" s="11" t="s">
        <v>595</v>
      </c>
      <c r="B49" s="3">
        <f>MATCH($A49,Sheet1!ACCOUNTNO,0)</f>
        <v>31</v>
      </c>
      <c r="C49" s="3">
        <f t="shared" si="34"/>
        <v>31</v>
      </c>
      <c r="D49" s="3" t="str">
        <f>IF(D$3=0,0,INDEX(Sheet1!RawDataCols,$C49,D$5))</f>
        <v>22340A06</v>
      </c>
      <c r="E49" s="3" t="str">
        <f>IF(E$3=0,0,INDEX(Sheet1!RawDataCols,$C49,E$5))</f>
        <v xml:space="preserve">22340          </v>
      </c>
      <c r="F49" s="3" t="str">
        <f>IF(F$3=0,0,INDEX(Sheet1!RawDataCols,$C49,F$5))</f>
        <v xml:space="preserve">A06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F010  </v>
      </c>
      <c r="N49" s="3" t="str">
        <f>IF(N$3=0,0,INDEX(Sheet1!RawDataCols,$C49,N$5))</f>
        <v>Fees &amp; Charges-31 Franklin St</v>
      </c>
      <c r="O49" s="3">
        <f>INDEX(Sheet1!RawDataCols,$C49,O$5)</f>
        <v>13</v>
      </c>
      <c r="P49" s="3" t="str">
        <f>INDEX(Sheet1!RawDataCols,$C49,P$5)</f>
        <v>Cost and Expenses</v>
      </c>
      <c r="Q49" s="3" t="str">
        <f>IF(Q$3=0,0,INDEX(Sheet1!RawDataCols,$C49,Q$5))</f>
        <v>I</v>
      </c>
      <c r="R49" s="3">
        <f t="shared" si="35"/>
        <v>1</v>
      </c>
      <c r="S49" s="3">
        <f t="shared" si="36"/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3.17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3.17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3.17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3.17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3.17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3.17</v>
      </c>
      <c r="AL49" s="3">
        <f>IF(AL$3=0,0,INDEX(Sheet1!RawDataCols,$C49,AL$5)*$R49)</f>
        <v>0</v>
      </c>
      <c r="AM49" s="3">
        <f>IF(AM$3=0,0,INDEX(Sheet1!RawDataCols,$C49,AM$5)*$R49)</f>
        <v>0</v>
      </c>
      <c r="AN49" s="3">
        <f>IF(AN$3=0,0,INDEX(Sheet1!RawDataCols,$C49,AN$5)*$R49)</f>
        <v>3.17</v>
      </c>
      <c r="AO49" s="3">
        <f>IF(AO$3=0,0,INDEX(Sheet1!RawDataCols,$C49,AO$5)*$R49)</f>
        <v>0</v>
      </c>
      <c r="AP49" s="3">
        <f>IF(AP$3=0,0,INDEX(Sheet1!RawDataCols,$C49,AP$5)*$R49)</f>
        <v>39</v>
      </c>
      <c r="AQ49" s="3">
        <f>IF(AQ$3=0,0,INDEX(Sheet1!RawDataCols,$C49,AQ$5)*$R49)</f>
        <v>3.17</v>
      </c>
      <c r="AR49" s="3">
        <f>IF(AR$3=0,0,INDEX(Sheet1!RawDataCols,$C49,AR$5)*$R49)</f>
        <v>38.14</v>
      </c>
      <c r="AS49" s="3">
        <f>IF(AS$3=0,0,INDEX(Sheet1!RawDataCols,$C49,AS$5)*$R49)</f>
        <v>0</v>
      </c>
      <c r="AT49" s="3">
        <f>IF(AT$3=0,0,INDEX(Sheet1!RawDataCols,$C49,AT$5)*$R49)</f>
        <v>3.17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3.17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3.17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3.17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3.17</v>
      </c>
      <c r="BG49" s="179">
        <f>IF(BG$3=0,0,INDEX(Sheet1!RawDataCols,$C49,BG$5)*$R49)</f>
        <v>0</v>
      </c>
      <c r="BH49" s="33">
        <f t="shared" si="37"/>
        <v>39</v>
      </c>
      <c r="BI49" s="33">
        <f t="shared" si="38"/>
        <v>38.040000000000006</v>
      </c>
      <c r="BJ49" s="33">
        <f t="shared" si="39"/>
        <v>38.14</v>
      </c>
      <c r="BK49" s="3">
        <f>IF(BK$3=0,0,INDEX(Sheet1!RawDataCols,$C49,BK$5)*$R49)</f>
        <v>2.3774999999999999</v>
      </c>
      <c r="BL49" s="3">
        <f>IF(BL$3=0,0,INDEX(Sheet1!RawDataCols,$C49,BL$5)*$R49)</f>
        <v>2.348125</v>
      </c>
      <c r="BM49" s="3">
        <f>IF(BM$3=0,0,INDEX(Sheet1!RawDataCols,$C49,BM$5)*$R49)</f>
        <v>2.2675000000000001</v>
      </c>
      <c r="BN49" s="3">
        <f>IF(BN$3=0,0,INDEX(Sheet1!RawDataCols,$C49,BN$5)*$R49)</f>
        <v>2.223125</v>
      </c>
      <c r="BO49" s="3">
        <f>IF(BO$3=0,0,INDEX(Sheet1!RawDataCols,$C49,BO$5)*$R49)</f>
        <v>0</v>
      </c>
      <c r="BP49" s="3">
        <f>IF(BP$3=0,0,INDEX(Sheet1!RawDataCols,$C49,BP$5)*$R49)</f>
        <v>37.57</v>
      </c>
      <c r="BQ49" s="3">
        <f t="shared" si="40"/>
        <v>0</v>
      </c>
      <c r="BR49" s="3">
        <f t="shared" si="41"/>
        <v>0</v>
      </c>
      <c r="BS49" s="3">
        <f t="shared" si="42"/>
        <v>39</v>
      </c>
      <c r="BT49" s="3">
        <f t="shared" si="43"/>
        <v>39</v>
      </c>
      <c r="BU49" s="3" t="str">
        <f>INDEX(Sheet1!$BS$2:$BS$1000,MATCH($A49,Sheet1!$A$2:$A$1000,0))</f>
        <v>09</v>
      </c>
      <c r="BV49" s="3">
        <f>INDEX(Sheet1!$BT$2:$BT$1000,MATCH($A49,Sheet1!$A$2:$A$1000,0))</f>
        <v>39</v>
      </c>
    </row>
    <row r="50" spans="1:74" x14ac:dyDescent="0.2">
      <c r="A50" s="11" t="s">
        <v>596</v>
      </c>
      <c r="B50" s="3">
        <f>MATCH($A50,Sheet1!ACCOUNTNO,0)</f>
        <v>32</v>
      </c>
      <c r="C50" s="3">
        <f t="shared" si="34"/>
        <v>32</v>
      </c>
      <c r="D50" s="3" t="str">
        <f>IF(D$3=0,0,INDEX(Sheet1!RawDataCols,$C50,D$5))</f>
        <v>22340A07</v>
      </c>
      <c r="E50" s="3" t="str">
        <f>IF(E$3=0,0,INDEX(Sheet1!RawDataCols,$C50,E$5))</f>
        <v xml:space="preserve">22340          </v>
      </c>
      <c r="F50" s="3" t="str">
        <f>IF(F$3=0,0,INDEX(Sheet1!RawDataCols,$C50,F$5))</f>
        <v xml:space="preserve">A07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F010  </v>
      </c>
      <c r="N50" s="3" t="str">
        <f>IF(N$3=0,0,INDEX(Sheet1!RawDataCols,$C50,N$5))</f>
        <v>Fees &amp; Charges-25 Franklin St</v>
      </c>
      <c r="O50" s="3">
        <f>INDEX(Sheet1!RawDataCols,$C50,O$5)</f>
        <v>13</v>
      </c>
      <c r="P50" s="3" t="str">
        <f>INDEX(Sheet1!RawDataCols,$C50,P$5)</f>
        <v>Cost and Expenses</v>
      </c>
      <c r="Q50" s="3" t="str">
        <f>IF(Q$3=0,0,INDEX(Sheet1!RawDataCols,$C50,Q$5))</f>
        <v>I</v>
      </c>
      <c r="R50" s="3">
        <f t="shared" si="35"/>
        <v>1</v>
      </c>
      <c r="S50" s="3">
        <f t="shared" si="36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3.17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3.17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3.17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3.17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3.17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3.17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3.17</v>
      </c>
      <c r="AO50" s="3">
        <f>IF(AO$3=0,0,INDEX(Sheet1!RawDataCols,$C50,AO$5)*$R50)</f>
        <v>0</v>
      </c>
      <c r="AP50" s="3">
        <f>IF(AP$3=0,0,INDEX(Sheet1!RawDataCols,$C50,AP$5)*$R50)</f>
        <v>39</v>
      </c>
      <c r="AQ50" s="3">
        <f>IF(AQ$3=0,0,INDEX(Sheet1!RawDataCols,$C50,AQ$5)*$R50)</f>
        <v>3.17</v>
      </c>
      <c r="AR50" s="3">
        <f>IF(AR$3=0,0,INDEX(Sheet1!RawDataCols,$C50,AR$5)*$R50)</f>
        <v>38.14</v>
      </c>
      <c r="AS50" s="3">
        <f>IF(AS$3=0,0,INDEX(Sheet1!RawDataCols,$C50,AS$5)*$R50)</f>
        <v>0</v>
      </c>
      <c r="AT50" s="3">
        <f>IF(AT$3=0,0,INDEX(Sheet1!RawDataCols,$C50,AT$5)*$R50)</f>
        <v>3.17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3.17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3.17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3.17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3.17</v>
      </c>
      <c r="BG50" s="179">
        <f>IF(BG$3=0,0,INDEX(Sheet1!RawDataCols,$C50,BG$5)*$R50)</f>
        <v>0</v>
      </c>
      <c r="BH50" s="33">
        <f t="shared" si="37"/>
        <v>39</v>
      </c>
      <c r="BI50" s="33">
        <f t="shared" si="38"/>
        <v>38.040000000000006</v>
      </c>
      <c r="BJ50" s="33">
        <f t="shared" si="39"/>
        <v>38.14</v>
      </c>
      <c r="BK50" s="3">
        <f>IF(BK$3=0,0,INDEX(Sheet1!RawDataCols,$C50,BK$5)*$R50)</f>
        <v>2.3774999999999999</v>
      </c>
      <c r="BL50" s="3">
        <f>IF(BL$3=0,0,INDEX(Sheet1!RawDataCols,$C50,BL$5)*$R50)</f>
        <v>2.348125</v>
      </c>
      <c r="BM50" s="3">
        <f>IF(BM$3=0,0,INDEX(Sheet1!RawDataCols,$C50,BM$5)*$R50)</f>
        <v>2.2675000000000001</v>
      </c>
      <c r="BN50" s="3">
        <f>IF(BN$3=0,0,INDEX(Sheet1!RawDataCols,$C50,BN$5)*$R50)</f>
        <v>2.223125</v>
      </c>
      <c r="BO50" s="3">
        <f>IF(BO$3=0,0,INDEX(Sheet1!RawDataCols,$C50,BO$5)*$R50)</f>
        <v>0</v>
      </c>
      <c r="BP50" s="3">
        <f>IF(BP$3=0,0,INDEX(Sheet1!RawDataCols,$C50,BP$5)*$R50)</f>
        <v>37.57</v>
      </c>
      <c r="BQ50" s="3">
        <f t="shared" si="40"/>
        <v>0</v>
      </c>
      <c r="BR50" s="3">
        <f t="shared" si="41"/>
        <v>0</v>
      </c>
      <c r="BS50" s="3">
        <f t="shared" si="42"/>
        <v>39</v>
      </c>
      <c r="BT50" s="3">
        <f t="shared" si="43"/>
        <v>39</v>
      </c>
      <c r="BU50" s="3" t="str">
        <f>INDEX(Sheet1!$BS$2:$BS$1000,MATCH($A50,Sheet1!$A$2:$A$1000,0))</f>
        <v>09</v>
      </c>
      <c r="BV50" s="3">
        <f>INDEX(Sheet1!$BT$2:$BT$1000,MATCH($A50,Sheet1!$A$2:$A$1000,0))</f>
        <v>39</v>
      </c>
    </row>
    <row r="51" spans="1:74" x14ac:dyDescent="0.2">
      <c r="A51" s="11" t="s">
        <v>597</v>
      </c>
      <c r="B51" s="3">
        <f>MATCH($A51,Sheet1!ACCOUNTNO,0)</f>
        <v>33</v>
      </c>
      <c r="C51" s="3">
        <f t="shared" si="34"/>
        <v>33</v>
      </c>
      <c r="D51" s="3" t="str">
        <f>IF(D$3=0,0,INDEX(Sheet1!RawDataCols,$C51,D$5))</f>
        <v>22340A10</v>
      </c>
      <c r="E51" s="3" t="str">
        <f>IF(E$3=0,0,INDEX(Sheet1!RawDataCols,$C51,E$5))</f>
        <v xml:space="preserve">22340          </v>
      </c>
      <c r="F51" s="3" t="str">
        <f>IF(F$3=0,0,INDEX(Sheet1!RawDataCols,$C51,F$5))</f>
        <v xml:space="preserve">A10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F010  </v>
      </c>
      <c r="N51" s="3" t="str">
        <f>IF(N$3=0,0,INDEX(Sheet1!RawDataCols,$C51,N$5))</f>
        <v>Fees &amp; Charges-15 Franklin St</v>
      </c>
      <c r="O51" s="3">
        <f>INDEX(Sheet1!RawDataCols,$C51,O$5)</f>
        <v>13</v>
      </c>
      <c r="P51" s="3" t="str">
        <f>INDEX(Sheet1!RawDataCols,$C51,P$5)</f>
        <v>Cost and Expenses</v>
      </c>
      <c r="Q51" s="3" t="str">
        <f>IF(Q$3=0,0,INDEX(Sheet1!RawDataCols,$C51,Q$5))</f>
        <v>I</v>
      </c>
      <c r="R51" s="3">
        <f t="shared" ref="R51:R82" si="44">IF(OR(GL_Cat_Code=8,GL_Cat_Code=12,GL_Cat_Code=28,GL_Cat_Code=32,GL_Cat_Code=36,GL_Cat_Code=40),-1,1)</f>
        <v>1</v>
      </c>
      <c r="S51" s="3">
        <f t="shared" ref="S51:S82" si="45">IF(OR(GL_Cat_Code=8,GL_Cat_Code=12,GL_Cat_Code=28,GL_Cat_Code=32,GL_Cat_Code=36,GL_Cat_Code=40),1,-1)</f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3.17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3.17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3.17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3.17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3.17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3.17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3.17</v>
      </c>
      <c r="AO51" s="3">
        <f>IF(AO$3=0,0,INDEX(Sheet1!RawDataCols,$C51,AO$5)*$R51)</f>
        <v>0</v>
      </c>
      <c r="AP51" s="3">
        <f>IF(AP$3=0,0,INDEX(Sheet1!RawDataCols,$C51,AP$5)*$R51)</f>
        <v>39</v>
      </c>
      <c r="AQ51" s="3">
        <f>IF(AQ$3=0,0,INDEX(Sheet1!RawDataCols,$C51,AQ$5)*$R51)</f>
        <v>3.17</v>
      </c>
      <c r="AR51" s="3">
        <f>IF(AR$3=0,0,INDEX(Sheet1!RawDataCols,$C51,AR$5)*$R51)</f>
        <v>38.14</v>
      </c>
      <c r="AS51" s="3">
        <f>IF(AS$3=0,0,INDEX(Sheet1!RawDataCols,$C51,AS$5)*$R51)</f>
        <v>0</v>
      </c>
      <c r="AT51" s="3">
        <f>IF(AT$3=0,0,INDEX(Sheet1!RawDataCols,$C51,AT$5)*$R51)</f>
        <v>3.17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3.17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3.17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3.17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3.17</v>
      </c>
      <c r="BG51" s="179">
        <f>IF(BG$3=0,0,INDEX(Sheet1!RawDataCols,$C51,BG$5)*$R51)</f>
        <v>0</v>
      </c>
      <c r="BH51" s="33">
        <f t="shared" si="37"/>
        <v>39</v>
      </c>
      <c r="BI51" s="33">
        <f t="shared" si="38"/>
        <v>38.040000000000006</v>
      </c>
      <c r="BJ51" s="33">
        <f t="shared" si="39"/>
        <v>38.14</v>
      </c>
      <c r="BK51" s="3">
        <f>IF(BK$3=0,0,INDEX(Sheet1!RawDataCols,$C51,BK$5)*$R51)</f>
        <v>2.3774999999999999</v>
      </c>
      <c r="BL51" s="3">
        <f>IF(BL$3=0,0,INDEX(Sheet1!RawDataCols,$C51,BL$5)*$R51)</f>
        <v>2.348125</v>
      </c>
      <c r="BM51" s="3">
        <f>IF(BM$3=0,0,INDEX(Sheet1!RawDataCols,$C51,BM$5)*$R51)</f>
        <v>2.2675000000000001</v>
      </c>
      <c r="BN51" s="3">
        <f>IF(BN$3=0,0,INDEX(Sheet1!RawDataCols,$C51,BN$5)*$R51)</f>
        <v>2.223125</v>
      </c>
      <c r="BO51" s="3">
        <f>IF(BO$3=0,0,INDEX(Sheet1!RawDataCols,$C51,BO$5)*$R51)</f>
        <v>0</v>
      </c>
      <c r="BP51" s="3">
        <f>IF(BP$3=0,0,INDEX(Sheet1!RawDataCols,$C51,BP$5)*$R51)</f>
        <v>37.57</v>
      </c>
      <c r="BQ51" s="3">
        <f t="shared" si="40"/>
        <v>0</v>
      </c>
      <c r="BR51" s="3">
        <f t="shared" si="41"/>
        <v>0</v>
      </c>
      <c r="BS51" s="3">
        <f t="shared" si="42"/>
        <v>39</v>
      </c>
      <c r="BT51" s="3">
        <f t="shared" si="43"/>
        <v>39</v>
      </c>
      <c r="BU51" s="3" t="str">
        <f>INDEX(Sheet1!$BS$2:$BS$1000,MATCH($A51,Sheet1!$A$2:$A$1000,0))</f>
        <v>09</v>
      </c>
      <c r="BV51" s="3">
        <f>INDEX(Sheet1!$BT$2:$BT$1000,MATCH($A51,Sheet1!$A$2:$A$1000,0))</f>
        <v>39</v>
      </c>
    </row>
    <row r="52" spans="1:74" x14ac:dyDescent="0.2">
      <c r="A52" s="269" t="s">
        <v>598</v>
      </c>
      <c r="B52" s="3" t="e">
        <f>MATCH($A52,Sheet1!ACCOUNTNO,0)</f>
        <v>#N/A</v>
      </c>
      <c r="C52" s="3">
        <f t="shared" si="34"/>
        <v>65000</v>
      </c>
      <c r="D52" s="3">
        <f>IF(D$3=0,0,INDEX(Sheet1!RawDataCols,$C52,D$5))</f>
        <v>0</v>
      </c>
      <c r="E52" s="3">
        <f>IF(E$3=0,0,INDEX(Sheet1!RawDataCols,$C52,E$5))</f>
        <v>0</v>
      </c>
      <c r="F52" s="3">
        <f>IF(F$3=0,0,INDEX(Sheet1!RawDataCols,$C52,F$5))</f>
        <v>0</v>
      </c>
      <c r="G52" s="3">
        <f>IF(G$3=0,0,INDEX(Sheet1!RawDataCols,$C52,G$5))</f>
        <v>0</v>
      </c>
      <c r="H52" s="3">
        <f>IF(H$3=0,0,INDEX(Sheet1!RawDataCols,$C52,H$5))</f>
        <v>0</v>
      </c>
      <c r="I52" s="3">
        <f>IF(I$3=0,0,INDEX(Sheet1!RawDataCols,$C52,I$5))</f>
        <v>0</v>
      </c>
      <c r="J52" s="3">
        <f>IF(J$3=0,0,INDEX(Sheet1!RawDataCols,$C52,J$5))</f>
        <v>0</v>
      </c>
      <c r="K52" s="3">
        <f>IF(K$3=0,0,INDEX(Sheet1!RawDataCols,$C52,K$5))</f>
        <v>0</v>
      </c>
      <c r="L52" s="3">
        <f>IF(L$3=0,0,INDEX(Sheet1!RawDataCols,$C52,L$5))</f>
        <v>0</v>
      </c>
      <c r="M52" s="3">
        <f>IF(M$3=0,0,INDEX(Sheet1!RawDataCols,$C52,M$5))</f>
        <v>0</v>
      </c>
      <c r="N52" s="3">
        <f>IF(N$3=0,0,INDEX(Sheet1!RawDataCols,$C52,N$5))</f>
        <v>0</v>
      </c>
      <c r="O52" s="3">
        <f>INDEX(Sheet1!RawDataCols,$C52,O$5)</f>
        <v>0</v>
      </c>
      <c r="P52" s="3">
        <f>INDEX(Sheet1!RawDataCols,$C52,P$5)</f>
        <v>0</v>
      </c>
      <c r="Q52" s="3">
        <f>IF(Q$3=0,0,INDEX(Sheet1!RawDataCols,$C52,Q$5))</f>
        <v>0</v>
      </c>
      <c r="R52" s="3">
        <f t="shared" si="44"/>
        <v>1</v>
      </c>
      <c r="S52" s="3">
        <f t="shared" si="45"/>
        <v>-1</v>
      </c>
      <c r="T52" s="3">
        <f>IF(T$3=0,0,INDEX(Sheet1!RawDataCols,$C52,T$5)*$R52)</f>
        <v>0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0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0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37"/>
        <v>0</v>
      </c>
      <c r="BI52" s="33">
        <f t="shared" si="38"/>
        <v>0</v>
      </c>
      <c r="BJ52" s="33">
        <f t="shared" si="39"/>
        <v>0</v>
      </c>
      <c r="BK52" s="3">
        <f>IF(BK$3=0,0,INDEX(Sheet1!RawDataCols,$C52,BK$5)*$R52)</f>
        <v>0</v>
      </c>
      <c r="BL52" s="3">
        <f>IF(BL$3=0,0,INDEX(Sheet1!RawDataCols,$C52,BL$5)*$R52)</f>
        <v>0</v>
      </c>
      <c r="BM52" s="3">
        <f>IF(BM$3=0,0,INDEX(Sheet1!RawDataCols,$C52,BM$5)*$R52)</f>
        <v>0</v>
      </c>
      <c r="BN52" s="3">
        <f>IF(BN$3=0,0,INDEX(Sheet1!RawDataCols,$C52,BN$5)*$R52)</f>
        <v>0</v>
      </c>
      <c r="BO52" s="3">
        <f>IF(BO$3=0,0,INDEX(Sheet1!RawDataCols,$C52,BO$5)*$R52)</f>
        <v>0</v>
      </c>
      <c r="BP52" s="3">
        <f>IF(BP$3=0,0,INDEX(Sheet1!RawDataCols,$C52,BP$5)*$R52)</f>
        <v>0</v>
      </c>
      <c r="BQ52" s="3">
        <f t="shared" si="40"/>
        <v>0</v>
      </c>
      <c r="BR52" s="3">
        <f t="shared" si="41"/>
        <v>0</v>
      </c>
      <c r="BS52" s="3">
        <f t="shared" si="42"/>
        <v>0</v>
      </c>
      <c r="BT52" s="3">
        <f t="shared" si="43"/>
        <v>0</v>
      </c>
      <c r="BU52" s="3" t="e">
        <f>INDEX(Sheet1!$BS$2:$BS$1000,MATCH($A52,Sheet1!$A$2:$A$1000,0))</f>
        <v>#N/A</v>
      </c>
      <c r="BV52" s="3" t="e">
        <f>INDEX(Sheet1!$BT$2:$BT$1000,MATCH($A52,Sheet1!$A$2:$A$1000,0))</f>
        <v>#N/A</v>
      </c>
    </row>
    <row r="53" spans="1:74" x14ac:dyDescent="0.2">
      <c r="A53" s="11" t="s">
        <v>599</v>
      </c>
      <c r="B53" s="3">
        <f>MATCH($A53,Sheet1!ACCOUNTNO,0)</f>
        <v>34</v>
      </c>
      <c r="C53" s="3">
        <f t="shared" si="34"/>
        <v>34</v>
      </c>
      <c r="D53" s="3" t="str">
        <f>IF(D$3=0,0,INDEX(Sheet1!RawDataCols,$C53,D$5))</f>
        <v>22340A13</v>
      </c>
      <c r="E53" s="3" t="str">
        <f>IF(E$3=0,0,INDEX(Sheet1!RawDataCols,$C53,E$5))</f>
        <v xml:space="preserve">22340          </v>
      </c>
      <c r="F53" s="3" t="str">
        <f>IF(F$3=0,0,INDEX(Sheet1!RawDataCols,$C53,F$5))</f>
        <v xml:space="preserve">A13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F010  </v>
      </c>
      <c r="N53" s="3" t="str">
        <f>IF(N$3=0,0,INDEX(Sheet1!RawDataCols,$C53,N$5))</f>
        <v>Fees &amp; Charges-B25 188 Carrington</v>
      </c>
      <c r="O53" s="3">
        <f>INDEX(Sheet1!RawDataCols,$C53,O$5)</f>
        <v>13</v>
      </c>
      <c r="P53" s="3" t="str">
        <f>INDEX(Sheet1!RawDataCols,$C53,P$5)</f>
        <v>Cost and Expenses</v>
      </c>
      <c r="Q53" s="3" t="str">
        <f>IF(Q$3=0,0,INDEX(Sheet1!RawDataCols,$C53,Q$5))</f>
        <v>I</v>
      </c>
      <c r="R53" s="3">
        <f t="shared" si="44"/>
        <v>1</v>
      </c>
      <c r="S53" s="3">
        <f t="shared" si="45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37"/>
        <v>0</v>
      </c>
      <c r="BI53" s="33">
        <f t="shared" si="38"/>
        <v>0</v>
      </c>
      <c r="BJ53" s="33">
        <f t="shared" si="39"/>
        <v>0</v>
      </c>
      <c r="BK53" s="3">
        <f>IF(BK$3=0,0,INDEX(Sheet1!RawDataCols,$C53,BK$5)*$R53)</f>
        <v>0</v>
      </c>
      <c r="BL53" s="3">
        <f>IF(BL$3=0,0,INDEX(Sheet1!RawDataCols,$C53,BL$5)*$R53)</f>
        <v>0</v>
      </c>
      <c r="BM53" s="3">
        <f>IF(BM$3=0,0,INDEX(Sheet1!RawDataCols,$C53,BM$5)*$R53)</f>
        <v>0</v>
      </c>
      <c r="BN53" s="3">
        <f>IF(BN$3=0,0,INDEX(Sheet1!RawDataCols,$C53,BN$5)*$R53)</f>
        <v>0</v>
      </c>
      <c r="BO53" s="3">
        <f>IF(BO$3=0,0,INDEX(Sheet1!RawDataCols,$C53,BO$5)*$R53)</f>
        <v>682.5</v>
      </c>
      <c r="BP53" s="3">
        <f>IF(BP$3=0,0,INDEX(Sheet1!RawDataCols,$C53,BP$5)*$R53)</f>
        <v>0</v>
      </c>
      <c r="BQ53" s="3">
        <f t="shared" si="40"/>
        <v>0</v>
      </c>
      <c r="BR53" s="3">
        <f t="shared" si="41"/>
        <v>0</v>
      </c>
      <c r="BS53" s="3">
        <f t="shared" si="42"/>
        <v>0</v>
      </c>
      <c r="BT53" s="3">
        <f t="shared" si="43"/>
        <v>0</v>
      </c>
      <c r="BU53" s="3" t="str">
        <f>INDEX(Sheet1!$BS$2:$BS$1000,MATCH($A53,Sheet1!$A$2:$A$1000,0))</f>
        <v>09</v>
      </c>
      <c r="BV53" s="3">
        <f>INDEX(Sheet1!$BT$2:$BT$1000,MATCH($A53,Sheet1!$A$2:$A$1000,0))</f>
        <v>0</v>
      </c>
    </row>
    <row r="54" spans="1:74" x14ac:dyDescent="0.2">
      <c r="A54" s="11" t="s">
        <v>600</v>
      </c>
      <c r="B54" s="3">
        <f>MATCH($A54,Sheet1!ACCOUNTNO,0)</f>
        <v>35</v>
      </c>
      <c r="C54" s="3">
        <f t="shared" si="34"/>
        <v>35</v>
      </c>
      <c r="D54" s="3" t="str">
        <f>IF(D$3=0,0,INDEX(Sheet1!RawDataCols,$C54,D$5))</f>
        <v>22340A14</v>
      </c>
      <c r="E54" s="3" t="str">
        <f>IF(E$3=0,0,INDEX(Sheet1!RawDataCols,$C54,E$5))</f>
        <v xml:space="preserve">22340          </v>
      </c>
      <c r="F54" s="3" t="str">
        <f>IF(F$3=0,0,INDEX(Sheet1!RawDataCols,$C54,F$5))</f>
        <v xml:space="preserve">A14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F010  </v>
      </c>
      <c r="N54" s="3" t="str">
        <f>IF(N$3=0,0,INDEX(Sheet1!RawDataCols,$C54,N$5))</f>
        <v>Fees &amp; Charges-120 Queen Road</v>
      </c>
      <c r="O54" s="3">
        <f>INDEX(Sheet1!RawDataCols,$C54,O$5)</f>
        <v>13</v>
      </c>
      <c r="P54" s="3" t="str">
        <f>INDEX(Sheet1!RawDataCols,$C54,P$5)</f>
        <v>Cost and Expenses</v>
      </c>
      <c r="Q54" s="3" t="str">
        <f>IF(Q$3=0,0,INDEX(Sheet1!RawDataCols,$C54,Q$5))</f>
        <v>I</v>
      </c>
      <c r="R54" s="3">
        <f t="shared" si="44"/>
        <v>1</v>
      </c>
      <c r="S54" s="3">
        <f t="shared" si="45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3.17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3.17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3.17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3.17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3.17</v>
      </c>
      <c r="AI54" s="3">
        <f>IF(AI$3=0,0,INDEX(Sheet1!RawDataCols,$C54,AI$5)*$R54)</f>
        <v>0</v>
      </c>
      <c r="AJ54" s="3">
        <f>IF(AJ$3=0,0,INDEX(Sheet1!RawDataCols,$C54,AJ$5)*$R54)</f>
        <v>0</v>
      </c>
      <c r="AK54" s="3">
        <f>IF(AK$3=0,0,INDEX(Sheet1!RawDataCols,$C54,AK$5)*$R54)</f>
        <v>3.17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3.17</v>
      </c>
      <c r="AO54" s="3">
        <f>IF(AO$3=0,0,INDEX(Sheet1!RawDataCols,$C54,AO$5)*$R54)</f>
        <v>0</v>
      </c>
      <c r="AP54" s="3">
        <f>IF(AP$3=0,0,INDEX(Sheet1!RawDataCols,$C54,AP$5)*$R54)</f>
        <v>39</v>
      </c>
      <c r="AQ54" s="3">
        <f>IF(AQ$3=0,0,INDEX(Sheet1!RawDataCols,$C54,AQ$5)*$R54)</f>
        <v>3.17</v>
      </c>
      <c r="AR54" s="3">
        <f>IF(AR$3=0,0,INDEX(Sheet1!RawDataCols,$C54,AR$5)*$R54)</f>
        <v>38.14</v>
      </c>
      <c r="AS54" s="3">
        <f>IF(AS$3=0,0,INDEX(Sheet1!RawDataCols,$C54,AS$5)*$R54)</f>
        <v>0</v>
      </c>
      <c r="AT54" s="3">
        <f>IF(AT$3=0,0,INDEX(Sheet1!RawDataCols,$C54,AT$5)*$R54)</f>
        <v>3.17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3.17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3.17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3.17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3.17</v>
      </c>
      <c r="BG54" s="179">
        <f>IF(BG$3=0,0,INDEX(Sheet1!RawDataCols,$C54,BG$5)*$R54)</f>
        <v>0</v>
      </c>
      <c r="BH54" s="33">
        <f t="shared" si="37"/>
        <v>39</v>
      </c>
      <c r="BI54" s="33">
        <f t="shared" si="38"/>
        <v>38.040000000000006</v>
      </c>
      <c r="BJ54" s="33">
        <f t="shared" si="39"/>
        <v>38.14</v>
      </c>
      <c r="BK54" s="3">
        <f>IF(BK$3=0,0,INDEX(Sheet1!RawDataCols,$C54,BK$5)*$R54)</f>
        <v>2.536</v>
      </c>
      <c r="BL54" s="3">
        <f>IF(BL$3=0,0,INDEX(Sheet1!RawDataCols,$C54,BL$5)*$R54)</f>
        <v>2.5046659999999998</v>
      </c>
      <c r="BM54" s="3">
        <f>IF(BM$3=0,0,INDEX(Sheet1!RawDataCols,$C54,BM$5)*$R54)</f>
        <v>2.418666</v>
      </c>
      <c r="BN54" s="3">
        <f>IF(BN$3=0,0,INDEX(Sheet1!RawDataCols,$C54,BN$5)*$R54)</f>
        <v>2.3713329999999999</v>
      </c>
      <c r="BO54" s="3">
        <f>IF(BO$3=0,0,INDEX(Sheet1!RawDataCols,$C54,BO$5)*$R54)</f>
        <v>0</v>
      </c>
      <c r="BP54" s="3">
        <f>IF(BP$3=0,0,INDEX(Sheet1!RawDataCols,$C54,BP$5)*$R54)</f>
        <v>37.57</v>
      </c>
      <c r="BQ54" s="3">
        <f t="shared" si="40"/>
        <v>0</v>
      </c>
      <c r="BR54" s="3">
        <f t="shared" si="41"/>
        <v>0</v>
      </c>
      <c r="BS54" s="3">
        <f t="shared" si="42"/>
        <v>39</v>
      </c>
      <c r="BT54" s="3">
        <f t="shared" si="43"/>
        <v>39</v>
      </c>
      <c r="BU54" s="3" t="str">
        <f>INDEX(Sheet1!$BS$2:$BS$1000,MATCH($A54,Sheet1!$A$2:$A$1000,0))</f>
        <v>09</v>
      </c>
      <c r="BV54" s="3">
        <f>INDEX(Sheet1!$BT$2:$BT$1000,MATCH($A54,Sheet1!$A$2:$A$1000,0))</f>
        <v>39</v>
      </c>
    </row>
    <row r="55" spans="1:74" x14ac:dyDescent="0.2">
      <c r="A55" s="11" t="s">
        <v>601</v>
      </c>
      <c r="B55" s="3">
        <f>MATCH($A55,Sheet1!ACCOUNTNO,0)</f>
        <v>36</v>
      </c>
      <c r="C55" s="3">
        <f t="shared" si="34"/>
        <v>36</v>
      </c>
      <c r="D55" s="3" t="str">
        <f>IF(D$3=0,0,INDEX(Sheet1!RawDataCols,$C55,D$5))</f>
        <v>22340A15</v>
      </c>
      <c r="E55" s="3" t="str">
        <f>IF(E$3=0,0,INDEX(Sheet1!RawDataCols,$C55,E$5))</f>
        <v xml:space="preserve">22340          </v>
      </c>
      <c r="F55" s="3" t="str">
        <f>IF(F$3=0,0,INDEX(Sheet1!RawDataCols,$C55,F$5))</f>
        <v xml:space="preserve">A15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F010  </v>
      </c>
      <c r="N55" s="3" t="str">
        <f>IF(N$3=0,0,INDEX(Sheet1!RawDataCols,$C55,N$5))</f>
        <v>Fees &amp; Charges-236 Queen Road</v>
      </c>
      <c r="O55" s="3">
        <f>INDEX(Sheet1!RawDataCols,$C55,O$5)</f>
        <v>13</v>
      </c>
      <c r="P55" s="3" t="str">
        <f>INDEX(Sheet1!RawDataCols,$C55,P$5)</f>
        <v>Cost and Expenses</v>
      </c>
      <c r="Q55" s="3" t="str">
        <f>IF(Q$3=0,0,INDEX(Sheet1!RawDataCols,$C55,Q$5))</f>
        <v>I</v>
      </c>
      <c r="R55" s="3">
        <f t="shared" si="44"/>
        <v>1</v>
      </c>
      <c r="S55" s="3">
        <f t="shared" si="45"/>
        <v>-1</v>
      </c>
      <c r="T55" s="3">
        <f>IF(T$3=0,0,INDEX(Sheet1!RawDataCols,$C55,T$5)*$R55)</f>
        <v>0</v>
      </c>
      <c r="U55" s="3">
        <f>IF(U$3=0,0,INDEX(Sheet1!RawDataCols,$C55,U$5)*$R55)</f>
        <v>0</v>
      </c>
      <c r="V55" s="3">
        <f>IF(V$3=0,0,INDEX(Sheet1!RawDataCols,$C55,V$5)*$R55)</f>
        <v>3.17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3.17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3.17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3.17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3.17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3.17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3.17</v>
      </c>
      <c r="AO55" s="3">
        <f>IF(AO$3=0,0,INDEX(Sheet1!RawDataCols,$C55,AO$5)*$R55)</f>
        <v>0</v>
      </c>
      <c r="AP55" s="3">
        <f>IF(AP$3=0,0,INDEX(Sheet1!RawDataCols,$C55,AP$5)*$R55)</f>
        <v>39</v>
      </c>
      <c r="AQ55" s="3">
        <f>IF(AQ$3=0,0,INDEX(Sheet1!RawDataCols,$C55,AQ$5)*$R55)</f>
        <v>3.17</v>
      </c>
      <c r="AR55" s="3">
        <f>IF(AR$3=0,0,INDEX(Sheet1!RawDataCols,$C55,AR$5)*$R55)</f>
        <v>38.14</v>
      </c>
      <c r="AS55" s="3">
        <f>IF(AS$3=0,0,INDEX(Sheet1!RawDataCols,$C55,AS$5)*$R55)</f>
        <v>0</v>
      </c>
      <c r="AT55" s="3">
        <f>IF(AT$3=0,0,INDEX(Sheet1!RawDataCols,$C55,AT$5)*$R55)</f>
        <v>3.17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3.17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3.17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3.17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3.17</v>
      </c>
      <c r="BG55" s="179">
        <f>IF(BG$3=0,0,INDEX(Sheet1!RawDataCols,$C55,BG$5)*$R55)</f>
        <v>0</v>
      </c>
      <c r="BH55" s="33">
        <f t="shared" si="37"/>
        <v>39</v>
      </c>
      <c r="BI55" s="33">
        <f t="shared" si="38"/>
        <v>38.040000000000006</v>
      </c>
      <c r="BJ55" s="33">
        <f t="shared" si="39"/>
        <v>38.14</v>
      </c>
      <c r="BK55" s="3">
        <f>IF(BK$3=0,0,INDEX(Sheet1!RawDataCols,$C55,BK$5)*$R55)</f>
        <v>2.536</v>
      </c>
      <c r="BL55" s="3">
        <f>IF(BL$3=0,0,INDEX(Sheet1!RawDataCols,$C55,BL$5)*$R55)</f>
        <v>2.5046659999999998</v>
      </c>
      <c r="BM55" s="3">
        <f>IF(BM$3=0,0,INDEX(Sheet1!RawDataCols,$C55,BM$5)*$R55)</f>
        <v>2.42</v>
      </c>
      <c r="BN55" s="3">
        <f>IF(BN$3=0,0,INDEX(Sheet1!RawDataCols,$C55,BN$5)*$R55)</f>
        <v>2.3713329999999999</v>
      </c>
      <c r="BO55" s="3">
        <f>IF(BO$3=0,0,INDEX(Sheet1!RawDataCols,$C55,BO$5)*$R55)</f>
        <v>0</v>
      </c>
      <c r="BP55" s="3">
        <f>IF(BP$3=0,0,INDEX(Sheet1!RawDataCols,$C55,BP$5)*$R55)</f>
        <v>37.57</v>
      </c>
      <c r="BQ55" s="3">
        <f t="shared" si="40"/>
        <v>0</v>
      </c>
      <c r="BR55" s="3">
        <f t="shared" si="41"/>
        <v>0</v>
      </c>
      <c r="BS55" s="3">
        <f t="shared" si="42"/>
        <v>39</v>
      </c>
      <c r="BT55" s="3">
        <f t="shared" si="43"/>
        <v>39</v>
      </c>
      <c r="BU55" s="3" t="str">
        <f>INDEX(Sheet1!$BS$2:$BS$1000,MATCH($A55,Sheet1!$A$2:$A$1000,0))</f>
        <v>09</v>
      </c>
      <c r="BV55" s="3">
        <f>INDEX(Sheet1!$BT$2:$BT$1000,MATCH($A55,Sheet1!$A$2:$A$1000,0))</f>
        <v>39</v>
      </c>
    </row>
    <row r="56" spans="1:74" x14ac:dyDescent="0.2">
      <c r="A56" s="11" t="s">
        <v>602</v>
      </c>
      <c r="B56" s="3">
        <f>MATCH($A56,Sheet1!ACCOUNTNO,0)</f>
        <v>37</v>
      </c>
      <c r="C56" s="3">
        <f t="shared" si="34"/>
        <v>37</v>
      </c>
      <c r="D56" s="3" t="str">
        <f>IF(D$3=0,0,INDEX(Sheet1!RawDataCols,$C56,D$5))</f>
        <v>22340A16</v>
      </c>
      <c r="E56" s="3" t="str">
        <f>IF(E$3=0,0,INDEX(Sheet1!RawDataCols,$C56,E$5))</f>
        <v xml:space="preserve">22340          </v>
      </c>
      <c r="F56" s="3" t="str">
        <f>IF(F$3=0,0,INDEX(Sheet1!RawDataCols,$C56,F$5))</f>
        <v xml:space="preserve">A16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F010  </v>
      </c>
      <c r="N56" s="3" t="str">
        <f>IF(N$3=0,0,INDEX(Sheet1!RawDataCols,$C56,N$5))</f>
        <v>Fees &amp; Charges-534 Queen Road</v>
      </c>
      <c r="O56" s="3">
        <f>INDEX(Sheet1!RawDataCols,$C56,O$5)</f>
        <v>13</v>
      </c>
      <c r="P56" s="3" t="str">
        <f>INDEX(Sheet1!RawDataCols,$C56,P$5)</f>
        <v>Cost and Expenses</v>
      </c>
      <c r="Q56" s="3" t="str">
        <f>IF(Q$3=0,0,INDEX(Sheet1!RawDataCols,$C56,Q$5))</f>
        <v>I</v>
      </c>
      <c r="R56" s="3">
        <f t="shared" si="44"/>
        <v>1</v>
      </c>
      <c r="S56" s="3">
        <f t="shared" si="45"/>
        <v>-1</v>
      </c>
      <c r="T56" s="3">
        <f>IF(T$3=0,0,INDEX(Sheet1!RawDataCols,$C56,T$5)*$R56)</f>
        <v>0</v>
      </c>
      <c r="U56" s="3">
        <f>IF(U$3=0,0,INDEX(Sheet1!RawDataCols,$C56,U$5)*$R56)</f>
        <v>0</v>
      </c>
      <c r="V56" s="3">
        <f>IF(V$3=0,0,INDEX(Sheet1!RawDataCols,$C56,V$5)*$R56)</f>
        <v>3.17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3.17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3.17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3.17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3.17</v>
      </c>
      <c r="AI56" s="3">
        <f>IF(AI$3=0,0,INDEX(Sheet1!RawDataCols,$C56,AI$5)*$R56)</f>
        <v>0</v>
      </c>
      <c r="AJ56" s="3">
        <f>IF(AJ$3=0,0,INDEX(Sheet1!RawDataCols,$C56,AJ$5)*$R56)</f>
        <v>0</v>
      </c>
      <c r="AK56" s="3">
        <f>IF(AK$3=0,0,INDEX(Sheet1!RawDataCols,$C56,AK$5)*$R56)</f>
        <v>3.17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3.17</v>
      </c>
      <c r="AO56" s="3">
        <f>IF(AO$3=0,0,INDEX(Sheet1!RawDataCols,$C56,AO$5)*$R56)</f>
        <v>0</v>
      </c>
      <c r="AP56" s="3">
        <f>IF(AP$3=0,0,INDEX(Sheet1!RawDataCols,$C56,AP$5)*$R56)</f>
        <v>39</v>
      </c>
      <c r="AQ56" s="3">
        <f>IF(AQ$3=0,0,INDEX(Sheet1!RawDataCols,$C56,AQ$5)*$R56)</f>
        <v>3.17</v>
      </c>
      <c r="AR56" s="3">
        <f>IF(AR$3=0,0,INDEX(Sheet1!RawDataCols,$C56,AR$5)*$R56)</f>
        <v>38.14</v>
      </c>
      <c r="AS56" s="3">
        <f>IF(AS$3=0,0,INDEX(Sheet1!RawDataCols,$C56,AS$5)*$R56)</f>
        <v>0</v>
      </c>
      <c r="AT56" s="3">
        <f>IF(AT$3=0,0,INDEX(Sheet1!RawDataCols,$C56,AT$5)*$R56)</f>
        <v>3.17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3.17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3.17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3.17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3.17</v>
      </c>
      <c r="BG56" s="179">
        <f>IF(BG$3=0,0,INDEX(Sheet1!RawDataCols,$C56,BG$5)*$R56)</f>
        <v>0</v>
      </c>
      <c r="BH56" s="33">
        <f t="shared" si="37"/>
        <v>39</v>
      </c>
      <c r="BI56" s="33">
        <f t="shared" si="38"/>
        <v>38.040000000000006</v>
      </c>
      <c r="BJ56" s="33">
        <f t="shared" si="39"/>
        <v>38.14</v>
      </c>
      <c r="BK56" s="3">
        <f>IF(BK$3=0,0,INDEX(Sheet1!RawDataCols,$C56,BK$5)*$R56)</f>
        <v>2.536</v>
      </c>
      <c r="BL56" s="3">
        <f>IF(BL$3=0,0,INDEX(Sheet1!RawDataCols,$C56,BL$5)*$R56)</f>
        <v>2.5046659999999998</v>
      </c>
      <c r="BM56" s="3">
        <f>IF(BM$3=0,0,INDEX(Sheet1!RawDataCols,$C56,BM$5)*$R56)</f>
        <v>2.42</v>
      </c>
      <c r="BN56" s="3">
        <f>IF(BN$3=0,0,INDEX(Sheet1!RawDataCols,$C56,BN$5)*$R56)</f>
        <v>2.3713329999999999</v>
      </c>
      <c r="BO56" s="3">
        <f>IF(BO$3=0,0,INDEX(Sheet1!RawDataCols,$C56,BO$5)*$R56)</f>
        <v>0</v>
      </c>
      <c r="BP56" s="3">
        <f>IF(BP$3=0,0,INDEX(Sheet1!RawDataCols,$C56,BP$5)*$R56)</f>
        <v>37.57</v>
      </c>
      <c r="BQ56" s="3">
        <f t="shared" si="40"/>
        <v>0</v>
      </c>
      <c r="BR56" s="3">
        <f t="shared" si="41"/>
        <v>0</v>
      </c>
      <c r="BS56" s="3">
        <f t="shared" si="42"/>
        <v>39</v>
      </c>
      <c r="BT56" s="3">
        <f t="shared" si="43"/>
        <v>39</v>
      </c>
      <c r="BU56" s="3" t="str">
        <f>INDEX(Sheet1!$BS$2:$BS$1000,MATCH($A56,Sheet1!$A$2:$A$1000,0))</f>
        <v>09</v>
      </c>
      <c r="BV56" s="3">
        <f>INDEX(Sheet1!$BT$2:$BT$1000,MATCH($A56,Sheet1!$A$2:$A$1000,0))</f>
        <v>39</v>
      </c>
    </row>
    <row r="57" spans="1:74" x14ac:dyDescent="0.2">
      <c r="A57" s="11" t="s">
        <v>603</v>
      </c>
      <c r="B57" s="3">
        <f>MATCH($A57,Sheet1!ACCOUNTNO,0)</f>
        <v>39</v>
      </c>
      <c r="C57" s="3">
        <f t="shared" si="34"/>
        <v>39</v>
      </c>
      <c r="D57" s="3" t="str">
        <f>IF(D$3=0,0,INDEX(Sheet1!RawDataCols,$C57,D$5))</f>
        <v>27260A05</v>
      </c>
      <c r="E57" s="3" t="str">
        <f>IF(E$3=0,0,INDEX(Sheet1!RawDataCols,$C57,E$5))</f>
        <v xml:space="preserve">27260          </v>
      </c>
      <c r="F57" s="3" t="str">
        <f>IF(F$3=0,0,INDEX(Sheet1!RawDataCols,$C57,F$5))</f>
        <v xml:space="preserve">A05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F010  </v>
      </c>
      <c r="N57" s="3" t="str">
        <f>IF(N$3=0,0,INDEX(Sheet1!RawDataCols,$C57,N$5))</f>
        <v>Rates &amp; Taxes - Land-26a Grote St</v>
      </c>
      <c r="O57" s="3">
        <f>INDEX(Sheet1!RawDataCols,$C57,O$5)</f>
        <v>13</v>
      </c>
      <c r="P57" s="3" t="str">
        <f>INDEX(Sheet1!RawDataCols,$C57,P$5)</f>
        <v>Cost and Expenses</v>
      </c>
      <c r="Q57" s="3" t="str">
        <f>IF(Q$3=0,0,INDEX(Sheet1!RawDataCols,$C57,Q$5))</f>
        <v>I</v>
      </c>
      <c r="R57" s="3">
        <f t="shared" si="44"/>
        <v>1</v>
      </c>
      <c r="S57" s="3">
        <f t="shared" si="45"/>
        <v>-1</v>
      </c>
      <c r="T57" s="3">
        <f>IF(T$3=0,0,INDEX(Sheet1!RawDataCols,$C57,T$5)*$R57)</f>
        <v>0</v>
      </c>
      <c r="U57" s="3">
        <f>IF(U$3=0,0,INDEX(Sheet1!RawDataCols,$C57,U$5)*$R57)</f>
        <v>3595.73</v>
      </c>
      <c r="V57" s="3">
        <f>IF(V$3=0,0,INDEX(Sheet1!RawDataCols,$C57,V$5)*$R57)</f>
        <v>3064.73</v>
      </c>
      <c r="W57" s="3">
        <f>IF(W$3=0,0,INDEX(Sheet1!RawDataCols,$C57,W$5)*$R57)</f>
        <v>3272.7</v>
      </c>
      <c r="X57" s="3">
        <f>IF(X$3=0,0,INDEX(Sheet1!RawDataCols,$C57,X$5)*$R57)</f>
        <v>3363.74</v>
      </c>
      <c r="Y57" s="3">
        <f>IF(Y$3=0,0,INDEX(Sheet1!RawDataCols,$C57,Y$5)*$R57)</f>
        <v>2768.14</v>
      </c>
      <c r="Z57" s="3">
        <f>IF(Z$3=0,0,INDEX(Sheet1!RawDataCols,$C57,Z$5)*$R57)</f>
        <v>2955.99</v>
      </c>
      <c r="AA57" s="3">
        <f>IF(AA$3=0,0,INDEX(Sheet1!RawDataCols,$C57,AA$5)*$R57)</f>
        <v>3595.73</v>
      </c>
      <c r="AB57" s="3">
        <f>IF(AB$3=0,0,INDEX(Sheet1!RawDataCols,$C57,AB$5)*$R57)</f>
        <v>3064.73</v>
      </c>
      <c r="AC57" s="3">
        <f>IF(AC$3=0,0,INDEX(Sheet1!RawDataCols,$C57,AC$5)*$R57)</f>
        <v>3272.7</v>
      </c>
      <c r="AD57" s="3">
        <f>IF(AD$3=0,0,INDEX(Sheet1!RawDataCols,$C57,AD$5)*$R57)</f>
        <v>3479.74</v>
      </c>
      <c r="AE57" s="3">
        <f>IF(AE$3=0,0,INDEX(Sheet1!RawDataCols,$C57,AE$5)*$R57)</f>
        <v>2965.87</v>
      </c>
      <c r="AF57" s="3">
        <f>IF(AF$3=0,0,INDEX(Sheet1!RawDataCols,$C57,AF$5)*$R57)</f>
        <v>3167.13</v>
      </c>
      <c r="AG57" s="3">
        <f>IF(AG$3=0,0,INDEX(Sheet1!RawDataCols,$C57,AG$5)*$R57)</f>
        <v>3595.73</v>
      </c>
      <c r="AH57" s="3">
        <f>IF(AH$3=0,0,INDEX(Sheet1!RawDataCols,$C57,AH$5)*$R57)</f>
        <v>3064.73</v>
      </c>
      <c r="AI57" s="3">
        <f>IF(AI$3=0,0,INDEX(Sheet1!RawDataCols,$C57,AI$5)*$R57)</f>
        <v>3272.7</v>
      </c>
      <c r="AJ57" s="3">
        <f>IF(AJ$3=0,0,INDEX(Sheet1!RawDataCols,$C57,AJ$5)*$R57)</f>
        <v>3479.73</v>
      </c>
      <c r="AK57" s="3">
        <f>IF(AK$3=0,0,INDEX(Sheet1!RawDataCols,$C57,AK$5)*$R57)</f>
        <v>2965.87</v>
      </c>
      <c r="AL57" s="3">
        <f>IF(AL$3=0,0,INDEX(Sheet1!RawDataCols,$C57,AL$5)*$R57)</f>
        <v>3167.16</v>
      </c>
      <c r="AM57" s="3">
        <f>IF(AM$3=0,0,INDEX(Sheet1!RawDataCols,$C57,AM$5)*$R57)</f>
        <v>3775.51</v>
      </c>
      <c r="AN57" s="3">
        <f>IF(AN$3=0,0,INDEX(Sheet1!RawDataCols,$C57,AN$5)*$R57)</f>
        <v>3775.51</v>
      </c>
      <c r="AO57" s="3">
        <f>IF(AO$3=0,0,INDEX(Sheet1!RawDataCols,$C57,AO$5)*$R57)</f>
        <v>3064.73</v>
      </c>
      <c r="AP57" s="3">
        <f>IF(AP$3=0,0,INDEX(Sheet1!RawDataCols,$C57,AP$5)*$R57)</f>
        <v>3775.51</v>
      </c>
      <c r="AQ57" s="3">
        <f>IF(AQ$3=0,0,INDEX(Sheet1!RawDataCols,$C57,AQ$5)*$R57)</f>
        <v>3775.51</v>
      </c>
      <c r="AR57" s="3">
        <f>IF(AR$3=0,0,INDEX(Sheet1!RawDataCols,$C57,AR$5)*$R57)</f>
        <v>3064.73</v>
      </c>
      <c r="AS57" s="3">
        <f>IF(AS$3=0,0,INDEX(Sheet1!RawDataCols,$C57,AS$5)*$R57)</f>
        <v>3775.51</v>
      </c>
      <c r="AT57" s="3">
        <f>IF(AT$3=0,0,INDEX(Sheet1!RawDataCols,$C57,AT$5)*$R57)</f>
        <v>3653.72</v>
      </c>
      <c r="AU57" s="3">
        <f>IF(AU$3=0,0,INDEX(Sheet1!RawDataCols,$C57,AU$5)*$R57)</f>
        <v>2965.87</v>
      </c>
      <c r="AV57" s="3">
        <f>IF(AV$3=0,0,INDEX(Sheet1!RawDataCols,$C57,AV$5)*$R57)</f>
        <v>3775.51</v>
      </c>
      <c r="AW57" s="3">
        <f>IF(AW$3=0,0,INDEX(Sheet1!RawDataCols,$C57,AW$5)*$R57)</f>
        <v>3775.51</v>
      </c>
      <c r="AX57" s="3">
        <f>IF(AX$3=0,0,INDEX(Sheet1!RawDataCols,$C57,AX$5)*$R57)</f>
        <v>5055.6000000000004</v>
      </c>
      <c r="AY57" s="3">
        <f>IF(AY$3=0,0,INDEX(Sheet1!RawDataCols,$C57,AY$5)*$R57)</f>
        <v>3775.51</v>
      </c>
      <c r="AZ57" s="3">
        <f>IF(AZ$3=0,0,INDEX(Sheet1!RawDataCols,$C57,AZ$5)*$R57)</f>
        <v>3653.72</v>
      </c>
      <c r="BA57" s="3">
        <f>IF(BA$3=0,0,INDEX(Sheet1!RawDataCols,$C57,BA$5)*$R57)</f>
        <v>3479.74</v>
      </c>
      <c r="BB57" s="3">
        <f>IF(BB$3=0,0,INDEX(Sheet1!RawDataCols,$C57,BB$5)*$R57)</f>
        <v>3775.51</v>
      </c>
      <c r="BC57" s="3">
        <f>IF(BC$3=0,0,INDEX(Sheet1!RawDataCols,$C57,BC$5)*$R57)</f>
        <v>3775.51</v>
      </c>
      <c r="BD57" s="3">
        <f>IF(BD$3=0,0,INDEX(Sheet1!RawDataCols,$C57,BD$5)*$R57)</f>
        <v>3595.73</v>
      </c>
      <c r="BE57" s="3">
        <f>IF(BE$3=0,0,INDEX(Sheet1!RawDataCols,$C57,BE$5)*$R57)</f>
        <v>3775.51</v>
      </c>
      <c r="BF57" s="3">
        <f>IF(BF$3=0,0,INDEX(Sheet1!RawDataCols,$C57,BF$5)*$R57)</f>
        <v>3775.51</v>
      </c>
      <c r="BG57" s="179">
        <f>IF(BG$3=0,0,INDEX(Sheet1!RawDataCols,$C57,BG$5)*$R57)</f>
        <v>3595.73</v>
      </c>
      <c r="BH57" s="33">
        <f t="shared" si="37"/>
        <v>43763.460000000006</v>
      </c>
      <c r="BI57" s="33">
        <f t="shared" si="38"/>
        <v>40303.55000000001</v>
      </c>
      <c r="BJ57" s="33">
        <f t="shared" si="39"/>
        <v>40334.78</v>
      </c>
      <c r="BK57" s="3">
        <f>IF(BK$3=0,0,INDEX(Sheet1!RawDataCols,$C57,BK$5)*$R57)</f>
        <v>2255.2956250000002</v>
      </c>
      <c r="BL57" s="3">
        <f>IF(BL$3=0,0,INDEX(Sheet1!RawDataCols,$C57,BL$5)*$R57)</f>
        <v>2401.7418750000002</v>
      </c>
      <c r="BM57" s="3">
        <f>IF(BM$3=0,0,INDEX(Sheet1!RawDataCols,$C57,BM$5)*$R57)</f>
        <v>2189.6056250000001</v>
      </c>
      <c r="BN57" s="3">
        <f>IF(BN$3=0,0,INDEX(Sheet1!RawDataCols,$C57,BN$5)*$R57)</f>
        <v>2032.8206250000001</v>
      </c>
      <c r="BO57" s="3">
        <f>IF(BO$3=0,0,INDEX(Sheet1!RawDataCols,$C57,BO$5)*$R57)</f>
        <v>1919.889375</v>
      </c>
      <c r="BP57" s="3">
        <f>IF(BP$3=0,0,INDEX(Sheet1!RawDataCols,$C57,BP$5)*$R57)</f>
        <v>19319.490000000002</v>
      </c>
      <c r="BQ57" s="3">
        <f t="shared" si="40"/>
        <v>10555.199999999999</v>
      </c>
      <c r="BR57" s="3">
        <f t="shared" si="41"/>
        <v>10555.199999999999</v>
      </c>
      <c r="BS57" s="3">
        <f t="shared" si="42"/>
        <v>11326.53</v>
      </c>
      <c r="BT57" s="3">
        <f t="shared" si="43"/>
        <v>22653.06</v>
      </c>
      <c r="BU57" s="3" t="str">
        <f>INDEX(Sheet1!$BS$2:$BS$1000,MATCH($A57,Sheet1!$A$2:$A$1000,0))</f>
        <v>14</v>
      </c>
      <c r="BV57" s="3">
        <f>INDEX(Sheet1!$BT$2:$BT$1000,MATCH($A57,Sheet1!$A$2:$A$1000,0))</f>
        <v>22653.06</v>
      </c>
    </row>
    <row r="58" spans="1:74" x14ac:dyDescent="0.2">
      <c r="A58" s="11" t="s">
        <v>604</v>
      </c>
      <c r="B58" s="3">
        <f>MATCH($A58,Sheet1!ACCOUNTNO,0)</f>
        <v>40</v>
      </c>
      <c r="C58" s="3">
        <f t="shared" si="34"/>
        <v>40</v>
      </c>
      <c r="D58" s="3" t="str">
        <f>IF(D$3=0,0,INDEX(Sheet1!RawDataCols,$C58,D$5))</f>
        <v>27260A06</v>
      </c>
      <c r="E58" s="3" t="str">
        <f>IF(E$3=0,0,INDEX(Sheet1!RawDataCols,$C58,E$5))</f>
        <v xml:space="preserve">27260          </v>
      </c>
      <c r="F58" s="3" t="str">
        <f>IF(F$3=0,0,INDEX(Sheet1!RawDataCols,$C58,F$5))</f>
        <v xml:space="preserve">A06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F010  </v>
      </c>
      <c r="N58" s="3" t="str">
        <f>IF(N$3=0,0,INDEX(Sheet1!RawDataCols,$C58,N$5))</f>
        <v>Rates &amp; Taxes - Land-31 Franklin St</v>
      </c>
      <c r="O58" s="3">
        <f>INDEX(Sheet1!RawDataCols,$C58,O$5)</f>
        <v>13</v>
      </c>
      <c r="P58" s="3" t="str">
        <f>INDEX(Sheet1!RawDataCols,$C58,P$5)</f>
        <v>Cost and Expenses</v>
      </c>
      <c r="Q58" s="3" t="str">
        <f>IF(Q$3=0,0,INDEX(Sheet1!RawDataCols,$C58,Q$5))</f>
        <v>I</v>
      </c>
      <c r="R58" s="3">
        <f t="shared" si="44"/>
        <v>1</v>
      </c>
      <c r="S58" s="3">
        <f t="shared" si="45"/>
        <v>-1</v>
      </c>
      <c r="T58" s="3">
        <f>IF(T$3=0,0,INDEX(Sheet1!RawDataCols,$C58,T$5)*$R58)</f>
        <v>0</v>
      </c>
      <c r="U58" s="3">
        <f>IF(U$3=0,0,INDEX(Sheet1!RawDataCols,$C58,U$5)*$R58)</f>
        <v>2284.34</v>
      </c>
      <c r="V58" s="3">
        <f>IF(V$3=0,0,INDEX(Sheet1!RawDataCols,$C58,V$5)*$R58)</f>
        <v>1944.95</v>
      </c>
      <c r="W58" s="3">
        <f>IF(W$3=0,0,INDEX(Sheet1!RawDataCols,$C58,W$5)*$R58)</f>
        <v>2072.71</v>
      </c>
      <c r="X58" s="3">
        <f>IF(X$3=0,0,INDEX(Sheet1!RawDataCols,$C58,X$5)*$R58)</f>
        <v>2136.9699999999998</v>
      </c>
      <c r="Y58" s="3">
        <f>IF(Y$3=0,0,INDEX(Sheet1!RawDataCols,$C58,Y$5)*$R58)</f>
        <v>1819.47</v>
      </c>
      <c r="Z58" s="3">
        <f>IF(Z$3=0,0,INDEX(Sheet1!RawDataCols,$C58,Z$5)*$R58)</f>
        <v>1872.13</v>
      </c>
      <c r="AA58" s="3">
        <f>IF(AA$3=0,0,INDEX(Sheet1!RawDataCols,$C58,AA$5)*$R58)</f>
        <v>2284.34</v>
      </c>
      <c r="AB58" s="3">
        <f>IF(AB$3=0,0,INDEX(Sheet1!RawDataCols,$C58,AB$5)*$R58)</f>
        <v>1944.95</v>
      </c>
      <c r="AC58" s="3">
        <f>IF(AC$3=0,0,INDEX(Sheet1!RawDataCols,$C58,AC$5)*$R58)</f>
        <v>2072.71</v>
      </c>
      <c r="AD58" s="3">
        <f>IF(AD$3=0,0,INDEX(Sheet1!RawDataCols,$C58,AD$5)*$R58)</f>
        <v>2210.66</v>
      </c>
      <c r="AE58" s="3">
        <f>IF(AE$3=0,0,INDEX(Sheet1!RawDataCols,$C58,AE$5)*$R58)</f>
        <v>1882.21</v>
      </c>
      <c r="AF58" s="3">
        <f>IF(AF$3=0,0,INDEX(Sheet1!RawDataCols,$C58,AF$5)*$R58)</f>
        <v>2005.85</v>
      </c>
      <c r="AG58" s="3">
        <f>IF(AG$3=0,0,INDEX(Sheet1!RawDataCols,$C58,AG$5)*$R58)</f>
        <v>2284.34</v>
      </c>
      <c r="AH58" s="3">
        <f>IF(AH$3=0,0,INDEX(Sheet1!RawDataCols,$C58,AH$5)*$R58)</f>
        <v>1944.95</v>
      </c>
      <c r="AI58" s="3">
        <f>IF(AI$3=0,0,INDEX(Sheet1!RawDataCols,$C58,AI$5)*$R58)</f>
        <v>2072.71</v>
      </c>
      <c r="AJ58" s="3">
        <f>IF(AJ$3=0,0,INDEX(Sheet1!RawDataCols,$C58,AJ$5)*$R58)</f>
        <v>2210.66</v>
      </c>
      <c r="AK58" s="3">
        <f>IF(AK$3=0,0,INDEX(Sheet1!RawDataCols,$C58,AK$5)*$R58)</f>
        <v>1882.21</v>
      </c>
      <c r="AL58" s="3">
        <f>IF(AL$3=0,0,INDEX(Sheet1!RawDataCols,$C58,AL$5)*$R58)</f>
        <v>2005.85</v>
      </c>
      <c r="AM58" s="3">
        <f>IF(AM$3=0,0,INDEX(Sheet1!RawDataCols,$C58,AM$5)*$R58)</f>
        <v>2398.56</v>
      </c>
      <c r="AN58" s="3">
        <f>IF(AN$3=0,0,INDEX(Sheet1!RawDataCols,$C58,AN$5)*$R58)</f>
        <v>2398.56</v>
      </c>
      <c r="AO58" s="3">
        <f>IF(AO$3=0,0,INDEX(Sheet1!RawDataCols,$C58,AO$5)*$R58)</f>
        <v>1944.95</v>
      </c>
      <c r="AP58" s="3">
        <f>IF(AP$3=0,0,INDEX(Sheet1!RawDataCols,$C58,AP$5)*$R58)</f>
        <v>2398.56</v>
      </c>
      <c r="AQ58" s="3">
        <f>IF(AQ$3=0,0,INDEX(Sheet1!RawDataCols,$C58,AQ$5)*$R58)</f>
        <v>2398.56</v>
      </c>
      <c r="AR58" s="3">
        <f>IF(AR$3=0,0,INDEX(Sheet1!RawDataCols,$C58,AR$5)*$R58)</f>
        <v>1944.95</v>
      </c>
      <c r="AS58" s="3">
        <f>IF(AS$3=0,0,INDEX(Sheet1!RawDataCols,$C58,AS$5)*$R58)</f>
        <v>2398.56</v>
      </c>
      <c r="AT58" s="3">
        <f>IF(AT$3=0,0,INDEX(Sheet1!RawDataCols,$C58,AT$5)*$R58)</f>
        <v>2321.19</v>
      </c>
      <c r="AU58" s="3">
        <f>IF(AU$3=0,0,INDEX(Sheet1!RawDataCols,$C58,AU$5)*$R58)</f>
        <v>1882.21</v>
      </c>
      <c r="AV58" s="3">
        <f>IF(AV$3=0,0,INDEX(Sheet1!RawDataCols,$C58,AV$5)*$R58)</f>
        <v>2398.56</v>
      </c>
      <c r="AW58" s="3">
        <f>IF(AW$3=0,0,INDEX(Sheet1!RawDataCols,$C58,AW$5)*$R58)</f>
        <v>2398.56</v>
      </c>
      <c r="AX58" s="3">
        <f>IF(AX$3=0,0,INDEX(Sheet1!RawDataCols,$C58,AX$5)*$R58)</f>
        <v>3217.89</v>
      </c>
      <c r="AY58" s="3">
        <f>IF(AY$3=0,0,INDEX(Sheet1!RawDataCols,$C58,AY$5)*$R58)</f>
        <v>2398.56</v>
      </c>
      <c r="AZ58" s="3">
        <f>IF(AZ$3=0,0,INDEX(Sheet1!RawDataCols,$C58,AZ$5)*$R58)</f>
        <v>2321.19</v>
      </c>
      <c r="BA58" s="3">
        <f>IF(BA$3=0,0,INDEX(Sheet1!RawDataCols,$C58,BA$5)*$R58)</f>
        <v>2210.66</v>
      </c>
      <c r="BB58" s="3">
        <f>IF(BB$3=0,0,INDEX(Sheet1!RawDataCols,$C58,BB$5)*$R58)</f>
        <v>2398.56</v>
      </c>
      <c r="BC58" s="3">
        <f>IF(BC$3=0,0,INDEX(Sheet1!RawDataCols,$C58,BC$5)*$R58)</f>
        <v>2398.56</v>
      </c>
      <c r="BD58" s="3">
        <f>IF(BD$3=0,0,INDEX(Sheet1!RawDataCols,$C58,BD$5)*$R58)</f>
        <v>2284.34</v>
      </c>
      <c r="BE58" s="3">
        <f>IF(BE$3=0,0,INDEX(Sheet1!RawDataCols,$C58,BE$5)*$R58)</f>
        <v>2398.56</v>
      </c>
      <c r="BF58" s="3">
        <f>IF(BF$3=0,0,INDEX(Sheet1!RawDataCols,$C58,BF$5)*$R58)</f>
        <v>2398.56</v>
      </c>
      <c r="BG58" s="179">
        <f>IF(BG$3=0,0,INDEX(Sheet1!RawDataCols,$C58,BG$5)*$R58)</f>
        <v>2284.34</v>
      </c>
      <c r="BH58" s="33">
        <f t="shared" si="37"/>
        <v>27802.670000000006</v>
      </c>
      <c r="BI58" s="33">
        <f t="shared" si="38"/>
        <v>25655.360000000001</v>
      </c>
      <c r="BJ58" s="33">
        <f t="shared" si="39"/>
        <v>25586.960000000003</v>
      </c>
      <c r="BK58" s="3">
        <f>IF(BK$3=0,0,INDEX(Sheet1!RawDataCols,$C58,BK$5)*$R58)</f>
        <v>1435.1849999999999</v>
      </c>
      <c r="BL58" s="3">
        <f>IF(BL$3=0,0,INDEX(Sheet1!RawDataCols,$C58,BL$5)*$R58)</f>
        <v>1521.1025</v>
      </c>
      <c r="BM58" s="3">
        <f>IF(BM$3=0,0,INDEX(Sheet1!RawDataCols,$C58,BM$5)*$R58)</f>
        <v>1393.3856249999999</v>
      </c>
      <c r="BN58" s="3">
        <f>IF(BN$3=0,0,INDEX(Sheet1!RawDataCols,$C58,BN$5)*$R58)</f>
        <v>1269.2737500000001</v>
      </c>
      <c r="BO58" s="3">
        <f>IF(BO$3=0,0,INDEX(Sheet1!RawDataCols,$C58,BO$5)*$R58)</f>
        <v>1207.3525</v>
      </c>
      <c r="BP58" s="3">
        <f>IF(BP$3=0,0,INDEX(Sheet1!RawDataCols,$C58,BP$5)*$R58)</f>
        <v>12235.68</v>
      </c>
      <c r="BQ58" s="3">
        <f t="shared" si="40"/>
        <v>6705.65</v>
      </c>
      <c r="BR58" s="3">
        <f t="shared" si="41"/>
        <v>6705.66</v>
      </c>
      <c r="BS58" s="3">
        <f t="shared" si="42"/>
        <v>7195.68</v>
      </c>
      <c r="BT58" s="3">
        <f t="shared" si="43"/>
        <v>14391.36</v>
      </c>
      <c r="BU58" s="3" t="str">
        <f>INDEX(Sheet1!$BS$2:$BS$1000,MATCH($A58,Sheet1!$A$2:$A$1000,0))</f>
        <v>14</v>
      </c>
      <c r="BV58" s="3">
        <f>INDEX(Sheet1!$BT$2:$BT$1000,MATCH($A58,Sheet1!$A$2:$A$1000,0))</f>
        <v>14391.36</v>
      </c>
    </row>
    <row r="59" spans="1:74" x14ac:dyDescent="0.2">
      <c r="A59" s="11" t="s">
        <v>605</v>
      </c>
      <c r="B59" s="3">
        <f>MATCH($A59,Sheet1!ACCOUNTNO,0)</f>
        <v>41</v>
      </c>
      <c r="C59" s="3">
        <f t="shared" si="34"/>
        <v>41</v>
      </c>
      <c r="D59" s="3" t="str">
        <f>IF(D$3=0,0,INDEX(Sheet1!RawDataCols,$C59,D$5))</f>
        <v>27260A07</v>
      </c>
      <c r="E59" s="3" t="str">
        <f>IF(E$3=0,0,INDEX(Sheet1!RawDataCols,$C59,E$5))</f>
        <v xml:space="preserve">27260          </v>
      </c>
      <c r="F59" s="3" t="str">
        <f>IF(F$3=0,0,INDEX(Sheet1!RawDataCols,$C59,F$5))</f>
        <v xml:space="preserve">A07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F010  </v>
      </c>
      <c r="N59" s="3" t="str">
        <f>IF(N$3=0,0,INDEX(Sheet1!RawDataCols,$C59,N$5))</f>
        <v>Rates &amp; Taxes - Land-25 Franklin St</v>
      </c>
      <c r="O59" s="3">
        <f>INDEX(Sheet1!RawDataCols,$C59,O$5)</f>
        <v>13</v>
      </c>
      <c r="P59" s="3" t="str">
        <f>INDEX(Sheet1!RawDataCols,$C59,P$5)</f>
        <v>Cost and Expenses</v>
      </c>
      <c r="Q59" s="3" t="str">
        <f>IF(Q$3=0,0,INDEX(Sheet1!RawDataCols,$C59,Q$5))</f>
        <v>I</v>
      </c>
      <c r="R59" s="3">
        <f t="shared" si="44"/>
        <v>1</v>
      </c>
      <c r="S59" s="3">
        <f t="shared" si="45"/>
        <v>-1</v>
      </c>
      <c r="T59" s="3">
        <f>IF(T$3=0,0,INDEX(Sheet1!RawDataCols,$C59,T$5)*$R59)</f>
        <v>0</v>
      </c>
      <c r="U59" s="3">
        <f>IF(U$3=0,0,INDEX(Sheet1!RawDataCols,$C59,U$5)*$R59)</f>
        <v>6909.44</v>
      </c>
      <c r="V59" s="3">
        <f>IF(V$3=0,0,INDEX(Sheet1!RawDataCols,$C59,V$5)*$R59)</f>
        <v>6425.55</v>
      </c>
      <c r="W59" s="3">
        <f>IF(W$3=0,0,INDEX(Sheet1!RawDataCols,$C59,W$5)*$R59)</f>
        <v>6272.68</v>
      </c>
      <c r="X59" s="3">
        <f>IF(X$3=0,0,INDEX(Sheet1!RawDataCols,$C59,X$5)*$R59)</f>
        <v>6463.67</v>
      </c>
      <c r="Y59" s="3">
        <f>IF(Y$3=0,0,INDEX(Sheet1!RawDataCols,$C59,Y$5)*$R59)</f>
        <v>6011</v>
      </c>
      <c r="Z59" s="3">
        <f>IF(Z$3=0,0,INDEX(Sheet1!RawDataCols,$C59,Z$5)*$R59)</f>
        <v>5665.64</v>
      </c>
      <c r="AA59" s="3">
        <f>IF(AA$3=0,0,INDEX(Sheet1!RawDataCols,$C59,AA$5)*$R59)</f>
        <v>6909.44</v>
      </c>
      <c r="AB59" s="3">
        <f>IF(AB$3=0,0,INDEX(Sheet1!RawDataCols,$C59,AB$5)*$R59)</f>
        <v>6425.55</v>
      </c>
      <c r="AC59" s="3">
        <f>IF(AC$3=0,0,INDEX(Sheet1!RawDataCols,$C59,AC$5)*$R59)</f>
        <v>6272.68</v>
      </c>
      <c r="AD59" s="3">
        <f>IF(AD$3=0,0,INDEX(Sheet1!RawDataCols,$C59,AD$5)*$R59)</f>
        <v>6686.55</v>
      </c>
      <c r="AE59" s="3">
        <f>IF(AE$3=0,0,INDEX(Sheet1!RawDataCols,$C59,AE$5)*$R59)</f>
        <v>6218.28</v>
      </c>
      <c r="AF59" s="3">
        <f>IF(AF$3=0,0,INDEX(Sheet1!RawDataCols,$C59,AF$5)*$R59)</f>
        <v>6070.33</v>
      </c>
      <c r="AG59" s="3">
        <f>IF(AG$3=0,0,INDEX(Sheet1!RawDataCols,$C59,AG$5)*$R59)</f>
        <v>6909.44</v>
      </c>
      <c r="AH59" s="3">
        <f>IF(AH$3=0,0,INDEX(Sheet1!RawDataCols,$C59,AH$5)*$R59)</f>
        <v>6425.55</v>
      </c>
      <c r="AI59" s="3">
        <f>IF(AI$3=0,0,INDEX(Sheet1!RawDataCols,$C59,AI$5)*$R59)</f>
        <v>6272.68</v>
      </c>
      <c r="AJ59" s="3">
        <f>IF(AJ$3=0,0,INDEX(Sheet1!RawDataCols,$C59,AJ$5)*$R59)</f>
        <v>6686.55</v>
      </c>
      <c r="AK59" s="3">
        <f>IF(AK$3=0,0,INDEX(Sheet1!RawDataCols,$C59,AK$5)*$R59)</f>
        <v>6218.28</v>
      </c>
      <c r="AL59" s="3">
        <f>IF(AL$3=0,0,INDEX(Sheet1!RawDataCols,$C59,AL$5)*$R59)</f>
        <v>6070.33</v>
      </c>
      <c r="AM59" s="3">
        <f>IF(AM$3=0,0,INDEX(Sheet1!RawDataCols,$C59,AM$5)*$R59)</f>
        <v>7254.91</v>
      </c>
      <c r="AN59" s="3">
        <f>IF(AN$3=0,0,INDEX(Sheet1!RawDataCols,$C59,AN$5)*$R59)</f>
        <v>7254.91</v>
      </c>
      <c r="AO59" s="3">
        <f>IF(AO$3=0,0,INDEX(Sheet1!RawDataCols,$C59,AO$5)*$R59)</f>
        <v>6425.55</v>
      </c>
      <c r="AP59" s="3">
        <f>IF(AP$3=0,0,INDEX(Sheet1!RawDataCols,$C59,AP$5)*$R59)</f>
        <v>7254.91</v>
      </c>
      <c r="AQ59" s="3">
        <f>IF(AQ$3=0,0,INDEX(Sheet1!RawDataCols,$C59,AQ$5)*$R59)</f>
        <v>7254.91</v>
      </c>
      <c r="AR59" s="3">
        <f>IF(AR$3=0,0,INDEX(Sheet1!RawDataCols,$C59,AR$5)*$R59)</f>
        <v>6425.55</v>
      </c>
      <c r="AS59" s="3">
        <f>IF(AS$3=0,0,INDEX(Sheet1!RawDataCols,$C59,AS$5)*$R59)</f>
        <v>7254.91</v>
      </c>
      <c r="AT59" s="3">
        <f>IF(AT$3=0,0,INDEX(Sheet1!RawDataCols,$C59,AT$5)*$R59)</f>
        <v>7020.88</v>
      </c>
      <c r="AU59" s="3">
        <f>IF(AU$3=0,0,INDEX(Sheet1!RawDataCols,$C59,AU$5)*$R59)</f>
        <v>6218.28</v>
      </c>
      <c r="AV59" s="3">
        <f>IF(AV$3=0,0,INDEX(Sheet1!RawDataCols,$C59,AV$5)*$R59)</f>
        <v>7254.91</v>
      </c>
      <c r="AW59" s="3">
        <f>IF(AW$3=0,0,INDEX(Sheet1!RawDataCols,$C59,AW$5)*$R59)</f>
        <v>7254.91</v>
      </c>
      <c r="AX59" s="3">
        <f>IF(AX$3=0,0,INDEX(Sheet1!RawDataCols,$C59,AX$5)*$R59)</f>
        <v>8122.6</v>
      </c>
      <c r="AY59" s="3">
        <f>IF(AY$3=0,0,INDEX(Sheet1!RawDataCols,$C59,AY$5)*$R59)</f>
        <v>7254.91</v>
      </c>
      <c r="AZ59" s="3">
        <f>IF(AZ$3=0,0,INDEX(Sheet1!RawDataCols,$C59,AZ$5)*$R59)</f>
        <v>7020.88</v>
      </c>
      <c r="BA59" s="3">
        <f>IF(BA$3=0,0,INDEX(Sheet1!RawDataCols,$C59,BA$5)*$R59)</f>
        <v>6686.55</v>
      </c>
      <c r="BB59" s="3">
        <f>IF(BB$3=0,0,INDEX(Sheet1!RawDataCols,$C59,BB$5)*$R59)</f>
        <v>7254.91</v>
      </c>
      <c r="BC59" s="3">
        <f>IF(BC$3=0,0,INDEX(Sheet1!RawDataCols,$C59,BC$5)*$R59)</f>
        <v>7254.91</v>
      </c>
      <c r="BD59" s="3">
        <f>IF(BD$3=0,0,INDEX(Sheet1!RawDataCols,$C59,BD$5)*$R59)</f>
        <v>6909.44</v>
      </c>
      <c r="BE59" s="3">
        <f>IF(BE$3=0,0,INDEX(Sheet1!RawDataCols,$C59,BE$5)*$R59)</f>
        <v>7254.91</v>
      </c>
      <c r="BF59" s="3">
        <f>IF(BF$3=0,0,INDEX(Sheet1!RawDataCols,$C59,BF$5)*$R59)</f>
        <v>7254.91</v>
      </c>
      <c r="BG59" s="179">
        <f>IF(BG$3=0,0,INDEX(Sheet1!RawDataCols,$C59,BG$5)*$R59)</f>
        <v>6909.44</v>
      </c>
      <c r="BH59" s="33">
        <f t="shared" si="37"/>
        <v>84094.550000000017</v>
      </c>
      <c r="BI59" s="33">
        <f t="shared" si="38"/>
        <v>80785.61</v>
      </c>
      <c r="BJ59" s="33">
        <f t="shared" si="39"/>
        <v>77412.310000000012</v>
      </c>
      <c r="BK59" s="3">
        <f>IF(BK$3=0,0,INDEX(Sheet1!RawDataCols,$C59,BK$5)*$R59)</f>
        <v>4741.4356250000001</v>
      </c>
      <c r="BL59" s="3">
        <f>IF(BL$3=0,0,INDEX(Sheet1!RawDataCols,$C59,BL$5)*$R59)</f>
        <v>4603.3356249999997</v>
      </c>
      <c r="BM59" s="3">
        <f>IF(BM$3=0,0,INDEX(Sheet1!RawDataCols,$C59,BM$5)*$R59)</f>
        <v>4229.921875</v>
      </c>
      <c r="BN59" s="3">
        <f>IF(BN$3=0,0,INDEX(Sheet1!RawDataCols,$C59,BN$5)*$R59)</f>
        <v>3867.3162499999999</v>
      </c>
      <c r="BO59" s="3">
        <f>IF(BO$3=0,0,INDEX(Sheet1!RawDataCols,$C59,BO$5)*$R59)</f>
        <v>3661.6431250000001</v>
      </c>
      <c r="BP59" s="3">
        <f>IF(BP$3=0,0,INDEX(Sheet1!RawDataCols,$C59,BP$5)*$R59)</f>
        <v>37029.03</v>
      </c>
      <c r="BQ59" s="3">
        <f t="shared" si="40"/>
        <v>20282.55</v>
      </c>
      <c r="BR59" s="3">
        <f t="shared" si="41"/>
        <v>20282.54</v>
      </c>
      <c r="BS59" s="3">
        <f t="shared" si="42"/>
        <v>21764.73</v>
      </c>
      <c r="BT59" s="3">
        <f t="shared" si="43"/>
        <v>43529.46</v>
      </c>
      <c r="BU59" s="3" t="str">
        <f>INDEX(Sheet1!$BS$2:$BS$1000,MATCH($A59,Sheet1!$A$2:$A$1000,0))</f>
        <v>14</v>
      </c>
      <c r="BV59" s="3">
        <f>INDEX(Sheet1!$BT$2:$BT$1000,MATCH($A59,Sheet1!$A$2:$A$1000,0))</f>
        <v>43529.46</v>
      </c>
    </row>
    <row r="60" spans="1:74" x14ac:dyDescent="0.2">
      <c r="A60" s="11" t="s">
        <v>606</v>
      </c>
      <c r="B60" s="3">
        <f>MATCH($A60,Sheet1!ACCOUNTNO,0)</f>
        <v>42</v>
      </c>
      <c r="C60" s="3">
        <f t="shared" si="34"/>
        <v>42</v>
      </c>
      <c r="D60" s="3" t="str">
        <f>IF(D$3=0,0,INDEX(Sheet1!RawDataCols,$C60,D$5))</f>
        <v>27260A10</v>
      </c>
      <c r="E60" s="3" t="str">
        <f>IF(E$3=0,0,INDEX(Sheet1!RawDataCols,$C60,E$5))</f>
        <v xml:space="preserve">27260          </v>
      </c>
      <c r="F60" s="3" t="str">
        <f>IF(F$3=0,0,INDEX(Sheet1!RawDataCols,$C60,F$5))</f>
        <v xml:space="preserve">A10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F010  </v>
      </c>
      <c r="N60" s="3" t="str">
        <f>IF(N$3=0,0,INDEX(Sheet1!RawDataCols,$C60,N$5))</f>
        <v>Rates &amp; Taxes - Land-15 Franklin St</v>
      </c>
      <c r="O60" s="3">
        <f>INDEX(Sheet1!RawDataCols,$C60,O$5)</f>
        <v>13</v>
      </c>
      <c r="P60" s="3" t="str">
        <f>INDEX(Sheet1!RawDataCols,$C60,P$5)</f>
        <v>Cost and Expenses</v>
      </c>
      <c r="Q60" s="3" t="str">
        <f>IF(Q$3=0,0,INDEX(Sheet1!RawDataCols,$C60,Q$5))</f>
        <v>I</v>
      </c>
      <c r="R60" s="3">
        <f t="shared" si="44"/>
        <v>1</v>
      </c>
      <c r="S60" s="3">
        <f t="shared" si="45"/>
        <v>-1</v>
      </c>
      <c r="T60" s="3">
        <f>IF(T$3=0,0,INDEX(Sheet1!RawDataCols,$C60,T$5)*$R60)</f>
        <v>0</v>
      </c>
      <c r="U60" s="3">
        <f>IF(U$3=0,0,INDEX(Sheet1!RawDataCols,$C60,U$5)*$R60)</f>
        <v>7191.45</v>
      </c>
      <c r="V60" s="3">
        <f>IF(V$3=0,0,INDEX(Sheet1!RawDataCols,$C60,V$5)*$R60)</f>
        <v>6635.08</v>
      </c>
      <c r="W60" s="3">
        <f>IF(W$3=0,0,INDEX(Sheet1!RawDataCols,$C60,W$5)*$R60)</f>
        <v>6477.22</v>
      </c>
      <c r="X60" s="3">
        <f>IF(X$3=0,0,INDEX(Sheet1!RawDataCols,$C60,X$5)*$R60)</f>
        <v>6727.49</v>
      </c>
      <c r="Y60" s="3">
        <f>IF(Y$3=0,0,INDEX(Sheet1!RawDataCols,$C60,Y$5)*$R60)</f>
        <v>6207.01</v>
      </c>
      <c r="Z60" s="3">
        <f>IF(Z$3=0,0,INDEX(Sheet1!RawDataCols,$C60,Z$5)*$R60)</f>
        <v>5850.39</v>
      </c>
      <c r="AA60" s="3">
        <f>IF(AA$3=0,0,INDEX(Sheet1!RawDataCols,$C60,AA$5)*$R60)</f>
        <v>7191.45</v>
      </c>
      <c r="AB60" s="3">
        <f>IF(AB$3=0,0,INDEX(Sheet1!RawDataCols,$C60,AB$5)*$R60)</f>
        <v>6635.08</v>
      </c>
      <c r="AC60" s="3">
        <f>IF(AC$3=0,0,INDEX(Sheet1!RawDataCols,$C60,AC$5)*$R60)</f>
        <v>6477.22</v>
      </c>
      <c r="AD60" s="3">
        <f>IF(AD$3=0,0,INDEX(Sheet1!RawDataCols,$C60,AD$5)*$R60)</f>
        <v>6959.47</v>
      </c>
      <c r="AE60" s="3">
        <f>IF(AE$3=0,0,INDEX(Sheet1!RawDataCols,$C60,AE$5)*$R60)</f>
        <v>6421.05</v>
      </c>
      <c r="AF60" s="3">
        <f>IF(AF$3=0,0,INDEX(Sheet1!RawDataCols,$C60,AF$5)*$R60)</f>
        <v>6268.28</v>
      </c>
      <c r="AG60" s="3">
        <f>IF(AG$3=0,0,INDEX(Sheet1!RawDataCols,$C60,AG$5)*$R60)</f>
        <v>7191.45</v>
      </c>
      <c r="AH60" s="3">
        <f>IF(AH$3=0,0,INDEX(Sheet1!RawDataCols,$C60,AH$5)*$R60)</f>
        <v>6635.08</v>
      </c>
      <c r="AI60" s="3">
        <f>IF(AI$3=0,0,INDEX(Sheet1!RawDataCols,$C60,AI$5)*$R60)</f>
        <v>6477.22</v>
      </c>
      <c r="AJ60" s="3">
        <f>IF(AJ$3=0,0,INDEX(Sheet1!RawDataCols,$C60,AJ$5)*$R60)</f>
        <v>6959.47</v>
      </c>
      <c r="AK60" s="3">
        <f>IF(AK$3=0,0,INDEX(Sheet1!RawDataCols,$C60,AK$5)*$R60)</f>
        <v>6421.05</v>
      </c>
      <c r="AL60" s="3">
        <f>IF(AL$3=0,0,INDEX(Sheet1!RawDataCols,$C60,AL$5)*$R60)</f>
        <v>6268.28</v>
      </c>
      <c r="AM60" s="3">
        <f>IF(AM$3=0,0,INDEX(Sheet1!RawDataCols,$C60,AM$5)*$R60)</f>
        <v>7551.02</v>
      </c>
      <c r="AN60" s="3">
        <f>IF(AN$3=0,0,INDEX(Sheet1!RawDataCols,$C60,AN$5)*$R60)</f>
        <v>7551.02</v>
      </c>
      <c r="AO60" s="3">
        <f>IF(AO$3=0,0,INDEX(Sheet1!RawDataCols,$C60,AO$5)*$R60)</f>
        <v>6635.08</v>
      </c>
      <c r="AP60" s="3">
        <f>IF(AP$3=0,0,INDEX(Sheet1!RawDataCols,$C60,AP$5)*$R60)</f>
        <v>7551.02</v>
      </c>
      <c r="AQ60" s="3">
        <f>IF(AQ$3=0,0,INDEX(Sheet1!RawDataCols,$C60,AQ$5)*$R60)</f>
        <v>7551.02</v>
      </c>
      <c r="AR60" s="3">
        <f>IF(AR$3=0,0,INDEX(Sheet1!RawDataCols,$C60,AR$5)*$R60)</f>
        <v>6635.08</v>
      </c>
      <c r="AS60" s="3">
        <f>IF(AS$3=0,0,INDEX(Sheet1!RawDataCols,$C60,AS$5)*$R60)</f>
        <v>7551.02</v>
      </c>
      <c r="AT60" s="3">
        <f>IF(AT$3=0,0,INDEX(Sheet1!RawDataCols,$C60,AT$5)*$R60)</f>
        <v>7307.44</v>
      </c>
      <c r="AU60" s="3">
        <f>IF(AU$3=0,0,INDEX(Sheet1!RawDataCols,$C60,AU$5)*$R60)</f>
        <v>6421.05</v>
      </c>
      <c r="AV60" s="3">
        <f>IF(AV$3=0,0,INDEX(Sheet1!RawDataCols,$C60,AV$5)*$R60)</f>
        <v>7551.02</v>
      </c>
      <c r="AW60" s="3">
        <f>IF(AW$3=0,0,INDEX(Sheet1!RawDataCols,$C60,AW$5)*$R60)</f>
        <v>7551.02</v>
      </c>
      <c r="AX60" s="3">
        <f>IF(AX$3=0,0,INDEX(Sheet1!RawDataCols,$C60,AX$5)*$R60)</f>
        <v>8610.64</v>
      </c>
      <c r="AY60" s="3">
        <f>IF(AY$3=0,0,INDEX(Sheet1!RawDataCols,$C60,AY$5)*$R60)</f>
        <v>7551.02</v>
      </c>
      <c r="AZ60" s="3">
        <f>IF(AZ$3=0,0,INDEX(Sheet1!RawDataCols,$C60,AZ$5)*$R60)</f>
        <v>7307.44</v>
      </c>
      <c r="BA60" s="3">
        <f>IF(BA$3=0,0,INDEX(Sheet1!RawDataCols,$C60,BA$5)*$R60)</f>
        <v>6959.47</v>
      </c>
      <c r="BB60" s="3">
        <f>IF(BB$3=0,0,INDEX(Sheet1!RawDataCols,$C60,BB$5)*$R60)</f>
        <v>7551.02</v>
      </c>
      <c r="BC60" s="3">
        <f>IF(BC$3=0,0,INDEX(Sheet1!RawDataCols,$C60,BC$5)*$R60)</f>
        <v>7551.02</v>
      </c>
      <c r="BD60" s="3">
        <f>IF(BD$3=0,0,INDEX(Sheet1!RawDataCols,$C60,BD$5)*$R60)</f>
        <v>7191.45</v>
      </c>
      <c r="BE60" s="3">
        <f>IF(BE$3=0,0,INDEX(Sheet1!RawDataCols,$C60,BE$5)*$R60)</f>
        <v>7551.02</v>
      </c>
      <c r="BF60" s="3">
        <f>IF(BF$3=0,0,INDEX(Sheet1!RawDataCols,$C60,BF$5)*$R60)</f>
        <v>7551.02</v>
      </c>
      <c r="BG60" s="179">
        <f>IF(BG$3=0,0,INDEX(Sheet1!RawDataCols,$C60,BG$5)*$R60)</f>
        <v>7191.45</v>
      </c>
      <c r="BH60" s="33">
        <f t="shared" si="37"/>
        <v>87526.900000000023</v>
      </c>
      <c r="BI60" s="33">
        <f t="shared" si="38"/>
        <v>83773.310000000012</v>
      </c>
      <c r="BJ60" s="33">
        <f t="shared" si="39"/>
        <v>80271.38</v>
      </c>
      <c r="BK60" s="3">
        <f>IF(BK$3=0,0,INDEX(Sheet1!RawDataCols,$C60,BK$5)*$R60)</f>
        <v>4896.0481250000003</v>
      </c>
      <c r="BL60" s="3">
        <f>IF(BL$3=0,0,INDEX(Sheet1!RawDataCols,$C60,BL$5)*$R60)</f>
        <v>4753.444375</v>
      </c>
      <c r="BM60" s="3">
        <f>IF(BM$3=0,0,INDEX(Sheet1!RawDataCols,$C60,BM$5)*$R60)</f>
        <v>4379.211875</v>
      </c>
      <c r="BN60" s="3">
        <f>IF(BN$3=0,0,INDEX(Sheet1!RawDataCols,$C60,BN$5)*$R60)</f>
        <v>4016.058125</v>
      </c>
      <c r="BO60" s="3">
        <f>IF(BO$3=0,0,INDEX(Sheet1!RawDataCols,$C60,BO$5)*$R60)</f>
        <v>3810.0875000000001</v>
      </c>
      <c r="BP60" s="3">
        <f>IF(BP$3=0,0,INDEX(Sheet1!RawDataCols,$C60,BP$5)*$R60)</f>
        <v>38236.5</v>
      </c>
      <c r="BQ60" s="3">
        <f t="shared" si="40"/>
        <v>21110.39</v>
      </c>
      <c r="BR60" s="3">
        <f t="shared" si="41"/>
        <v>21110.39</v>
      </c>
      <c r="BS60" s="3">
        <f t="shared" si="42"/>
        <v>22653.06</v>
      </c>
      <c r="BT60" s="3">
        <f t="shared" si="43"/>
        <v>45306.12</v>
      </c>
      <c r="BU60" s="3" t="str">
        <f>INDEX(Sheet1!$BS$2:$BS$1000,MATCH($A60,Sheet1!$A$2:$A$1000,0))</f>
        <v>14</v>
      </c>
      <c r="BV60" s="3">
        <f>INDEX(Sheet1!$BT$2:$BT$1000,MATCH($A60,Sheet1!$A$2:$A$1000,0))</f>
        <v>45306.12</v>
      </c>
    </row>
    <row r="61" spans="1:74" x14ac:dyDescent="0.2">
      <c r="A61" s="269" t="s">
        <v>607</v>
      </c>
      <c r="B61" s="3" t="e">
        <f>MATCH($A61,Sheet1!ACCOUNTNO,0)</f>
        <v>#N/A</v>
      </c>
      <c r="C61" s="3">
        <f t="shared" si="34"/>
        <v>65000</v>
      </c>
      <c r="D61" s="3">
        <f>IF(D$3=0,0,INDEX(Sheet1!RawDataCols,$C61,D$5))</f>
        <v>0</v>
      </c>
      <c r="E61" s="3">
        <f>IF(E$3=0,0,INDEX(Sheet1!RawDataCols,$C61,E$5))</f>
        <v>0</v>
      </c>
      <c r="F61" s="3">
        <f>IF(F$3=0,0,INDEX(Sheet1!RawDataCols,$C61,F$5))</f>
        <v>0</v>
      </c>
      <c r="G61" s="3">
        <f>IF(G$3=0,0,INDEX(Sheet1!RawDataCols,$C61,G$5))</f>
        <v>0</v>
      </c>
      <c r="H61" s="3">
        <f>IF(H$3=0,0,INDEX(Sheet1!RawDataCols,$C61,H$5))</f>
        <v>0</v>
      </c>
      <c r="I61" s="3">
        <f>IF(I$3=0,0,INDEX(Sheet1!RawDataCols,$C61,I$5))</f>
        <v>0</v>
      </c>
      <c r="J61" s="3">
        <f>IF(J$3=0,0,INDEX(Sheet1!RawDataCols,$C61,J$5))</f>
        <v>0</v>
      </c>
      <c r="K61" s="3">
        <f>IF(K$3=0,0,INDEX(Sheet1!RawDataCols,$C61,K$5))</f>
        <v>0</v>
      </c>
      <c r="L61" s="3">
        <f>IF(L$3=0,0,INDEX(Sheet1!RawDataCols,$C61,L$5))</f>
        <v>0</v>
      </c>
      <c r="M61" s="3">
        <f>IF(M$3=0,0,INDEX(Sheet1!RawDataCols,$C61,M$5))</f>
        <v>0</v>
      </c>
      <c r="N61" s="3">
        <f>IF(N$3=0,0,INDEX(Sheet1!RawDataCols,$C61,N$5))</f>
        <v>0</v>
      </c>
      <c r="O61" s="3">
        <f>INDEX(Sheet1!RawDataCols,$C61,O$5)</f>
        <v>0</v>
      </c>
      <c r="P61" s="3">
        <f>INDEX(Sheet1!RawDataCols,$C61,P$5)</f>
        <v>0</v>
      </c>
      <c r="Q61" s="3">
        <f>IF(Q$3=0,0,INDEX(Sheet1!RawDataCols,$C61,Q$5))</f>
        <v>0</v>
      </c>
      <c r="R61" s="3">
        <f t="shared" si="44"/>
        <v>1</v>
      </c>
      <c r="S61" s="3">
        <f t="shared" si="45"/>
        <v>-1</v>
      </c>
      <c r="T61" s="3">
        <f>IF(T$3=0,0,INDEX(Sheet1!RawDataCols,$C61,T$5)*$R61)</f>
        <v>0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37"/>
        <v>0</v>
      </c>
      <c r="BI61" s="33">
        <f t="shared" si="38"/>
        <v>0</v>
      </c>
      <c r="BJ61" s="33">
        <f t="shared" si="39"/>
        <v>0</v>
      </c>
      <c r="BK61" s="3">
        <f>IF(BK$3=0,0,INDEX(Sheet1!RawDataCols,$C61,BK$5)*$R61)</f>
        <v>0</v>
      </c>
      <c r="BL61" s="3">
        <f>IF(BL$3=0,0,INDEX(Sheet1!RawDataCols,$C61,BL$5)*$R61)</f>
        <v>0</v>
      </c>
      <c r="BM61" s="3">
        <f>IF(BM$3=0,0,INDEX(Sheet1!RawDataCols,$C61,BM$5)*$R61)</f>
        <v>0</v>
      </c>
      <c r="BN61" s="3">
        <f>IF(BN$3=0,0,INDEX(Sheet1!RawDataCols,$C61,BN$5)*$R61)</f>
        <v>0</v>
      </c>
      <c r="BO61" s="3">
        <f>IF(BO$3=0,0,INDEX(Sheet1!RawDataCols,$C61,BO$5)*$R61)</f>
        <v>0</v>
      </c>
      <c r="BP61" s="3">
        <f>IF(BP$3=0,0,INDEX(Sheet1!RawDataCols,$C61,BP$5)*$R61)</f>
        <v>0</v>
      </c>
      <c r="BQ61" s="3">
        <f t="shared" si="40"/>
        <v>0</v>
      </c>
      <c r="BR61" s="3">
        <f t="shared" si="41"/>
        <v>0</v>
      </c>
      <c r="BS61" s="3">
        <f t="shared" si="42"/>
        <v>0</v>
      </c>
      <c r="BT61" s="3">
        <f t="shared" si="43"/>
        <v>0</v>
      </c>
      <c r="BU61" s="3" t="e">
        <f>INDEX(Sheet1!$BS$2:$BS$1000,MATCH($A61,Sheet1!$A$2:$A$1000,0))</f>
        <v>#N/A</v>
      </c>
      <c r="BV61" s="3" t="e">
        <f>INDEX(Sheet1!$BT$2:$BT$1000,MATCH($A61,Sheet1!$A$2:$A$1000,0))</f>
        <v>#N/A</v>
      </c>
    </row>
    <row r="62" spans="1:74" x14ac:dyDescent="0.2">
      <c r="A62" s="11" t="s">
        <v>608</v>
      </c>
      <c r="B62" s="3">
        <f>MATCH($A62,Sheet1!ACCOUNTNO,0)</f>
        <v>43</v>
      </c>
      <c r="C62" s="3">
        <f t="shared" si="34"/>
        <v>43</v>
      </c>
      <c r="D62" s="3" t="str">
        <f>IF(D$3=0,0,INDEX(Sheet1!RawDataCols,$C62,D$5))</f>
        <v>27260A13</v>
      </c>
      <c r="E62" s="3" t="str">
        <f>IF(E$3=0,0,INDEX(Sheet1!RawDataCols,$C62,E$5))</f>
        <v xml:space="preserve">27260          </v>
      </c>
      <c r="F62" s="3" t="str">
        <f>IF(F$3=0,0,INDEX(Sheet1!RawDataCols,$C62,F$5))</f>
        <v xml:space="preserve">A13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F010  </v>
      </c>
      <c r="N62" s="3" t="str">
        <f>IF(N$3=0,0,INDEX(Sheet1!RawDataCols,$C62,N$5))</f>
        <v>Rates &amp; Taxes - Land-B25 188 Carrington</v>
      </c>
      <c r="O62" s="3">
        <f>INDEX(Sheet1!RawDataCols,$C62,O$5)</f>
        <v>13</v>
      </c>
      <c r="P62" s="3" t="str">
        <f>INDEX(Sheet1!RawDataCols,$C62,P$5)</f>
        <v>Cost and Expenses</v>
      </c>
      <c r="Q62" s="3" t="str">
        <f>IF(Q$3=0,0,INDEX(Sheet1!RawDataCols,$C62,Q$5))</f>
        <v>I</v>
      </c>
      <c r="R62" s="3">
        <f t="shared" si="44"/>
        <v>1</v>
      </c>
      <c r="S62" s="3">
        <f t="shared" si="45"/>
        <v>-1</v>
      </c>
      <c r="T62" s="3">
        <f>IF(T$3=0,0,INDEX(Sheet1!RawDataCols,$C62,T$5)*$R62)</f>
        <v>0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37"/>
        <v>0</v>
      </c>
      <c r="BI62" s="33">
        <f t="shared" si="38"/>
        <v>0</v>
      </c>
      <c r="BJ62" s="33">
        <f t="shared" si="39"/>
        <v>0</v>
      </c>
      <c r="BK62" s="3">
        <f>IF(BK$3=0,0,INDEX(Sheet1!RawDataCols,$C62,BK$5)*$R62)</f>
        <v>0</v>
      </c>
      <c r="BL62" s="3">
        <f>IF(BL$3=0,0,INDEX(Sheet1!RawDataCols,$C62,BL$5)*$R62)</f>
        <v>0</v>
      </c>
      <c r="BM62" s="3">
        <f>IF(BM$3=0,0,INDEX(Sheet1!RawDataCols,$C62,BM$5)*$R62)</f>
        <v>0</v>
      </c>
      <c r="BN62" s="3">
        <f>IF(BN$3=0,0,INDEX(Sheet1!RawDataCols,$C62,BN$5)*$R62)</f>
        <v>0</v>
      </c>
      <c r="BO62" s="3">
        <f>IF(BO$3=0,0,INDEX(Sheet1!RawDataCols,$C62,BO$5)*$R62)</f>
        <v>116.12125</v>
      </c>
      <c r="BP62" s="3">
        <f>IF(BP$3=0,0,INDEX(Sheet1!RawDataCols,$C62,BP$5)*$R62)</f>
        <v>0</v>
      </c>
      <c r="BQ62" s="3">
        <f t="shared" si="40"/>
        <v>0</v>
      </c>
      <c r="BR62" s="3">
        <f t="shared" si="41"/>
        <v>0</v>
      </c>
      <c r="BS62" s="3">
        <f t="shared" si="42"/>
        <v>0</v>
      </c>
      <c r="BT62" s="3">
        <f t="shared" si="43"/>
        <v>0</v>
      </c>
      <c r="BU62" s="3" t="str">
        <f>INDEX(Sheet1!$BS$2:$BS$1000,MATCH($A62,Sheet1!$A$2:$A$1000,0))</f>
        <v>14</v>
      </c>
      <c r="BV62" s="3">
        <f>INDEX(Sheet1!$BT$2:$BT$1000,MATCH($A62,Sheet1!$A$2:$A$1000,0))</f>
        <v>0</v>
      </c>
    </row>
    <row r="63" spans="1:74" x14ac:dyDescent="0.2">
      <c r="A63" s="11" t="s">
        <v>609</v>
      </c>
      <c r="B63" s="3">
        <f>MATCH($A63,Sheet1!ACCOUNTNO,0)</f>
        <v>45</v>
      </c>
      <c r="C63" s="3">
        <f t="shared" si="34"/>
        <v>45</v>
      </c>
      <c r="D63" s="3" t="str">
        <f>IF(D$3=0,0,INDEX(Sheet1!RawDataCols,$C63,D$5))</f>
        <v>28160A12</v>
      </c>
      <c r="E63" s="3" t="str">
        <f>IF(E$3=0,0,INDEX(Sheet1!RawDataCols,$C63,E$5))</f>
        <v xml:space="preserve">28160          </v>
      </c>
      <c r="F63" s="3" t="str">
        <f>IF(F$3=0,0,INDEX(Sheet1!RawDataCols,$C63,F$5))</f>
        <v xml:space="preserve">A12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F010  </v>
      </c>
      <c r="N63" s="3" t="str">
        <f>IF(N$3=0,0,INDEX(Sheet1!RawDataCols,$C63,N$5))</f>
        <v>Depreciation - Build Write Off-A27 188 Carrington</v>
      </c>
      <c r="O63" s="3">
        <f>INDEX(Sheet1!RawDataCols,$C63,O$5)</f>
        <v>13</v>
      </c>
      <c r="P63" s="3" t="str">
        <f>INDEX(Sheet1!RawDataCols,$C63,P$5)</f>
        <v>Cost and Expenses</v>
      </c>
      <c r="Q63" s="3" t="str">
        <f>IF(Q$3=0,0,INDEX(Sheet1!RawDataCols,$C63,Q$5))</f>
        <v>I</v>
      </c>
      <c r="R63" s="3">
        <f t="shared" si="44"/>
        <v>1</v>
      </c>
      <c r="S63" s="3">
        <f t="shared" si="45"/>
        <v>-1</v>
      </c>
      <c r="T63" s="3">
        <f>IF(T$3=0,0,INDEX(Sheet1!RawDataCols,$C63,T$5)*$R63)</f>
        <v>0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37"/>
        <v>0</v>
      </c>
      <c r="BI63" s="33">
        <f t="shared" si="38"/>
        <v>0</v>
      </c>
      <c r="BJ63" s="33">
        <f t="shared" si="39"/>
        <v>0</v>
      </c>
      <c r="BK63" s="3">
        <f>IF(BK$3=0,0,INDEX(Sheet1!RawDataCols,$C63,BK$5)*$R63)</f>
        <v>0</v>
      </c>
      <c r="BL63" s="3">
        <f>IF(BL$3=0,0,INDEX(Sheet1!RawDataCols,$C63,BL$5)*$R63)</f>
        <v>0</v>
      </c>
      <c r="BM63" s="3">
        <f>IF(BM$3=0,0,INDEX(Sheet1!RawDataCols,$C63,BM$5)*$R63)</f>
        <v>0</v>
      </c>
      <c r="BN63" s="3">
        <f>IF(BN$3=0,0,INDEX(Sheet1!RawDataCols,$C63,BN$5)*$R63)</f>
        <v>0</v>
      </c>
      <c r="BO63" s="3">
        <f>IF(BO$3=0,0,INDEX(Sheet1!RawDataCols,$C63,BO$5)*$R63)</f>
        <v>-37.760624999999997</v>
      </c>
      <c r="BP63" s="3">
        <f>IF(BP$3=0,0,INDEX(Sheet1!RawDataCols,$C63,BP$5)*$R63)</f>
        <v>0</v>
      </c>
      <c r="BQ63" s="3">
        <f t="shared" si="40"/>
        <v>0</v>
      </c>
      <c r="BR63" s="3">
        <f t="shared" si="41"/>
        <v>0</v>
      </c>
      <c r="BS63" s="3">
        <f t="shared" si="42"/>
        <v>0</v>
      </c>
      <c r="BT63" s="3">
        <f t="shared" si="43"/>
        <v>0</v>
      </c>
      <c r="BU63" s="3" t="str">
        <f>INDEX(Sheet1!$BS$2:$BS$1000,MATCH($A63,Sheet1!$A$2:$A$1000,0))</f>
        <v>15</v>
      </c>
      <c r="BV63" s="3">
        <f>INDEX(Sheet1!$BT$2:$BT$1000,MATCH($A63,Sheet1!$A$2:$A$1000,0))</f>
        <v>0</v>
      </c>
    </row>
    <row r="64" spans="1:74" x14ac:dyDescent="0.2">
      <c r="A64" s="11" t="s">
        <v>610</v>
      </c>
      <c r="B64" s="3">
        <f>MATCH($A64,Sheet1!ACCOUNTNO,0)</f>
        <v>46</v>
      </c>
      <c r="C64" s="3">
        <f t="shared" si="34"/>
        <v>46</v>
      </c>
      <c r="D64" s="3" t="str">
        <f>IF(D$3=0,0,INDEX(Sheet1!RawDataCols,$C64,D$5))</f>
        <v>28160A13</v>
      </c>
      <c r="E64" s="3" t="str">
        <f>IF(E$3=0,0,INDEX(Sheet1!RawDataCols,$C64,E$5))</f>
        <v xml:space="preserve">28160          </v>
      </c>
      <c r="F64" s="3" t="str">
        <f>IF(F$3=0,0,INDEX(Sheet1!RawDataCols,$C64,F$5))</f>
        <v xml:space="preserve">A13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F010  </v>
      </c>
      <c r="N64" s="3" t="str">
        <f>IF(N$3=0,0,INDEX(Sheet1!RawDataCols,$C64,N$5))</f>
        <v>Depreciation - Build Write Off-B25 188 Carrington</v>
      </c>
      <c r="O64" s="3">
        <f>INDEX(Sheet1!RawDataCols,$C64,O$5)</f>
        <v>13</v>
      </c>
      <c r="P64" s="3" t="str">
        <f>INDEX(Sheet1!RawDataCols,$C64,P$5)</f>
        <v>Cost and Expenses</v>
      </c>
      <c r="Q64" s="3" t="str">
        <f>IF(Q$3=0,0,INDEX(Sheet1!RawDataCols,$C64,Q$5))</f>
        <v>I</v>
      </c>
      <c r="R64" s="3">
        <f t="shared" si="44"/>
        <v>1</v>
      </c>
      <c r="S64" s="3">
        <f t="shared" si="45"/>
        <v>-1</v>
      </c>
      <c r="T64" s="3">
        <f>IF(T$3=0,0,INDEX(Sheet1!RawDataCols,$C64,T$5)*$R64)</f>
        <v>0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0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0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0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0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0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0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37"/>
        <v>0</v>
      </c>
      <c r="BI64" s="33">
        <f t="shared" si="38"/>
        <v>0</v>
      </c>
      <c r="BJ64" s="33">
        <f t="shared" si="39"/>
        <v>0</v>
      </c>
      <c r="BK64" s="3">
        <f>IF(BK$3=0,0,INDEX(Sheet1!RawDataCols,$C64,BK$5)*$R64)</f>
        <v>0</v>
      </c>
      <c r="BL64" s="3">
        <f>IF(BL$3=0,0,INDEX(Sheet1!RawDataCols,$C64,BL$5)*$R64)</f>
        <v>0</v>
      </c>
      <c r="BM64" s="3">
        <f>IF(BM$3=0,0,INDEX(Sheet1!RawDataCols,$C64,BM$5)*$R64)</f>
        <v>0</v>
      </c>
      <c r="BN64" s="3">
        <f>IF(BN$3=0,0,INDEX(Sheet1!RawDataCols,$C64,BN$5)*$R64)</f>
        <v>0</v>
      </c>
      <c r="BO64" s="3">
        <f>IF(BO$3=0,0,INDEX(Sheet1!RawDataCols,$C64,BO$5)*$R64)</f>
        <v>22593.838749999999</v>
      </c>
      <c r="BP64" s="3">
        <f>IF(BP$3=0,0,INDEX(Sheet1!RawDataCols,$C64,BP$5)*$R64)</f>
        <v>0</v>
      </c>
      <c r="BQ64" s="3">
        <f t="shared" si="40"/>
        <v>0</v>
      </c>
      <c r="BR64" s="3">
        <f t="shared" si="41"/>
        <v>0</v>
      </c>
      <c r="BS64" s="3">
        <f t="shared" si="42"/>
        <v>0</v>
      </c>
      <c r="BT64" s="3">
        <f t="shared" si="43"/>
        <v>0</v>
      </c>
      <c r="BU64" s="3" t="str">
        <f>INDEX(Sheet1!$BS$2:$BS$1000,MATCH($A64,Sheet1!$A$2:$A$1000,0))</f>
        <v>15</v>
      </c>
      <c r="BV64" s="3">
        <f>INDEX(Sheet1!$BT$2:$BT$1000,MATCH($A64,Sheet1!$A$2:$A$1000,0))</f>
        <v>0</v>
      </c>
    </row>
    <row r="65" spans="1:74" x14ac:dyDescent="0.2">
      <c r="A65" s="11" t="s">
        <v>611</v>
      </c>
      <c r="B65" s="3">
        <f>MATCH($A65,Sheet1!ACCOUNTNO,0)</f>
        <v>47</v>
      </c>
      <c r="C65" s="3">
        <f t="shared" si="34"/>
        <v>47</v>
      </c>
      <c r="D65" s="3" t="str">
        <f>IF(D$3=0,0,INDEX(Sheet1!RawDataCols,$C65,D$5))</f>
        <v>28180A05</v>
      </c>
      <c r="E65" s="3" t="str">
        <f>IF(E$3=0,0,INDEX(Sheet1!RawDataCols,$C65,E$5))</f>
        <v xml:space="preserve">28180          </v>
      </c>
      <c r="F65" s="3" t="str">
        <f>IF(F$3=0,0,INDEX(Sheet1!RawDataCols,$C65,F$5))</f>
        <v xml:space="preserve">A05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F010  </v>
      </c>
      <c r="N65" s="3" t="str">
        <f>IF(N$3=0,0,INDEX(Sheet1!RawDataCols,$C65,N$5))</f>
        <v>Depreciation - Build Improvements-26a Grote St</v>
      </c>
      <c r="O65" s="3">
        <f>INDEX(Sheet1!RawDataCols,$C65,O$5)</f>
        <v>13</v>
      </c>
      <c r="P65" s="3" t="str">
        <f>INDEX(Sheet1!RawDataCols,$C65,P$5)</f>
        <v>Cost and Expenses</v>
      </c>
      <c r="Q65" s="3" t="str">
        <f>IF(Q$3=0,0,INDEX(Sheet1!RawDataCols,$C65,Q$5))</f>
        <v>I</v>
      </c>
      <c r="R65" s="3">
        <f t="shared" si="44"/>
        <v>1</v>
      </c>
      <c r="S65" s="3">
        <f t="shared" si="45"/>
        <v>-1</v>
      </c>
      <c r="T65" s="3">
        <f>IF(T$3=0,0,INDEX(Sheet1!RawDataCols,$C65,T$5)*$R65)</f>
        <v>0</v>
      </c>
      <c r="U65" s="3">
        <f>IF(U$3=0,0,INDEX(Sheet1!RawDataCols,$C65,U$5)*$R65)</f>
        <v>210.41</v>
      </c>
      <c r="V65" s="3">
        <f>IF(V$3=0,0,INDEX(Sheet1!RawDataCols,$C65,V$5)*$R65)</f>
        <v>210.41</v>
      </c>
      <c r="W65" s="3">
        <f>IF(W$3=0,0,INDEX(Sheet1!RawDataCols,$C65,W$5)*$R65)</f>
        <v>210.41</v>
      </c>
      <c r="X65" s="3">
        <f>IF(X$3=0,0,INDEX(Sheet1!RawDataCols,$C65,X$5)*$R65)</f>
        <v>210.41</v>
      </c>
      <c r="Y65" s="3">
        <f>IF(Y$3=0,0,INDEX(Sheet1!RawDataCols,$C65,Y$5)*$R65)</f>
        <v>210.41</v>
      </c>
      <c r="Z65" s="3">
        <f>IF(Z$3=0,0,INDEX(Sheet1!RawDataCols,$C65,Z$5)*$R65)</f>
        <v>210.41</v>
      </c>
      <c r="AA65" s="3">
        <f>IF(AA$3=0,0,INDEX(Sheet1!RawDataCols,$C65,AA$5)*$R65)</f>
        <v>210.41</v>
      </c>
      <c r="AB65" s="3">
        <f>IF(AB$3=0,0,INDEX(Sheet1!RawDataCols,$C65,AB$5)*$R65)</f>
        <v>210.41</v>
      </c>
      <c r="AC65" s="3">
        <f>IF(AC$3=0,0,INDEX(Sheet1!RawDataCols,$C65,AC$5)*$R65)</f>
        <v>210.41</v>
      </c>
      <c r="AD65" s="3">
        <f>IF(AD$3=0,0,INDEX(Sheet1!RawDataCols,$C65,AD$5)*$R65)</f>
        <v>210.41</v>
      </c>
      <c r="AE65" s="3">
        <f>IF(AE$3=0,0,INDEX(Sheet1!RawDataCols,$C65,AE$5)*$R65)</f>
        <v>210.41</v>
      </c>
      <c r="AF65" s="3">
        <f>IF(AF$3=0,0,INDEX(Sheet1!RawDataCols,$C65,AF$5)*$R65)</f>
        <v>210.41</v>
      </c>
      <c r="AG65" s="3">
        <f>IF(AG$3=0,0,INDEX(Sheet1!RawDataCols,$C65,AG$5)*$R65)</f>
        <v>210.41</v>
      </c>
      <c r="AH65" s="3">
        <f>IF(AH$3=0,0,INDEX(Sheet1!RawDataCols,$C65,AH$5)*$R65)</f>
        <v>210.41</v>
      </c>
      <c r="AI65" s="3">
        <f>IF(AI$3=0,0,INDEX(Sheet1!RawDataCols,$C65,AI$5)*$R65)</f>
        <v>210.41</v>
      </c>
      <c r="AJ65" s="3">
        <f>IF(AJ$3=0,0,INDEX(Sheet1!RawDataCols,$C65,AJ$5)*$R65)</f>
        <v>210.41</v>
      </c>
      <c r="AK65" s="3">
        <f>IF(AK$3=0,0,INDEX(Sheet1!RawDataCols,$C65,AK$5)*$R65)</f>
        <v>210.41</v>
      </c>
      <c r="AL65" s="3">
        <f>IF(AL$3=0,0,INDEX(Sheet1!RawDataCols,$C65,AL$5)*$R65)</f>
        <v>210.41</v>
      </c>
      <c r="AM65" s="3">
        <f>IF(AM$3=0,0,INDEX(Sheet1!RawDataCols,$C65,AM$5)*$R65)</f>
        <v>231.66</v>
      </c>
      <c r="AN65" s="3">
        <f>IF(AN$3=0,0,INDEX(Sheet1!RawDataCols,$C65,AN$5)*$R65)</f>
        <v>231.66</v>
      </c>
      <c r="AO65" s="3">
        <f>IF(AO$3=0,0,INDEX(Sheet1!RawDataCols,$C65,AO$5)*$R65)</f>
        <v>210.41</v>
      </c>
      <c r="AP65" s="3">
        <f>IF(AP$3=0,0,INDEX(Sheet1!RawDataCols,$C65,AP$5)*$R65)</f>
        <v>231.66</v>
      </c>
      <c r="AQ65" s="3">
        <f>IF(AQ$3=0,0,INDEX(Sheet1!RawDataCols,$C65,AQ$5)*$R65)</f>
        <v>231.66</v>
      </c>
      <c r="AR65" s="3">
        <f>IF(AR$3=0,0,INDEX(Sheet1!RawDataCols,$C65,AR$5)*$R65)</f>
        <v>210.41</v>
      </c>
      <c r="AS65" s="3">
        <f>IF(AS$3=0,0,INDEX(Sheet1!RawDataCols,$C65,AS$5)*$R65)</f>
        <v>231.66</v>
      </c>
      <c r="AT65" s="3">
        <f>IF(AT$3=0,0,INDEX(Sheet1!RawDataCols,$C65,AT$5)*$R65)</f>
        <v>231.66</v>
      </c>
      <c r="AU65" s="3">
        <f>IF(AU$3=0,0,INDEX(Sheet1!RawDataCols,$C65,AU$5)*$R65)</f>
        <v>210.41</v>
      </c>
      <c r="AV65" s="3">
        <f>IF(AV$3=0,0,INDEX(Sheet1!RawDataCols,$C65,AV$5)*$R65)</f>
        <v>231.66</v>
      </c>
      <c r="AW65" s="3">
        <f>IF(AW$3=0,0,INDEX(Sheet1!RawDataCols,$C65,AW$5)*$R65)</f>
        <v>231.66</v>
      </c>
      <c r="AX65" s="3">
        <f>IF(AX$3=0,0,INDEX(Sheet1!RawDataCols,$C65,AX$5)*$R65)</f>
        <v>210.41</v>
      </c>
      <c r="AY65" s="3">
        <f>IF(AY$3=0,0,INDEX(Sheet1!RawDataCols,$C65,AY$5)*$R65)</f>
        <v>231.66</v>
      </c>
      <c r="AZ65" s="3">
        <f>IF(AZ$3=0,0,INDEX(Sheet1!RawDataCols,$C65,AZ$5)*$R65)</f>
        <v>231.66</v>
      </c>
      <c r="BA65" s="3">
        <f>IF(BA$3=0,0,INDEX(Sheet1!RawDataCols,$C65,BA$5)*$R65)</f>
        <v>210.41</v>
      </c>
      <c r="BB65" s="3">
        <f>IF(BB$3=0,0,INDEX(Sheet1!RawDataCols,$C65,BB$5)*$R65)</f>
        <v>231.66</v>
      </c>
      <c r="BC65" s="3">
        <f>IF(BC$3=0,0,INDEX(Sheet1!RawDataCols,$C65,BC$5)*$R65)</f>
        <v>231.66</v>
      </c>
      <c r="BD65" s="3">
        <f>IF(BD$3=0,0,INDEX(Sheet1!RawDataCols,$C65,BD$5)*$R65)</f>
        <v>210.41</v>
      </c>
      <c r="BE65" s="3">
        <f>IF(BE$3=0,0,INDEX(Sheet1!RawDataCols,$C65,BE$5)*$R65)</f>
        <v>231.66</v>
      </c>
      <c r="BF65" s="3">
        <f>IF(BF$3=0,0,INDEX(Sheet1!RawDataCols,$C65,BF$5)*$R65)</f>
        <v>231.66</v>
      </c>
      <c r="BG65" s="179">
        <f>IF(BG$3=0,0,INDEX(Sheet1!RawDataCols,$C65,BG$5)*$R65)</f>
        <v>210.41</v>
      </c>
      <c r="BH65" s="33">
        <f t="shared" si="37"/>
        <v>2652.42</v>
      </c>
      <c r="BI65" s="33">
        <f t="shared" si="38"/>
        <v>2652.42</v>
      </c>
      <c r="BJ65" s="33">
        <f t="shared" si="39"/>
        <v>2524.92</v>
      </c>
      <c r="BK65" s="3">
        <f>IF(BK$3=0,0,INDEX(Sheet1!RawDataCols,$C65,BK$5)*$R65)</f>
        <v>157.8075</v>
      </c>
      <c r="BL65" s="3">
        <f>IF(BL$3=0,0,INDEX(Sheet1!RawDataCols,$C65,BL$5)*$R65)</f>
        <v>157.8075</v>
      </c>
      <c r="BM65" s="3">
        <f>IF(BM$3=0,0,INDEX(Sheet1!RawDataCols,$C65,BM$5)*$R65)</f>
        <v>155.41499999999999</v>
      </c>
      <c r="BN65" s="3">
        <f>IF(BN$3=0,0,INDEX(Sheet1!RawDataCols,$C65,BN$5)*$R65)</f>
        <v>154.43125000000001</v>
      </c>
      <c r="BO65" s="3">
        <f>IF(BO$3=0,0,INDEX(Sheet1!RawDataCols,$C65,BO$5)*$R65)</f>
        <v>154.923125</v>
      </c>
      <c r="BP65" s="3">
        <f>IF(BP$3=0,0,INDEX(Sheet1!RawDataCols,$C65,BP$5)*$R65)</f>
        <v>1262.46</v>
      </c>
      <c r="BQ65" s="3">
        <f t="shared" si="40"/>
        <v>631.23</v>
      </c>
      <c r="BR65" s="3">
        <f t="shared" si="41"/>
        <v>631.23</v>
      </c>
      <c r="BS65" s="3">
        <f t="shared" si="42"/>
        <v>694.98</v>
      </c>
      <c r="BT65" s="3">
        <f t="shared" si="43"/>
        <v>1389.96</v>
      </c>
      <c r="BU65" s="3" t="str">
        <f>INDEX(Sheet1!$BS$2:$BS$1000,MATCH($A65,Sheet1!$A$2:$A$1000,0))</f>
        <v>15</v>
      </c>
      <c r="BV65" s="3">
        <f>INDEX(Sheet1!$BT$2:$BT$1000,MATCH($A65,Sheet1!$A$2:$A$1000,0))</f>
        <v>1389.96</v>
      </c>
    </row>
    <row r="66" spans="1:74" x14ac:dyDescent="0.2">
      <c r="A66" s="11" t="s">
        <v>612</v>
      </c>
      <c r="B66" s="3">
        <f>MATCH($A66,Sheet1!ACCOUNTNO,0)</f>
        <v>48</v>
      </c>
      <c r="C66" s="3">
        <f t="shared" si="34"/>
        <v>48</v>
      </c>
      <c r="D66" s="3" t="str">
        <f>IF(D$3=0,0,INDEX(Sheet1!RawDataCols,$C66,D$5))</f>
        <v>28180A06</v>
      </c>
      <c r="E66" s="3" t="str">
        <f>IF(E$3=0,0,INDEX(Sheet1!RawDataCols,$C66,E$5))</f>
        <v xml:space="preserve">28180          </v>
      </c>
      <c r="F66" s="3" t="str">
        <f>IF(F$3=0,0,INDEX(Sheet1!RawDataCols,$C66,F$5))</f>
        <v xml:space="preserve">A06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F010  </v>
      </c>
      <c r="N66" s="3" t="str">
        <f>IF(N$3=0,0,INDEX(Sheet1!RawDataCols,$C66,N$5))</f>
        <v>Depreciation - Build Improvements-31 Franklin St</v>
      </c>
      <c r="O66" s="3">
        <f>INDEX(Sheet1!RawDataCols,$C66,O$5)</f>
        <v>13</v>
      </c>
      <c r="P66" s="3" t="str">
        <f>INDEX(Sheet1!RawDataCols,$C66,P$5)</f>
        <v>Cost and Expenses</v>
      </c>
      <c r="Q66" s="3" t="str">
        <f>IF(Q$3=0,0,INDEX(Sheet1!RawDataCols,$C66,Q$5))</f>
        <v>I</v>
      </c>
      <c r="R66" s="3">
        <f t="shared" si="44"/>
        <v>1</v>
      </c>
      <c r="S66" s="3">
        <f t="shared" si="45"/>
        <v>-1</v>
      </c>
      <c r="T66" s="3">
        <f>IF(T$3=0,0,INDEX(Sheet1!RawDataCols,$C66,T$5)*$R66)</f>
        <v>0</v>
      </c>
      <c r="U66" s="3">
        <f>IF(U$3=0,0,INDEX(Sheet1!RawDataCols,$C66,U$5)*$R66)</f>
        <v>2483.11</v>
      </c>
      <c r="V66" s="3">
        <f>IF(V$3=0,0,INDEX(Sheet1!RawDataCols,$C66,V$5)*$R66)</f>
        <v>2483.11</v>
      </c>
      <c r="W66" s="3">
        <f>IF(W$3=0,0,INDEX(Sheet1!RawDataCols,$C66,W$5)*$R66)</f>
        <v>2462.14</v>
      </c>
      <c r="X66" s="3">
        <f>IF(X$3=0,0,INDEX(Sheet1!RawDataCols,$C66,X$5)*$R66)</f>
        <v>2483.11</v>
      </c>
      <c r="Y66" s="3">
        <f>IF(Y$3=0,0,INDEX(Sheet1!RawDataCols,$C66,Y$5)*$R66)</f>
        <v>2483.11</v>
      </c>
      <c r="Z66" s="3">
        <f>IF(Z$3=0,0,INDEX(Sheet1!RawDataCols,$C66,Z$5)*$R66)</f>
        <v>2462.14</v>
      </c>
      <c r="AA66" s="3">
        <f>IF(AA$3=0,0,INDEX(Sheet1!RawDataCols,$C66,AA$5)*$R66)</f>
        <v>2483.11</v>
      </c>
      <c r="AB66" s="3">
        <f>IF(AB$3=0,0,INDEX(Sheet1!RawDataCols,$C66,AB$5)*$R66)</f>
        <v>2483.11</v>
      </c>
      <c r="AC66" s="3">
        <f>IF(AC$3=0,0,INDEX(Sheet1!RawDataCols,$C66,AC$5)*$R66)</f>
        <v>2462.14</v>
      </c>
      <c r="AD66" s="3">
        <f>IF(AD$3=0,0,INDEX(Sheet1!RawDataCols,$C66,AD$5)*$R66)</f>
        <v>2483.11</v>
      </c>
      <c r="AE66" s="3">
        <f>IF(AE$3=0,0,INDEX(Sheet1!RawDataCols,$C66,AE$5)*$R66)</f>
        <v>2483.11</v>
      </c>
      <c r="AF66" s="3">
        <f>IF(AF$3=0,0,INDEX(Sheet1!RawDataCols,$C66,AF$5)*$R66)</f>
        <v>2462.14</v>
      </c>
      <c r="AG66" s="3">
        <f>IF(AG$3=0,0,INDEX(Sheet1!RawDataCols,$C66,AG$5)*$R66)</f>
        <v>2483.11</v>
      </c>
      <c r="AH66" s="3">
        <f>IF(AH$3=0,0,INDEX(Sheet1!RawDataCols,$C66,AH$5)*$R66)</f>
        <v>2483.11</v>
      </c>
      <c r="AI66" s="3">
        <f>IF(AI$3=0,0,INDEX(Sheet1!RawDataCols,$C66,AI$5)*$R66)</f>
        <v>2462.14</v>
      </c>
      <c r="AJ66" s="3">
        <f>IF(AJ$3=0,0,INDEX(Sheet1!RawDataCols,$C66,AJ$5)*$R66)</f>
        <v>2483.11</v>
      </c>
      <c r="AK66" s="3">
        <f>IF(AK$3=0,0,INDEX(Sheet1!RawDataCols,$C66,AK$5)*$R66)</f>
        <v>2483.11</v>
      </c>
      <c r="AL66" s="3">
        <f>IF(AL$3=0,0,INDEX(Sheet1!RawDataCols,$C66,AL$5)*$R66)</f>
        <v>2422.98</v>
      </c>
      <c r="AM66" s="3">
        <f>IF(AM$3=0,0,INDEX(Sheet1!RawDataCols,$C66,AM$5)*$R66)</f>
        <v>2432.02</v>
      </c>
      <c r="AN66" s="3">
        <f>IF(AN$3=0,0,INDEX(Sheet1!RawDataCols,$C66,AN$5)*$R66)</f>
        <v>2432.02</v>
      </c>
      <c r="AO66" s="3">
        <f>IF(AO$3=0,0,INDEX(Sheet1!RawDataCols,$C66,AO$5)*$R66)</f>
        <v>2185.44</v>
      </c>
      <c r="AP66" s="3">
        <f>IF(AP$3=0,0,INDEX(Sheet1!RawDataCols,$C66,AP$5)*$R66)</f>
        <v>2432.02</v>
      </c>
      <c r="AQ66" s="3">
        <f>IF(AQ$3=0,0,INDEX(Sheet1!RawDataCols,$C66,AQ$5)*$R66)</f>
        <v>2432.02</v>
      </c>
      <c r="AR66" s="3">
        <f>IF(AR$3=0,0,INDEX(Sheet1!RawDataCols,$C66,AR$5)*$R66)</f>
        <v>2185.44</v>
      </c>
      <c r="AS66" s="3">
        <f>IF(AS$3=0,0,INDEX(Sheet1!RawDataCols,$C66,AS$5)*$R66)</f>
        <v>2432.02</v>
      </c>
      <c r="AT66" s="3">
        <f>IF(AT$3=0,0,INDEX(Sheet1!RawDataCols,$C66,AT$5)*$R66)</f>
        <v>2432.02</v>
      </c>
      <c r="AU66" s="3">
        <f>IF(AU$3=0,0,INDEX(Sheet1!RawDataCols,$C66,AU$5)*$R66)</f>
        <v>2616.44</v>
      </c>
      <c r="AV66" s="3">
        <f>IF(AV$3=0,0,INDEX(Sheet1!RawDataCols,$C66,AV$5)*$R66)</f>
        <v>2432.02</v>
      </c>
      <c r="AW66" s="3">
        <f>IF(AW$3=0,0,INDEX(Sheet1!RawDataCols,$C66,AW$5)*$R66)</f>
        <v>2432.02</v>
      </c>
      <c r="AX66" s="3">
        <f>IF(AX$3=0,0,INDEX(Sheet1!RawDataCols,$C66,AX$5)*$R66)</f>
        <v>2563.11</v>
      </c>
      <c r="AY66" s="3">
        <f>IF(AY$3=0,0,INDEX(Sheet1!RawDataCols,$C66,AY$5)*$R66)</f>
        <v>2432.02</v>
      </c>
      <c r="AZ66" s="3">
        <f>IF(AZ$3=0,0,INDEX(Sheet1!RawDataCols,$C66,AZ$5)*$R66)</f>
        <v>2432.02</v>
      </c>
      <c r="BA66" s="3">
        <f>IF(BA$3=0,0,INDEX(Sheet1!RawDataCols,$C66,BA$5)*$R66)</f>
        <v>2563.11</v>
      </c>
      <c r="BB66" s="3">
        <f>IF(BB$3=0,0,INDEX(Sheet1!RawDataCols,$C66,BB$5)*$R66)</f>
        <v>2432.02</v>
      </c>
      <c r="BC66" s="3">
        <f>IF(BC$3=0,0,INDEX(Sheet1!RawDataCols,$C66,BC$5)*$R66)</f>
        <v>2432.02</v>
      </c>
      <c r="BD66" s="3">
        <f>IF(BD$3=0,0,INDEX(Sheet1!RawDataCols,$C66,BD$5)*$R66)</f>
        <v>2483.11</v>
      </c>
      <c r="BE66" s="3">
        <f>IF(BE$3=0,0,INDEX(Sheet1!RawDataCols,$C66,BE$5)*$R66)</f>
        <v>2432.02</v>
      </c>
      <c r="BF66" s="3">
        <f>IF(BF$3=0,0,INDEX(Sheet1!RawDataCols,$C66,BF$5)*$R66)</f>
        <v>2432.02</v>
      </c>
      <c r="BG66" s="179">
        <f>IF(BG$3=0,0,INDEX(Sheet1!RawDataCols,$C66,BG$5)*$R66)</f>
        <v>2483.11</v>
      </c>
      <c r="BH66" s="33">
        <f t="shared" si="37"/>
        <v>29490.780000000002</v>
      </c>
      <c r="BI66" s="33">
        <f t="shared" si="38"/>
        <v>29490.780000000002</v>
      </c>
      <c r="BJ66" s="33">
        <f t="shared" si="39"/>
        <v>29330.329999999998</v>
      </c>
      <c r="BK66" s="3">
        <f>IF(BK$3=0,0,INDEX(Sheet1!RawDataCols,$C66,BK$5)*$R66)</f>
        <v>1873.7275</v>
      </c>
      <c r="BL66" s="3">
        <f>IF(BL$3=0,0,INDEX(Sheet1!RawDataCols,$C66,BL$5)*$R66)</f>
        <v>1887.4925000000001</v>
      </c>
      <c r="BM66" s="3">
        <f>IF(BM$3=0,0,INDEX(Sheet1!RawDataCols,$C66,BM$5)*$R66)</f>
        <v>1903.8924999999999</v>
      </c>
      <c r="BN66" s="3">
        <f>IF(BN$3=0,0,INDEX(Sheet1!RawDataCols,$C66,BN$5)*$R66)</f>
        <v>1830.7506249999999</v>
      </c>
      <c r="BO66" s="3">
        <f>IF(BO$3=0,0,INDEX(Sheet1!RawDataCols,$C66,BO$5)*$R66)</f>
        <v>1724.4075</v>
      </c>
      <c r="BP66" s="3">
        <f>IF(BP$3=0,0,INDEX(Sheet1!RawDataCols,$C66,BP$5)*$R66)</f>
        <v>15466.2</v>
      </c>
      <c r="BQ66" s="3">
        <f t="shared" si="40"/>
        <v>7449.33</v>
      </c>
      <c r="BR66" s="3">
        <f t="shared" si="41"/>
        <v>7449.33</v>
      </c>
      <c r="BS66" s="3">
        <f t="shared" si="42"/>
        <v>7296.0599999999995</v>
      </c>
      <c r="BT66" s="3">
        <f t="shared" si="43"/>
        <v>14592.119999999999</v>
      </c>
      <c r="BU66" s="3" t="str">
        <f>INDEX(Sheet1!$BS$2:$BS$1000,MATCH($A66,Sheet1!$A$2:$A$1000,0))</f>
        <v>15</v>
      </c>
      <c r="BV66" s="3">
        <f>INDEX(Sheet1!$BT$2:$BT$1000,MATCH($A66,Sheet1!$A$2:$A$1000,0))</f>
        <v>14592.12</v>
      </c>
    </row>
    <row r="67" spans="1:74" x14ac:dyDescent="0.2">
      <c r="A67" s="11" t="s">
        <v>613</v>
      </c>
      <c r="B67" s="3">
        <f>MATCH($A67,Sheet1!ACCOUNTNO,0)</f>
        <v>49</v>
      </c>
      <c r="C67" s="3">
        <f t="shared" si="34"/>
        <v>49</v>
      </c>
      <c r="D67" s="3" t="str">
        <f>IF(D$3=0,0,INDEX(Sheet1!RawDataCols,$C67,D$5))</f>
        <v>28180A07</v>
      </c>
      <c r="E67" s="3" t="str">
        <f>IF(E$3=0,0,INDEX(Sheet1!RawDataCols,$C67,E$5))</f>
        <v xml:space="preserve">28180          </v>
      </c>
      <c r="F67" s="3" t="str">
        <f>IF(F$3=0,0,INDEX(Sheet1!RawDataCols,$C67,F$5))</f>
        <v xml:space="preserve">A07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F010  </v>
      </c>
      <c r="N67" s="3" t="str">
        <f>IF(N$3=0,0,INDEX(Sheet1!RawDataCols,$C67,N$5))</f>
        <v>Depreciation - Build Improvements-25 Franklin St</v>
      </c>
      <c r="O67" s="3">
        <f>INDEX(Sheet1!RawDataCols,$C67,O$5)</f>
        <v>13</v>
      </c>
      <c r="P67" s="3" t="str">
        <f>INDEX(Sheet1!RawDataCols,$C67,P$5)</f>
        <v>Cost and Expenses</v>
      </c>
      <c r="Q67" s="3" t="str">
        <f>IF(Q$3=0,0,INDEX(Sheet1!RawDataCols,$C67,Q$5))</f>
        <v>I</v>
      </c>
      <c r="R67" s="3">
        <f t="shared" si="44"/>
        <v>1</v>
      </c>
      <c r="S67" s="3">
        <f t="shared" si="45"/>
        <v>-1</v>
      </c>
      <c r="T67" s="3">
        <f>IF(T$3=0,0,INDEX(Sheet1!RawDataCols,$C67,T$5)*$R67)</f>
        <v>0</v>
      </c>
      <c r="U67" s="3">
        <f>IF(U$3=0,0,INDEX(Sheet1!RawDataCols,$C67,U$5)*$R67)</f>
        <v>21690.29</v>
      </c>
      <c r="V67" s="3">
        <f>IF(V$3=0,0,INDEX(Sheet1!RawDataCols,$C67,V$5)*$R67)</f>
        <v>21690.29</v>
      </c>
      <c r="W67" s="3">
        <f>IF(W$3=0,0,INDEX(Sheet1!RawDataCols,$C67,W$5)*$R67)</f>
        <v>21519.97</v>
      </c>
      <c r="X67" s="3">
        <f>IF(X$3=0,0,INDEX(Sheet1!RawDataCols,$C67,X$5)*$R67)</f>
        <v>21690.29</v>
      </c>
      <c r="Y67" s="3">
        <f>IF(Y$3=0,0,INDEX(Sheet1!RawDataCols,$C67,Y$5)*$R67)</f>
        <v>21690.29</v>
      </c>
      <c r="Z67" s="3">
        <f>IF(Z$3=0,0,INDEX(Sheet1!RawDataCols,$C67,Z$5)*$R67)</f>
        <v>21519.97</v>
      </c>
      <c r="AA67" s="3">
        <f>IF(AA$3=0,0,INDEX(Sheet1!RawDataCols,$C67,AA$5)*$R67)</f>
        <v>21690.29</v>
      </c>
      <c r="AB67" s="3">
        <f>IF(AB$3=0,0,INDEX(Sheet1!RawDataCols,$C67,AB$5)*$R67)</f>
        <v>21690.29</v>
      </c>
      <c r="AC67" s="3">
        <f>IF(AC$3=0,0,INDEX(Sheet1!RawDataCols,$C67,AC$5)*$R67)</f>
        <v>21519.97</v>
      </c>
      <c r="AD67" s="3">
        <f>IF(AD$3=0,0,INDEX(Sheet1!RawDataCols,$C67,AD$5)*$R67)</f>
        <v>21690.29</v>
      </c>
      <c r="AE67" s="3">
        <f>IF(AE$3=0,0,INDEX(Sheet1!RawDataCols,$C67,AE$5)*$R67)</f>
        <v>21690.29</v>
      </c>
      <c r="AF67" s="3">
        <f>IF(AF$3=0,0,INDEX(Sheet1!RawDataCols,$C67,AF$5)*$R67)</f>
        <v>21519.97</v>
      </c>
      <c r="AG67" s="3">
        <f>IF(AG$3=0,0,INDEX(Sheet1!RawDataCols,$C67,AG$5)*$R67)</f>
        <v>21690.29</v>
      </c>
      <c r="AH67" s="3">
        <f>IF(AH$3=0,0,INDEX(Sheet1!RawDataCols,$C67,AH$5)*$R67)</f>
        <v>21690.29</v>
      </c>
      <c r="AI67" s="3">
        <f>IF(AI$3=0,0,INDEX(Sheet1!RawDataCols,$C67,AI$5)*$R67)</f>
        <v>21519.97</v>
      </c>
      <c r="AJ67" s="3">
        <f>IF(AJ$3=0,0,INDEX(Sheet1!RawDataCols,$C67,AJ$5)*$R67)</f>
        <v>21690.29</v>
      </c>
      <c r="AK67" s="3">
        <f>IF(AK$3=0,0,INDEX(Sheet1!RawDataCols,$C67,AK$5)*$R67)</f>
        <v>21690.29</v>
      </c>
      <c r="AL67" s="3">
        <f>IF(AL$3=0,0,INDEX(Sheet1!RawDataCols,$C67,AL$5)*$R67)</f>
        <v>21519.97</v>
      </c>
      <c r="AM67" s="3">
        <f>IF(AM$3=0,0,INDEX(Sheet1!RawDataCols,$C67,AM$5)*$R67)</f>
        <v>20882.14</v>
      </c>
      <c r="AN67" s="3">
        <f>IF(AN$3=0,0,INDEX(Sheet1!RawDataCols,$C67,AN$5)*$R67)</f>
        <v>20882.14</v>
      </c>
      <c r="AO67" s="3">
        <f>IF(AO$3=0,0,INDEX(Sheet1!RawDataCols,$C67,AO$5)*$R67)</f>
        <v>21603.29</v>
      </c>
      <c r="AP67" s="3">
        <f>IF(AP$3=0,0,INDEX(Sheet1!RawDataCols,$C67,AP$5)*$R67)</f>
        <v>20969.14</v>
      </c>
      <c r="AQ67" s="3">
        <f>IF(AQ$3=0,0,INDEX(Sheet1!RawDataCols,$C67,AQ$5)*$R67)</f>
        <v>20969.14</v>
      </c>
      <c r="AR67" s="3">
        <f>IF(AR$3=0,0,INDEX(Sheet1!RawDataCols,$C67,AR$5)*$R67)</f>
        <v>21603.29</v>
      </c>
      <c r="AS67" s="3">
        <f>IF(AS$3=0,0,INDEX(Sheet1!RawDataCols,$C67,AS$5)*$R67)</f>
        <v>20969.14</v>
      </c>
      <c r="AT67" s="3">
        <f>IF(AT$3=0,0,INDEX(Sheet1!RawDataCols,$C67,AT$5)*$R67)</f>
        <v>20969.14</v>
      </c>
      <c r="AU67" s="3">
        <f>IF(AU$3=0,0,INDEX(Sheet1!RawDataCols,$C67,AU$5)*$R67)</f>
        <v>21690.29</v>
      </c>
      <c r="AV67" s="3">
        <f>IF(AV$3=0,0,INDEX(Sheet1!RawDataCols,$C67,AV$5)*$R67)</f>
        <v>20969.14</v>
      </c>
      <c r="AW67" s="3">
        <f>IF(AW$3=0,0,INDEX(Sheet1!RawDataCols,$C67,AW$5)*$R67)</f>
        <v>20969.14</v>
      </c>
      <c r="AX67" s="3">
        <f>IF(AX$3=0,0,INDEX(Sheet1!RawDataCols,$C67,AX$5)*$R67)</f>
        <v>21690.29</v>
      </c>
      <c r="AY67" s="3">
        <f>IF(AY$3=0,0,INDEX(Sheet1!RawDataCols,$C67,AY$5)*$R67)</f>
        <v>20969.14</v>
      </c>
      <c r="AZ67" s="3">
        <f>IF(AZ$3=0,0,INDEX(Sheet1!RawDataCols,$C67,AZ$5)*$R67)</f>
        <v>20969.14</v>
      </c>
      <c r="BA67" s="3">
        <f>IF(BA$3=0,0,INDEX(Sheet1!RawDataCols,$C67,BA$5)*$R67)</f>
        <v>21690.29</v>
      </c>
      <c r="BB67" s="3">
        <f>IF(BB$3=0,0,INDEX(Sheet1!RawDataCols,$C67,BB$5)*$R67)</f>
        <v>20969.14</v>
      </c>
      <c r="BC67" s="3">
        <f>IF(BC$3=0,0,INDEX(Sheet1!RawDataCols,$C67,BC$5)*$R67)</f>
        <v>20969.14</v>
      </c>
      <c r="BD67" s="3">
        <f>IF(BD$3=0,0,INDEX(Sheet1!RawDataCols,$C67,BD$5)*$R67)</f>
        <v>21690.29</v>
      </c>
      <c r="BE67" s="3">
        <f>IF(BE$3=0,0,INDEX(Sheet1!RawDataCols,$C67,BE$5)*$R67)</f>
        <v>20969.14</v>
      </c>
      <c r="BF67" s="3">
        <f>IF(BF$3=0,0,INDEX(Sheet1!RawDataCols,$C67,BF$5)*$R67)</f>
        <v>20969.14</v>
      </c>
      <c r="BG67" s="179">
        <f>IF(BG$3=0,0,INDEX(Sheet1!RawDataCols,$C67,BG$5)*$R67)</f>
        <v>21690.29</v>
      </c>
      <c r="BH67" s="33">
        <f t="shared" si="37"/>
        <v>255869.58000000007</v>
      </c>
      <c r="BI67" s="33">
        <f t="shared" si="38"/>
        <v>255869.58000000007</v>
      </c>
      <c r="BJ67" s="33">
        <f t="shared" si="39"/>
        <v>259087.56000000006</v>
      </c>
      <c r="BK67" s="3">
        <f>IF(BK$3=0,0,INDEX(Sheet1!RawDataCols,$C67,BK$5)*$R67)</f>
        <v>16262.28</v>
      </c>
      <c r="BL67" s="3">
        <f>IF(BL$3=0,0,INDEX(Sheet1!RawDataCols,$C67,BL$5)*$R67)</f>
        <v>16134.54</v>
      </c>
      <c r="BM67" s="3">
        <f>IF(BM$3=0,0,INDEX(Sheet1!RawDataCols,$C67,BM$5)*$R67)</f>
        <v>15546.577499999999</v>
      </c>
      <c r="BN67" s="3">
        <f>IF(BN$3=0,0,INDEX(Sheet1!RawDataCols,$C67,BN$5)*$R67)</f>
        <v>15285.491249999999</v>
      </c>
      <c r="BO67" s="3">
        <f>IF(BO$3=0,0,INDEX(Sheet1!RawDataCols,$C67,BO$5)*$R67)</f>
        <v>13505.696875</v>
      </c>
      <c r="BP67" s="3">
        <f>IF(BP$3=0,0,INDEX(Sheet1!RawDataCols,$C67,BP$5)*$R67)</f>
        <v>129032.82</v>
      </c>
      <c r="BQ67" s="3">
        <f t="shared" si="40"/>
        <v>65070.87</v>
      </c>
      <c r="BR67" s="3">
        <f t="shared" si="41"/>
        <v>65070.87</v>
      </c>
      <c r="BS67" s="3">
        <f t="shared" si="42"/>
        <v>62820.42</v>
      </c>
      <c r="BT67" s="3">
        <f t="shared" si="43"/>
        <v>125727.84</v>
      </c>
      <c r="BU67" s="3" t="str">
        <f>INDEX(Sheet1!$BS$2:$BS$1000,MATCH($A67,Sheet1!$A$2:$A$1000,0))</f>
        <v>15</v>
      </c>
      <c r="BV67" s="3">
        <f>INDEX(Sheet1!$BT$2:$BT$1000,MATCH($A67,Sheet1!$A$2:$A$1000,0))</f>
        <v>125727.84</v>
      </c>
    </row>
    <row r="68" spans="1:74" x14ac:dyDescent="0.2">
      <c r="A68" s="11" t="s">
        <v>614</v>
      </c>
      <c r="B68" s="3">
        <f>MATCH($A68,Sheet1!ACCOUNTNO,0)</f>
        <v>50</v>
      </c>
      <c r="C68" s="3">
        <f t="shared" si="34"/>
        <v>50</v>
      </c>
      <c r="D68" s="3" t="str">
        <f>IF(D$3=0,0,INDEX(Sheet1!RawDataCols,$C68,D$5))</f>
        <v>28180A10</v>
      </c>
      <c r="E68" s="3" t="str">
        <f>IF(E$3=0,0,INDEX(Sheet1!RawDataCols,$C68,E$5))</f>
        <v xml:space="preserve">28180          </v>
      </c>
      <c r="F68" s="3" t="str">
        <f>IF(F$3=0,0,INDEX(Sheet1!RawDataCols,$C68,F$5))</f>
        <v xml:space="preserve">A10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F010  </v>
      </c>
      <c r="N68" s="3" t="str">
        <f>IF(N$3=0,0,INDEX(Sheet1!RawDataCols,$C68,N$5))</f>
        <v>Depreciation - Build Improvements-15 Franklin St</v>
      </c>
      <c r="O68" s="3">
        <f>INDEX(Sheet1!RawDataCols,$C68,O$5)</f>
        <v>13</v>
      </c>
      <c r="P68" s="3" t="str">
        <f>INDEX(Sheet1!RawDataCols,$C68,P$5)</f>
        <v>Cost and Expenses</v>
      </c>
      <c r="Q68" s="3" t="str">
        <f>IF(Q$3=0,0,INDEX(Sheet1!RawDataCols,$C68,Q$5))</f>
        <v>I</v>
      </c>
      <c r="R68" s="3">
        <f t="shared" si="44"/>
        <v>1</v>
      </c>
      <c r="S68" s="3">
        <f t="shared" si="45"/>
        <v>-1</v>
      </c>
      <c r="T68" s="3">
        <f>IF(T$3=0,0,INDEX(Sheet1!RawDataCols,$C68,T$5)*$R68)</f>
        <v>0</v>
      </c>
      <c r="U68" s="3">
        <f>IF(U$3=0,0,INDEX(Sheet1!RawDataCols,$C68,U$5)*$R68)</f>
        <v>3396.12</v>
      </c>
      <c r="V68" s="3">
        <f>IF(V$3=0,0,INDEX(Sheet1!RawDataCols,$C68,V$5)*$R68)</f>
        <v>3396.12</v>
      </c>
      <c r="W68" s="3">
        <f>IF(W$3=0,0,INDEX(Sheet1!RawDataCols,$C68,W$5)*$R68)</f>
        <v>3346.59</v>
      </c>
      <c r="X68" s="3">
        <f>IF(X$3=0,0,INDEX(Sheet1!RawDataCols,$C68,X$5)*$R68)</f>
        <v>3396.12</v>
      </c>
      <c r="Y68" s="3">
        <f>IF(Y$3=0,0,INDEX(Sheet1!RawDataCols,$C68,Y$5)*$R68)</f>
        <v>3396.12</v>
      </c>
      <c r="Z68" s="3">
        <f>IF(Z$3=0,0,INDEX(Sheet1!RawDataCols,$C68,Z$5)*$R68)</f>
        <v>3346.59</v>
      </c>
      <c r="AA68" s="3">
        <f>IF(AA$3=0,0,INDEX(Sheet1!RawDataCols,$C68,AA$5)*$R68)</f>
        <v>3396.12</v>
      </c>
      <c r="AB68" s="3">
        <f>IF(AB$3=0,0,INDEX(Sheet1!RawDataCols,$C68,AB$5)*$R68)</f>
        <v>3396.12</v>
      </c>
      <c r="AC68" s="3">
        <f>IF(AC$3=0,0,INDEX(Sheet1!RawDataCols,$C68,AC$5)*$R68)</f>
        <v>3346.59</v>
      </c>
      <c r="AD68" s="3">
        <f>IF(AD$3=0,0,INDEX(Sheet1!RawDataCols,$C68,AD$5)*$R68)</f>
        <v>3396.12</v>
      </c>
      <c r="AE68" s="3">
        <f>IF(AE$3=0,0,INDEX(Sheet1!RawDataCols,$C68,AE$5)*$R68)</f>
        <v>3396.12</v>
      </c>
      <c r="AF68" s="3">
        <f>IF(AF$3=0,0,INDEX(Sheet1!RawDataCols,$C68,AF$5)*$R68)</f>
        <v>3346.59</v>
      </c>
      <c r="AG68" s="3">
        <f>IF(AG$3=0,0,INDEX(Sheet1!RawDataCols,$C68,AG$5)*$R68)</f>
        <v>3396.12</v>
      </c>
      <c r="AH68" s="3">
        <f>IF(AH$3=0,0,INDEX(Sheet1!RawDataCols,$C68,AH$5)*$R68)</f>
        <v>3396.12</v>
      </c>
      <c r="AI68" s="3">
        <f>IF(AI$3=0,0,INDEX(Sheet1!RawDataCols,$C68,AI$5)*$R68)</f>
        <v>3346.59</v>
      </c>
      <c r="AJ68" s="3">
        <f>IF(AJ$3=0,0,INDEX(Sheet1!RawDataCols,$C68,AJ$5)*$R68)</f>
        <v>3396.12</v>
      </c>
      <c r="AK68" s="3">
        <f>IF(AK$3=0,0,INDEX(Sheet1!RawDataCols,$C68,AK$5)*$R68)</f>
        <v>3396.12</v>
      </c>
      <c r="AL68" s="3">
        <f>IF(AL$3=0,0,INDEX(Sheet1!RawDataCols,$C68,AL$5)*$R68)</f>
        <v>3346.59</v>
      </c>
      <c r="AM68" s="3">
        <f>IF(AM$3=0,0,INDEX(Sheet1!RawDataCols,$C68,AM$5)*$R68)</f>
        <v>3241.33</v>
      </c>
      <c r="AN68" s="3">
        <f>IF(AN$3=0,0,INDEX(Sheet1!RawDataCols,$C68,AN$5)*$R68)</f>
        <v>3241.33</v>
      </c>
      <c r="AO68" s="3">
        <f>IF(AO$3=0,0,INDEX(Sheet1!RawDataCols,$C68,AO$5)*$R68)</f>
        <v>3251.12</v>
      </c>
      <c r="AP68" s="3">
        <f>IF(AP$3=0,0,INDEX(Sheet1!RawDataCols,$C68,AP$5)*$R68)</f>
        <v>3386.33</v>
      </c>
      <c r="AQ68" s="3">
        <f>IF(AQ$3=0,0,INDEX(Sheet1!RawDataCols,$C68,AQ$5)*$R68)</f>
        <v>3386.33</v>
      </c>
      <c r="AR68" s="3">
        <f>IF(AR$3=0,0,INDEX(Sheet1!RawDataCols,$C68,AR$5)*$R68)</f>
        <v>3251.12</v>
      </c>
      <c r="AS68" s="3">
        <f>IF(AS$3=0,0,INDEX(Sheet1!RawDataCols,$C68,AS$5)*$R68)</f>
        <v>3386.33</v>
      </c>
      <c r="AT68" s="3">
        <f>IF(AT$3=0,0,INDEX(Sheet1!RawDataCols,$C68,AT$5)*$R68)</f>
        <v>3386.33</v>
      </c>
      <c r="AU68" s="3">
        <f>IF(AU$3=0,0,INDEX(Sheet1!RawDataCols,$C68,AU$5)*$R68)</f>
        <v>3396.12</v>
      </c>
      <c r="AV68" s="3">
        <f>IF(AV$3=0,0,INDEX(Sheet1!RawDataCols,$C68,AV$5)*$R68)</f>
        <v>3386.33</v>
      </c>
      <c r="AW68" s="3">
        <f>IF(AW$3=0,0,INDEX(Sheet1!RawDataCols,$C68,AW$5)*$R68)</f>
        <v>3386.33</v>
      </c>
      <c r="AX68" s="3">
        <f>IF(AX$3=0,0,INDEX(Sheet1!RawDataCols,$C68,AX$5)*$R68)</f>
        <v>3396.12</v>
      </c>
      <c r="AY68" s="3">
        <f>IF(AY$3=0,0,INDEX(Sheet1!RawDataCols,$C68,AY$5)*$R68)</f>
        <v>3386.33</v>
      </c>
      <c r="AZ68" s="3">
        <f>IF(AZ$3=0,0,INDEX(Sheet1!RawDataCols,$C68,AZ$5)*$R68)</f>
        <v>3386.33</v>
      </c>
      <c r="BA68" s="3">
        <f>IF(BA$3=0,0,INDEX(Sheet1!RawDataCols,$C68,BA$5)*$R68)</f>
        <v>3396.12</v>
      </c>
      <c r="BB68" s="3">
        <f>IF(BB$3=0,0,INDEX(Sheet1!RawDataCols,$C68,BB$5)*$R68)</f>
        <v>3386.33</v>
      </c>
      <c r="BC68" s="3">
        <f>IF(BC$3=0,0,INDEX(Sheet1!RawDataCols,$C68,BC$5)*$R68)</f>
        <v>3386.33</v>
      </c>
      <c r="BD68" s="3">
        <f>IF(BD$3=0,0,INDEX(Sheet1!RawDataCols,$C68,BD$5)*$R68)</f>
        <v>3396.12</v>
      </c>
      <c r="BE68" s="3">
        <f>IF(BE$3=0,0,INDEX(Sheet1!RawDataCols,$C68,BE$5)*$R68)</f>
        <v>3386.33</v>
      </c>
      <c r="BF68" s="3">
        <f>IF(BF$3=0,0,INDEX(Sheet1!RawDataCols,$C68,BF$5)*$R68)</f>
        <v>3386.33</v>
      </c>
      <c r="BG68" s="179">
        <f>IF(BG$3=0,0,INDEX(Sheet1!RawDataCols,$C68,BG$5)*$R68)</f>
        <v>3396.12</v>
      </c>
      <c r="BH68" s="33">
        <f t="shared" si="37"/>
        <v>40549.700000000004</v>
      </c>
      <c r="BI68" s="33">
        <f t="shared" si="38"/>
        <v>40549.700000000004</v>
      </c>
      <c r="BJ68" s="33">
        <f t="shared" si="39"/>
        <v>40166.26</v>
      </c>
      <c r="BK68" s="3">
        <f>IF(BK$3=0,0,INDEX(Sheet1!RawDataCols,$C68,BK$5)*$R68)</f>
        <v>2538.0275000000001</v>
      </c>
      <c r="BL68" s="3">
        <f>IF(BL$3=0,0,INDEX(Sheet1!RawDataCols,$C68,BL$5)*$R68)</f>
        <v>2500.88</v>
      </c>
      <c r="BM68" s="3">
        <f>IF(BM$3=0,0,INDEX(Sheet1!RawDataCols,$C68,BM$5)*$R68)</f>
        <v>1859.4075</v>
      </c>
      <c r="BN68" s="3">
        <f>IF(BN$3=0,0,INDEX(Sheet1!RawDataCols,$C68,BN$5)*$R68)</f>
        <v>1841.2825</v>
      </c>
      <c r="BO68" s="3">
        <f>IF(BO$3=0,0,INDEX(Sheet1!RawDataCols,$C68,BO$5)*$R68)</f>
        <v>1850.345</v>
      </c>
      <c r="BP68" s="3">
        <f>IF(BP$3=0,0,INDEX(Sheet1!RawDataCols,$C68,BP$5)*$R68)</f>
        <v>19934.54</v>
      </c>
      <c r="BQ68" s="3">
        <f t="shared" si="40"/>
        <v>10188.36</v>
      </c>
      <c r="BR68" s="3">
        <f t="shared" si="41"/>
        <v>10188.36</v>
      </c>
      <c r="BS68" s="3">
        <f t="shared" si="42"/>
        <v>10013.99</v>
      </c>
      <c r="BT68" s="3">
        <f t="shared" si="43"/>
        <v>20172.98</v>
      </c>
      <c r="BU68" s="3" t="str">
        <f>INDEX(Sheet1!$BS$2:$BS$1000,MATCH($A68,Sheet1!$A$2:$A$1000,0))</f>
        <v>15</v>
      </c>
      <c r="BV68" s="3">
        <f>INDEX(Sheet1!$BT$2:$BT$1000,MATCH($A68,Sheet1!$A$2:$A$1000,0))</f>
        <v>20172.98</v>
      </c>
    </row>
    <row r="69" spans="1:74" x14ac:dyDescent="0.2">
      <c r="A69" s="11" t="s">
        <v>615</v>
      </c>
      <c r="B69" s="3">
        <f>MATCH($A69,Sheet1!ACCOUNTNO,0)</f>
        <v>51</v>
      </c>
      <c r="C69" s="3">
        <f t="shared" si="34"/>
        <v>51</v>
      </c>
      <c r="D69" s="3" t="str">
        <f>IF(D$3=0,0,INDEX(Sheet1!RawDataCols,$C69,D$5))</f>
        <v>28220A12</v>
      </c>
      <c r="E69" s="3" t="str">
        <f>IF(E$3=0,0,INDEX(Sheet1!RawDataCols,$C69,E$5))</f>
        <v xml:space="preserve">28220          </v>
      </c>
      <c r="F69" s="3" t="str">
        <f>IF(F$3=0,0,INDEX(Sheet1!RawDataCols,$C69,F$5))</f>
        <v xml:space="preserve">A12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F010  </v>
      </c>
      <c r="N69" s="3" t="str">
        <f>IF(N$3=0,0,INDEX(Sheet1!RawDataCols,$C69,N$5))</f>
        <v>Depreciation - Furniture &amp; Fittings-A27 188 Carrington</v>
      </c>
      <c r="O69" s="3">
        <f>INDEX(Sheet1!RawDataCols,$C69,O$5)</f>
        <v>13</v>
      </c>
      <c r="P69" s="3" t="str">
        <f>INDEX(Sheet1!RawDataCols,$C69,P$5)</f>
        <v>Cost and Expenses</v>
      </c>
      <c r="Q69" s="3" t="str">
        <f>IF(Q$3=0,0,INDEX(Sheet1!RawDataCols,$C69,Q$5))</f>
        <v>I</v>
      </c>
      <c r="R69" s="3">
        <f t="shared" si="44"/>
        <v>1</v>
      </c>
      <c r="S69" s="3">
        <f t="shared" si="45"/>
        <v>-1</v>
      </c>
      <c r="T69" s="3">
        <f>IF(T$3=0,0,INDEX(Sheet1!RawDataCols,$C69,T$5)*$R69)</f>
        <v>0</v>
      </c>
      <c r="U69" s="3">
        <f>IF(U$3=0,0,INDEX(Sheet1!RawDataCols,$C69,U$5)*$R69)</f>
        <v>0</v>
      </c>
      <c r="V69" s="3">
        <f>IF(V$3=0,0,INDEX(Sheet1!RawDataCols,$C69,V$5)*$R69)</f>
        <v>0</v>
      </c>
      <c r="W69" s="3">
        <f>IF(W$3=0,0,INDEX(Sheet1!RawDataCols,$C69,W$5)*$R69)</f>
        <v>0</v>
      </c>
      <c r="X69" s="3">
        <f>IF(X$3=0,0,INDEX(Sheet1!RawDataCols,$C69,X$5)*$R69)</f>
        <v>0</v>
      </c>
      <c r="Y69" s="3">
        <f>IF(Y$3=0,0,INDEX(Sheet1!RawDataCols,$C69,Y$5)*$R69)</f>
        <v>0</v>
      </c>
      <c r="Z69" s="3">
        <f>IF(Z$3=0,0,INDEX(Sheet1!RawDataCols,$C69,Z$5)*$R69)</f>
        <v>0</v>
      </c>
      <c r="AA69" s="3">
        <f>IF(AA$3=0,0,INDEX(Sheet1!RawDataCols,$C69,AA$5)*$R69)</f>
        <v>0</v>
      </c>
      <c r="AB69" s="3">
        <f>IF(AB$3=0,0,INDEX(Sheet1!RawDataCols,$C69,AB$5)*$R69)</f>
        <v>0</v>
      </c>
      <c r="AC69" s="3">
        <f>IF(AC$3=0,0,INDEX(Sheet1!RawDataCols,$C69,AC$5)*$R69)</f>
        <v>0</v>
      </c>
      <c r="AD69" s="3">
        <f>IF(AD$3=0,0,INDEX(Sheet1!RawDataCols,$C69,AD$5)*$R69)</f>
        <v>0</v>
      </c>
      <c r="AE69" s="3">
        <f>IF(AE$3=0,0,INDEX(Sheet1!RawDataCols,$C69,AE$5)*$R69)</f>
        <v>0</v>
      </c>
      <c r="AF69" s="3">
        <f>IF(AF$3=0,0,INDEX(Sheet1!RawDataCols,$C69,AF$5)*$R69)</f>
        <v>0</v>
      </c>
      <c r="AG69" s="3">
        <f>IF(AG$3=0,0,INDEX(Sheet1!RawDataCols,$C69,AG$5)*$R69)</f>
        <v>0</v>
      </c>
      <c r="AH69" s="3">
        <f>IF(AH$3=0,0,INDEX(Sheet1!RawDataCols,$C69,AH$5)*$R69)</f>
        <v>0</v>
      </c>
      <c r="AI69" s="3">
        <f>IF(AI$3=0,0,INDEX(Sheet1!RawDataCols,$C69,AI$5)*$R69)</f>
        <v>0</v>
      </c>
      <c r="AJ69" s="3">
        <f>IF(AJ$3=0,0,INDEX(Sheet1!RawDataCols,$C69,AJ$5)*$R69)</f>
        <v>0</v>
      </c>
      <c r="AK69" s="3">
        <f>IF(AK$3=0,0,INDEX(Sheet1!RawDataCols,$C69,AK$5)*$R69)</f>
        <v>0</v>
      </c>
      <c r="AL69" s="3">
        <f>IF(AL$3=0,0,INDEX(Sheet1!RawDataCols,$C69,AL$5)*$R69)</f>
        <v>0</v>
      </c>
      <c r="AM69" s="3">
        <f>IF(AM$3=0,0,INDEX(Sheet1!RawDataCols,$C69,AM$5)*$R69)</f>
        <v>0</v>
      </c>
      <c r="AN69" s="3">
        <f>IF(AN$3=0,0,INDEX(Sheet1!RawDataCols,$C69,AN$5)*$R69)</f>
        <v>0</v>
      </c>
      <c r="AO69" s="3">
        <f>IF(AO$3=0,0,INDEX(Sheet1!RawDataCols,$C69,AO$5)*$R69)</f>
        <v>0</v>
      </c>
      <c r="AP69" s="3">
        <f>IF(AP$3=0,0,INDEX(Sheet1!RawDataCols,$C69,AP$5)*$R69)</f>
        <v>0</v>
      </c>
      <c r="AQ69" s="3">
        <f>IF(AQ$3=0,0,INDEX(Sheet1!RawDataCols,$C69,AQ$5)*$R69)</f>
        <v>0</v>
      </c>
      <c r="AR69" s="3">
        <f>IF(AR$3=0,0,INDEX(Sheet1!RawDataCols,$C69,AR$5)*$R69)</f>
        <v>0</v>
      </c>
      <c r="AS69" s="3">
        <f>IF(AS$3=0,0,INDEX(Sheet1!RawDataCols,$C69,AS$5)*$R69)</f>
        <v>0</v>
      </c>
      <c r="AT69" s="3">
        <f>IF(AT$3=0,0,INDEX(Sheet1!RawDataCols,$C69,AT$5)*$R69)</f>
        <v>0</v>
      </c>
      <c r="AU69" s="3">
        <f>IF(AU$3=0,0,INDEX(Sheet1!RawDataCols,$C69,AU$5)*$R69)</f>
        <v>0</v>
      </c>
      <c r="AV69" s="3">
        <f>IF(AV$3=0,0,INDEX(Sheet1!RawDataCols,$C69,AV$5)*$R69)</f>
        <v>0</v>
      </c>
      <c r="AW69" s="3">
        <f>IF(AW$3=0,0,INDEX(Sheet1!RawDataCols,$C69,AW$5)*$R69)</f>
        <v>0</v>
      </c>
      <c r="AX69" s="3">
        <f>IF(AX$3=0,0,INDEX(Sheet1!RawDataCols,$C69,AX$5)*$R69)</f>
        <v>0</v>
      </c>
      <c r="AY69" s="3">
        <f>IF(AY$3=0,0,INDEX(Sheet1!RawDataCols,$C69,AY$5)*$R69)</f>
        <v>0</v>
      </c>
      <c r="AZ69" s="3">
        <f>IF(AZ$3=0,0,INDEX(Sheet1!RawDataCols,$C69,AZ$5)*$R69)</f>
        <v>0</v>
      </c>
      <c r="BA69" s="3">
        <f>IF(BA$3=0,0,INDEX(Sheet1!RawDataCols,$C69,BA$5)*$R69)</f>
        <v>0</v>
      </c>
      <c r="BB69" s="3">
        <f>IF(BB$3=0,0,INDEX(Sheet1!RawDataCols,$C69,BB$5)*$R69)</f>
        <v>0</v>
      </c>
      <c r="BC69" s="3">
        <f>IF(BC$3=0,0,INDEX(Sheet1!RawDataCols,$C69,BC$5)*$R69)</f>
        <v>0</v>
      </c>
      <c r="BD69" s="3">
        <f>IF(BD$3=0,0,INDEX(Sheet1!RawDataCols,$C69,BD$5)*$R69)</f>
        <v>0</v>
      </c>
      <c r="BE69" s="3">
        <f>IF(BE$3=0,0,INDEX(Sheet1!RawDataCols,$C69,BE$5)*$R69)</f>
        <v>0</v>
      </c>
      <c r="BF69" s="3">
        <f>IF(BF$3=0,0,INDEX(Sheet1!RawDataCols,$C69,BF$5)*$R69)</f>
        <v>0</v>
      </c>
      <c r="BG69" s="179">
        <f>IF(BG$3=0,0,INDEX(Sheet1!RawDataCols,$C69,BG$5)*$R69)</f>
        <v>0</v>
      </c>
      <c r="BH69" s="33">
        <f t="shared" si="37"/>
        <v>0</v>
      </c>
      <c r="BI69" s="33">
        <f t="shared" si="38"/>
        <v>0</v>
      </c>
      <c r="BJ69" s="33">
        <f t="shared" si="39"/>
        <v>0</v>
      </c>
      <c r="BK69" s="3">
        <f>IF(BK$3=0,0,INDEX(Sheet1!RawDataCols,$C69,BK$5)*$R69)</f>
        <v>0</v>
      </c>
      <c r="BL69" s="3">
        <f>IF(BL$3=0,0,INDEX(Sheet1!RawDataCols,$C69,BL$5)*$R69)</f>
        <v>0</v>
      </c>
      <c r="BM69" s="3">
        <f>IF(BM$3=0,0,INDEX(Sheet1!RawDataCols,$C69,BM$5)*$R69)</f>
        <v>0</v>
      </c>
      <c r="BN69" s="3">
        <f>IF(BN$3=0,0,INDEX(Sheet1!RawDataCols,$C69,BN$5)*$R69)</f>
        <v>0</v>
      </c>
      <c r="BO69" s="3">
        <f>IF(BO$3=0,0,INDEX(Sheet1!RawDataCols,$C69,BO$5)*$R69)</f>
        <v>-13.536875</v>
      </c>
      <c r="BP69" s="3">
        <f>IF(BP$3=0,0,INDEX(Sheet1!RawDataCols,$C69,BP$5)*$R69)</f>
        <v>0</v>
      </c>
      <c r="BQ69" s="3">
        <f t="shared" si="40"/>
        <v>0</v>
      </c>
      <c r="BR69" s="3">
        <f t="shared" si="41"/>
        <v>0</v>
      </c>
      <c r="BS69" s="3">
        <f t="shared" si="42"/>
        <v>0</v>
      </c>
      <c r="BT69" s="3">
        <f t="shared" si="43"/>
        <v>0</v>
      </c>
      <c r="BU69" s="3" t="str">
        <f>INDEX(Sheet1!$BS$2:$BS$1000,MATCH($A69,Sheet1!$A$2:$A$1000,0))</f>
        <v>15</v>
      </c>
      <c r="BV69" s="3">
        <f>INDEX(Sheet1!$BT$2:$BT$1000,MATCH($A69,Sheet1!$A$2:$A$1000,0))</f>
        <v>0</v>
      </c>
    </row>
    <row r="70" spans="1:74" x14ac:dyDescent="0.2">
      <c r="A70" s="11" t="s">
        <v>616</v>
      </c>
      <c r="B70" s="3">
        <f>MATCH($A70,Sheet1!ACCOUNTNO,0)</f>
        <v>52</v>
      </c>
      <c r="C70" s="3">
        <f t="shared" si="34"/>
        <v>52</v>
      </c>
      <c r="D70" s="3" t="str">
        <f>IF(D$3=0,0,INDEX(Sheet1!RawDataCols,$C70,D$5))</f>
        <v>28220A13</v>
      </c>
      <c r="E70" s="3" t="str">
        <f>IF(E$3=0,0,INDEX(Sheet1!RawDataCols,$C70,E$5))</f>
        <v xml:space="preserve">28220          </v>
      </c>
      <c r="F70" s="3" t="str">
        <f>IF(F$3=0,0,INDEX(Sheet1!RawDataCols,$C70,F$5))</f>
        <v xml:space="preserve">A13            </v>
      </c>
      <c r="G70" s="3" t="str">
        <f>IF(G$3=0,0,INDEX(Sheet1!RawDataCols,$C70,G$5))</f>
        <v xml:space="preserve">               </v>
      </c>
      <c r="H70" s="3" t="str">
        <f>IF(H$3=0,0,INDEX(Sheet1!RawDataCols,$C70,H$5))</f>
        <v xml:space="preserve">               </v>
      </c>
      <c r="I70" s="3" t="str">
        <f>IF(I$3=0,0,INDEX(Sheet1!RawDataCols,$C70,I$5))</f>
        <v xml:space="preserve">               </v>
      </c>
      <c r="J70" s="3" t="str">
        <f>IF(J$3=0,0,INDEX(Sheet1!RawDataCols,$C70,J$5))</f>
        <v xml:space="preserve">               </v>
      </c>
      <c r="K70" s="3" t="str">
        <f>IF(K$3=0,0,INDEX(Sheet1!RawDataCols,$C70,K$5))</f>
        <v xml:space="preserve">               </v>
      </c>
      <c r="L70" s="3" t="str">
        <f>IF(L$3=0,0,INDEX(Sheet1!RawDataCols,$C70,L$5))</f>
        <v xml:space="preserve">               </v>
      </c>
      <c r="M70" s="3" t="str">
        <f>IF(M$3=0,0,INDEX(Sheet1!RawDataCols,$C70,M$5))</f>
        <v xml:space="preserve">F010  </v>
      </c>
      <c r="N70" s="3" t="str">
        <f>IF(N$3=0,0,INDEX(Sheet1!RawDataCols,$C70,N$5))</f>
        <v>Depreciation - Furniture &amp; Fittings-B25 188 Carrington</v>
      </c>
      <c r="O70" s="3">
        <f>INDEX(Sheet1!RawDataCols,$C70,O$5)</f>
        <v>13</v>
      </c>
      <c r="P70" s="3" t="str">
        <f>INDEX(Sheet1!RawDataCols,$C70,P$5)</f>
        <v>Cost and Expenses</v>
      </c>
      <c r="Q70" s="3" t="str">
        <f>IF(Q$3=0,0,INDEX(Sheet1!RawDataCols,$C70,Q$5))</f>
        <v>I</v>
      </c>
      <c r="R70" s="3">
        <f t="shared" si="44"/>
        <v>1</v>
      </c>
      <c r="S70" s="3">
        <f t="shared" si="45"/>
        <v>-1</v>
      </c>
      <c r="T70" s="3">
        <f>IF(T$3=0,0,INDEX(Sheet1!RawDataCols,$C70,T$5)*$R70)</f>
        <v>0</v>
      </c>
      <c r="U70" s="3">
        <f>IF(U$3=0,0,INDEX(Sheet1!RawDataCols,$C70,U$5)*$R70)</f>
        <v>0</v>
      </c>
      <c r="V70" s="3">
        <f>IF(V$3=0,0,INDEX(Sheet1!RawDataCols,$C70,V$5)*$R70)</f>
        <v>0</v>
      </c>
      <c r="W70" s="3">
        <f>IF(W$3=0,0,INDEX(Sheet1!RawDataCols,$C70,W$5)*$R70)</f>
        <v>0</v>
      </c>
      <c r="X70" s="3">
        <f>IF(X$3=0,0,INDEX(Sheet1!RawDataCols,$C70,X$5)*$R70)</f>
        <v>0</v>
      </c>
      <c r="Y70" s="3">
        <f>IF(Y$3=0,0,INDEX(Sheet1!RawDataCols,$C70,Y$5)*$R70)</f>
        <v>0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0</v>
      </c>
      <c r="AC70" s="3">
        <f>IF(AC$3=0,0,INDEX(Sheet1!RawDataCols,$C70,AC$5)*$R70)</f>
        <v>0</v>
      </c>
      <c r="AD70" s="3">
        <f>IF(AD$3=0,0,INDEX(Sheet1!RawDataCols,$C70,AD$5)*$R70)</f>
        <v>0</v>
      </c>
      <c r="AE70" s="3">
        <f>IF(AE$3=0,0,INDEX(Sheet1!RawDataCols,$C70,AE$5)*$R70)</f>
        <v>0</v>
      </c>
      <c r="AF70" s="3">
        <f>IF(AF$3=0,0,INDEX(Sheet1!RawDataCols,$C70,AF$5)*$R70)</f>
        <v>0</v>
      </c>
      <c r="AG70" s="3">
        <f>IF(AG$3=0,0,INDEX(Sheet1!RawDataCols,$C70,AG$5)*$R70)</f>
        <v>0</v>
      </c>
      <c r="AH70" s="3">
        <f>IF(AH$3=0,0,INDEX(Sheet1!RawDataCols,$C70,AH$5)*$R70)</f>
        <v>0</v>
      </c>
      <c r="AI70" s="3">
        <f>IF(AI$3=0,0,INDEX(Sheet1!RawDataCols,$C70,AI$5)*$R70)</f>
        <v>0</v>
      </c>
      <c r="AJ70" s="3">
        <f>IF(AJ$3=0,0,INDEX(Sheet1!RawDataCols,$C70,AJ$5)*$R70)</f>
        <v>0</v>
      </c>
      <c r="AK70" s="3">
        <f>IF(AK$3=0,0,INDEX(Sheet1!RawDataCols,$C70,AK$5)*$R70)</f>
        <v>0</v>
      </c>
      <c r="AL70" s="3">
        <f>IF(AL$3=0,0,INDEX(Sheet1!RawDataCols,$C70,AL$5)*$R70)</f>
        <v>0</v>
      </c>
      <c r="AM70" s="3">
        <f>IF(AM$3=0,0,INDEX(Sheet1!RawDataCols,$C70,AM$5)*$R70)</f>
        <v>0</v>
      </c>
      <c r="AN70" s="3">
        <f>IF(AN$3=0,0,INDEX(Sheet1!RawDataCols,$C70,AN$5)*$R70)</f>
        <v>0</v>
      </c>
      <c r="AO70" s="3">
        <f>IF(AO$3=0,0,INDEX(Sheet1!RawDataCols,$C70,AO$5)*$R70)</f>
        <v>0</v>
      </c>
      <c r="AP70" s="3">
        <f>IF(AP$3=0,0,INDEX(Sheet1!RawDataCols,$C70,AP$5)*$R70)</f>
        <v>0</v>
      </c>
      <c r="AQ70" s="3">
        <f>IF(AQ$3=0,0,INDEX(Sheet1!RawDataCols,$C70,AQ$5)*$R70)</f>
        <v>0</v>
      </c>
      <c r="AR70" s="3">
        <f>IF(AR$3=0,0,INDEX(Sheet1!RawDataCols,$C70,AR$5)*$R70)</f>
        <v>0</v>
      </c>
      <c r="AS70" s="3">
        <f>IF(AS$3=0,0,INDEX(Sheet1!RawDataCols,$C70,AS$5)*$R70)</f>
        <v>0</v>
      </c>
      <c r="AT70" s="3">
        <f>IF(AT$3=0,0,INDEX(Sheet1!RawDataCols,$C70,AT$5)*$R70)</f>
        <v>0</v>
      </c>
      <c r="AU70" s="3">
        <f>IF(AU$3=0,0,INDEX(Sheet1!RawDataCols,$C70,AU$5)*$R70)</f>
        <v>0</v>
      </c>
      <c r="AV70" s="3">
        <f>IF(AV$3=0,0,INDEX(Sheet1!RawDataCols,$C70,AV$5)*$R70)</f>
        <v>0</v>
      </c>
      <c r="AW70" s="3">
        <f>IF(AW$3=0,0,INDEX(Sheet1!RawDataCols,$C70,AW$5)*$R70)</f>
        <v>0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0</v>
      </c>
      <c r="BA70" s="3">
        <f>IF(BA$3=0,0,INDEX(Sheet1!RawDataCols,$C70,BA$5)*$R70)</f>
        <v>0</v>
      </c>
      <c r="BB70" s="3">
        <f>IF(BB$3=0,0,INDEX(Sheet1!RawDataCols,$C70,BB$5)*$R70)</f>
        <v>0</v>
      </c>
      <c r="BC70" s="3">
        <f>IF(BC$3=0,0,INDEX(Sheet1!RawDataCols,$C70,BC$5)*$R70)</f>
        <v>0</v>
      </c>
      <c r="BD70" s="3">
        <f>IF(BD$3=0,0,INDEX(Sheet1!RawDataCols,$C70,BD$5)*$R70)</f>
        <v>0</v>
      </c>
      <c r="BE70" s="3">
        <f>IF(BE$3=0,0,INDEX(Sheet1!RawDataCols,$C70,BE$5)*$R70)</f>
        <v>0</v>
      </c>
      <c r="BF70" s="3">
        <f>IF(BF$3=0,0,INDEX(Sheet1!RawDataCols,$C70,BF$5)*$R70)</f>
        <v>0</v>
      </c>
      <c r="BG70" s="179">
        <f>IF(BG$3=0,0,INDEX(Sheet1!RawDataCols,$C70,BG$5)*$R70)</f>
        <v>0</v>
      </c>
      <c r="BH70" s="33">
        <f t="shared" si="37"/>
        <v>0</v>
      </c>
      <c r="BI70" s="33">
        <f t="shared" si="38"/>
        <v>0</v>
      </c>
      <c r="BJ70" s="33">
        <f t="shared" si="39"/>
        <v>0</v>
      </c>
      <c r="BK70" s="3">
        <f>IF(BK$3=0,0,INDEX(Sheet1!RawDataCols,$C70,BK$5)*$R70)</f>
        <v>0</v>
      </c>
      <c r="BL70" s="3">
        <f>IF(BL$3=0,0,INDEX(Sheet1!RawDataCols,$C70,BL$5)*$R70)</f>
        <v>0</v>
      </c>
      <c r="BM70" s="3">
        <f>IF(BM$3=0,0,INDEX(Sheet1!RawDataCols,$C70,BM$5)*$R70)</f>
        <v>0</v>
      </c>
      <c r="BN70" s="3">
        <f>IF(BN$3=0,0,INDEX(Sheet1!RawDataCols,$C70,BN$5)*$R70)</f>
        <v>0</v>
      </c>
      <c r="BO70" s="3">
        <f>IF(BO$3=0,0,INDEX(Sheet1!RawDataCols,$C70,BO$5)*$R70)</f>
        <v>1524.433125</v>
      </c>
      <c r="BP70" s="3">
        <f>IF(BP$3=0,0,INDEX(Sheet1!RawDataCols,$C70,BP$5)*$R70)</f>
        <v>0</v>
      </c>
      <c r="BQ70" s="3">
        <f t="shared" si="40"/>
        <v>0</v>
      </c>
      <c r="BR70" s="3">
        <f t="shared" si="41"/>
        <v>0</v>
      </c>
      <c r="BS70" s="3">
        <f t="shared" si="42"/>
        <v>0</v>
      </c>
      <c r="BT70" s="3">
        <f t="shared" si="43"/>
        <v>0</v>
      </c>
      <c r="BU70" s="3" t="str">
        <f>INDEX(Sheet1!$BS$2:$BS$1000,MATCH($A70,Sheet1!$A$2:$A$1000,0))</f>
        <v>15</v>
      </c>
      <c r="BV70" s="3">
        <f>INDEX(Sheet1!$BT$2:$BT$1000,MATCH($A70,Sheet1!$A$2:$A$1000,0))</f>
        <v>0</v>
      </c>
    </row>
    <row r="71" spans="1:74" x14ac:dyDescent="0.2">
      <c r="A71" s="11" t="s">
        <v>617</v>
      </c>
      <c r="B71" s="3">
        <f>MATCH($A71,Sheet1!ACCOUNTNO,0)</f>
        <v>56</v>
      </c>
      <c r="C71" s="3">
        <f t="shared" si="34"/>
        <v>56</v>
      </c>
      <c r="D71" s="3" t="str">
        <f>IF(D$3=0,0,INDEX(Sheet1!RawDataCols,$C71,D$5))</f>
        <v>28280A06</v>
      </c>
      <c r="E71" s="3" t="str">
        <f>IF(E$3=0,0,INDEX(Sheet1!RawDataCols,$C71,E$5))</f>
        <v xml:space="preserve">28280          </v>
      </c>
      <c r="F71" s="3" t="str">
        <f>IF(F$3=0,0,INDEX(Sheet1!RawDataCols,$C71,F$5))</f>
        <v xml:space="preserve">A06            </v>
      </c>
      <c r="G71" s="3" t="str">
        <f>IF(G$3=0,0,INDEX(Sheet1!RawDataCols,$C71,G$5))</f>
        <v xml:space="preserve">               </v>
      </c>
      <c r="H71" s="3" t="str">
        <f>IF(H$3=0,0,INDEX(Sheet1!RawDataCols,$C71,H$5))</f>
        <v xml:space="preserve">               </v>
      </c>
      <c r="I71" s="3" t="str">
        <f>IF(I$3=0,0,INDEX(Sheet1!RawDataCols,$C71,I$5))</f>
        <v xml:space="preserve">               </v>
      </c>
      <c r="J71" s="3" t="str">
        <f>IF(J$3=0,0,INDEX(Sheet1!RawDataCols,$C71,J$5))</f>
        <v xml:space="preserve">               </v>
      </c>
      <c r="K71" s="3" t="str">
        <f>IF(K$3=0,0,INDEX(Sheet1!RawDataCols,$C71,K$5))</f>
        <v xml:space="preserve">               </v>
      </c>
      <c r="L71" s="3" t="str">
        <f>IF(L$3=0,0,INDEX(Sheet1!RawDataCols,$C71,L$5))</f>
        <v xml:space="preserve">               </v>
      </c>
      <c r="M71" s="3" t="str">
        <f>IF(M$3=0,0,INDEX(Sheet1!RawDataCols,$C71,M$5))</f>
        <v xml:space="preserve">F010  </v>
      </c>
      <c r="N71" s="3" t="str">
        <f>IF(N$3=0,0,INDEX(Sheet1!RawDataCols,$C71,N$5))</f>
        <v>Depreciation - Plant &amp; Equip-31 Franklin St</v>
      </c>
      <c r="O71" s="3">
        <f>INDEX(Sheet1!RawDataCols,$C71,O$5)</f>
        <v>13</v>
      </c>
      <c r="P71" s="3" t="str">
        <f>INDEX(Sheet1!RawDataCols,$C71,P$5)</f>
        <v>Cost and Expenses</v>
      </c>
      <c r="Q71" s="3" t="str">
        <f>IF(Q$3=0,0,INDEX(Sheet1!RawDataCols,$C71,Q$5))</f>
        <v>I</v>
      </c>
      <c r="R71" s="3">
        <f t="shared" si="44"/>
        <v>1</v>
      </c>
      <c r="S71" s="3">
        <f t="shared" si="45"/>
        <v>-1</v>
      </c>
      <c r="T71" s="3">
        <f>IF(T$3=0,0,INDEX(Sheet1!RawDataCols,$C71,T$5)*$R71)</f>
        <v>0</v>
      </c>
      <c r="U71" s="3">
        <f>IF(U$3=0,0,INDEX(Sheet1!RawDataCols,$C71,U$5)*$R71)</f>
        <v>24.16</v>
      </c>
      <c r="V71" s="3">
        <f>IF(V$3=0,0,INDEX(Sheet1!RawDataCols,$C71,V$5)*$R71)</f>
        <v>24.16</v>
      </c>
      <c r="W71" s="3">
        <f>IF(W$3=0,0,INDEX(Sheet1!RawDataCols,$C71,W$5)*$R71)</f>
        <v>69.95</v>
      </c>
      <c r="X71" s="3">
        <f>IF(X$3=0,0,INDEX(Sheet1!RawDataCols,$C71,X$5)*$R71)</f>
        <v>21.82</v>
      </c>
      <c r="Y71" s="3">
        <f>IF(Y$3=0,0,INDEX(Sheet1!RawDataCols,$C71,Y$5)*$R71)</f>
        <v>21.82</v>
      </c>
      <c r="Z71" s="3">
        <f>IF(Z$3=0,0,INDEX(Sheet1!RawDataCols,$C71,Z$5)*$R71)</f>
        <v>63.18</v>
      </c>
      <c r="AA71" s="3">
        <f>IF(AA$3=0,0,INDEX(Sheet1!RawDataCols,$C71,AA$5)*$R71)</f>
        <v>24.16</v>
      </c>
      <c r="AB71" s="3">
        <f>IF(AB$3=0,0,INDEX(Sheet1!RawDataCols,$C71,AB$5)*$R71)</f>
        <v>24.16</v>
      </c>
      <c r="AC71" s="3">
        <f>IF(AC$3=0,0,INDEX(Sheet1!RawDataCols,$C71,AC$5)*$R71)</f>
        <v>69.95</v>
      </c>
      <c r="AD71" s="3">
        <f>IF(AD$3=0,0,INDEX(Sheet1!RawDataCols,$C71,AD$5)*$R71)</f>
        <v>23.38</v>
      </c>
      <c r="AE71" s="3">
        <f>IF(AE$3=0,0,INDEX(Sheet1!RawDataCols,$C71,AE$5)*$R71)</f>
        <v>23.38</v>
      </c>
      <c r="AF71" s="3">
        <f>IF(AF$3=0,0,INDEX(Sheet1!RawDataCols,$C71,AF$5)*$R71)</f>
        <v>67.69</v>
      </c>
      <c r="AG71" s="3">
        <f>IF(AG$3=0,0,INDEX(Sheet1!RawDataCols,$C71,AG$5)*$R71)</f>
        <v>24.16</v>
      </c>
      <c r="AH71" s="3">
        <f>IF(AH$3=0,0,INDEX(Sheet1!RawDataCols,$C71,AH$5)*$R71)</f>
        <v>24.16</v>
      </c>
      <c r="AI71" s="3">
        <f>IF(AI$3=0,0,INDEX(Sheet1!RawDataCols,$C71,AI$5)*$R71)</f>
        <v>69.95</v>
      </c>
      <c r="AJ71" s="3">
        <f>IF(AJ$3=0,0,INDEX(Sheet1!RawDataCols,$C71,AJ$5)*$R71)</f>
        <v>23.38</v>
      </c>
      <c r="AK71" s="3">
        <f>IF(AK$3=0,0,INDEX(Sheet1!RawDataCols,$C71,AK$5)*$R71)</f>
        <v>23.38</v>
      </c>
      <c r="AL71" s="3">
        <f>IF(AL$3=0,0,INDEX(Sheet1!RawDataCols,$C71,AL$5)*$R71)</f>
        <v>23.38</v>
      </c>
      <c r="AM71" s="3">
        <f>IF(AM$3=0,0,INDEX(Sheet1!RawDataCols,$C71,AM$5)*$R71)</f>
        <v>24.16</v>
      </c>
      <c r="AN71" s="3">
        <f>IF(AN$3=0,0,INDEX(Sheet1!RawDataCols,$C71,AN$5)*$R71)</f>
        <v>24.16</v>
      </c>
      <c r="AO71" s="3">
        <f>IF(AO$3=0,0,INDEX(Sheet1!RawDataCols,$C71,AO$5)*$R71)</f>
        <v>24.16</v>
      </c>
      <c r="AP71" s="3">
        <f>IF(AP$3=0,0,INDEX(Sheet1!RawDataCols,$C71,AP$5)*$R71)</f>
        <v>24.16</v>
      </c>
      <c r="AQ71" s="3">
        <f>IF(AQ$3=0,0,INDEX(Sheet1!RawDataCols,$C71,AQ$5)*$R71)</f>
        <v>24.16</v>
      </c>
      <c r="AR71" s="3">
        <f>IF(AR$3=0,0,INDEX(Sheet1!RawDataCols,$C71,AR$5)*$R71)</f>
        <v>24.16</v>
      </c>
      <c r="AS71" s="3">
        <f>IF(AS$3=0,0,INDEX(Sheet1!RawDataCols,$C71,AS$5)*$R71)</f>
        <v>23.38</v>
      </c>
      <c r="AT71" s="3">
        <f>IF(AT$3=0,0,INDEX(Sheet1!RawDataCols,$C71,AT$5)*$R71)</f>
        <v>23.38</v>
      </c>
      <c r="AU71" s="3">
        <f>IF(AU$3=0,0,INDEX(Sheet1!RawDataCols,$C71,AU$5)*$R71)</f>
        <v>23.38</v>
      </c>
      <c r="AV71" s="3">
        <f>IF(AV$3=0,0,INDEX(Sheet1!RawDataCols,$C71,AV$5)*$R71)</f>
        <v>0</v>
      </c>
      <c r="AW71" s="3">
        <f>IF(AW$3=0,0,INDEX(Sheet1!RawDataCols,$C71,AW$5)*$R71)</f>
        <v>0</v>
      </c>
      <c r="AX71" s="3">
        <f>IF(AX$3=0,0,INDEX(Sheet1!RawDataCols,$C71,AX$5)*$R71)</f>
        <v>23.38</v>
      </c>
      <c r="AY71" s="3">
        <f>IF(AY$3=0,0,INDEX(Sheet1!RawDataCols,$C71,AY$5)*$R71)</f>
        <v>0</v>
      </c>
      <c r="AZ71" s="3">
        <f>IF(AZ$3=0,0,INDEX(Sheet1!RawDataCols,$C71,AZ$5)*$R71)</f>
        <v>0</v>
      </c>
      <c r="BA71" s="3">
        <f>IF(BA$3=0,0,INDEX(Sheet1!RawDataCols,$C71,BA$5)*$R71)</f>
        <v>23.38</v>
      </c>
      <c r="BB71" s="3">
        <f>IF(BB$3=0,0,INDEX(Sheet1!RawDataCols,$C71,BB$5)*$R71)</f>
        <v>0</v>
      </c>
      <c r="BC71" s="3">
        <f>IF(BC$3=0,0,INDEX(Sheet1!RawDataCols,$C71,BC$5)*$R71)</f>
        <v>0</v>
      </c>
      <c r="BD71" s="3">
        <f>IF(BD$3=0,0,INDEX(Sheet1!RawDataCols,$C71,BD$5)*$R71)</f>
        <v>24.16</v>
      </c>
      <c r="BE71" s="3">
        <f>IF(BE$3=0,0,INDEX(Sheet1!RawDataCols,$C71,BE$5)*$R71)</f>
        <v>0</v>
      </c>
      <c r="BF71" s="3">
        <f>IF(BF$3=0,0,INDEX(Sheet1!RawDataCols,$C71,BF$5)*$R71)</f>
        <v>0</v>
      </c>
      <c r="BG71" s="179">
        <f>IF(BG$3=0,0,INDEX(Sheet1!RawDataCols,$C71,BG$5)*$R71)</f>
        <v>24.16</v>
      </c>
      <c r="BH71" s="33">
        <f t="shared" si="37"/>
        <v>212.76</v>
      </c>
      <c r="BI71" s="33">
        <f t="shared" si="38"/>
        <v>212.76</v>
      </c>
      <c r="BJ71" s="33">
        <f t="shared" si="39"/>
        <v>506.72</v>
      </c>
      <c r="BK71" s="3">
        <f>IF(BK$3=0,0,INDEX(Sheet1!RawDataCols,$C71,BK$5)*$R71)</f>
        <v>17.778749999999999</v>
      </c>
      <c r="BL71" s="3">
        <f>IF(BL$3=0,0,INDEX(Sheet1!RawDataCols,$C71,BL$5)*$R71)</f>
        <v>48.563749999999999</v>
      </c>
      <c r="BM71" s="3">
        <f>IF(BM$3=0,0,INDEX(Sheet1!RawDataCols,$C71,BM$5)*$R71)</f>
        <v>51.333125000000003</v>
      </c>
      <c r="BN71" s="3">
        <f>IF(BN$3=0,0,INDEX(Sheet1!RawDataCols,$C71,BN$5)*$R71)</f>
        <v>51.615625000000001</v>
      </c>
      <c r="BO71" s="3">
        <f>IF(BO$3=0,0,INDEX(Sheet1!RawDataCols,$C71,BO$5)*$R71)</f>
        <v>51.474375000000002</v>
      </c>
      <c r="BP71" s="3">
        <f>IF(BP$3=0,0,INDEX(Sheet1!RawDataCols,$C71,BP$5)*$R71)</f>
        <v>412.92</v>
      </c>
      <c r="BQ71" s="3">
        <f t="shared" si="40"/>
        <v>70.14</v>
      </c>
      <c r="BR71" s="3">
        <f t="shared" si="41"/>
        <v>70.92</v>
      </c>
      <c r="BS71" s="3">
        <f t="shared" si="42"/>
        <v>71.7</v>
      </c>
      <c r="BT71" s="3">
        <f t="shared" si="43"/>
        <v>71.7</v>
      </c>
      <c r="BU71" s="3" t="str">
        <f>INDEX(Sheet1!$BS$2:$BS$1000,MATCH($A71,Sheet1!$A$2:$A$1000,0))</f>
        <v>15</v>
      </c>
      <c r="BV71" s="3">
        <f>INDEX(Sheet1!$BT$2:$BT$1000,MATCH($A71,Sheet1!$A$2:$A$1000,0))</f>
        <v>71.7</v>
      </c>
    </row>
    <row r="72" spans="1:74" x14ac:dyDescent="0.2">
      <c r="A72" s="11" t="s">
        <v>618</v>
      </c>
      <c r="B72" s="3">
        <f>MATCH($A72,Sheet1!ACCOUNTNO,0)</f>
        <v>57</v>
      </c>
      <c r="C72" s="3">
        <f t="shared" si="34"/>
        <v>57</v>
      </c>
      <c r="D72" s="3" t="str">
        <f>IF(D$3=0,0,INDEX(Sheet1!RawDataCols,$C72,D$5))</f>
        <v>28280A07</v>
      </c>
      <c r="E72" s="3" t="str">
        <f>IF(E$3=0,0,INDEX(Sheet1!RawDataCols,$C72,E$5))</f>
        <v xml:space="preserve">28280          </v>
      </c>
      <c r="F72" s="3" t="str">
        <f>IF(F$3=0,0,INDEX(Sheet1!RawDataCols,$C72,F$5))</f>
        <v xml:space="preserve">A07            </v>
      </c>
      <c r="G72" s="3" t="str">
        <f>IF(G$3=0,0,INDEX(Sheet1!RawDataCols,$C72,G$5))</f>
        <v xml:space="preserve">               </v>
      </c>
      <c r="H72" s="3" t="str">
        <f>IF(H$3=0,0,INDEX(Sheet1!RawDataCols,$C72,H$5))</f>
        <v xml:space="preserve">               </v>
      </c>
      <c r="I72" s="3" t="str">
        <f>IF(I$3=0,0,INDEX(Sheet1!RawDataCols,$C72,I$5))</f>
        <v xml:space="preserve">               </v>
      </c>
      <c r="J72" s="3" t="str">
        <f>IF(J$3=0,0,INDEX(Sheet1!RawDataCols,$C72,J$5))</f>
        <v xml:space="preserve">               </v>
      </c>
      <c r="K72" s="3" t="str">
        <f>IF(K$3=0,0,INDEX(Sheet1!RawDataCols,$C72,K$5))</f>
        <v xml:space="preserve">               </v>
      </c>
      <c r="L72" s="3" t="str">
        <f>IF(L$3=0,0,INDEX(Sheet1!RawDataCols,$C72,L$5))</f>
        <v xml:space="preserve">               </v>
      </c>
      <c r="M72" s="3" t="str">
        <f>IF(M$3=0,0,INDEX(Sheet1!RawDataCols,$C72,M$5))</f>
        <v xml:space="preserve">F010  </v>
      </c>
      <c r="N72" s="3" t="str">
        <f>IF(N$3=0,0,INDEX(Sheet1!RawDataCols,$C72,N$5))</f>
        <v>Depreciation - Plant &amp; Equip-25 Franklin St</v>
      </c>
      <c r="O72" s="3">
        <f>INDEX(Sheet1!RawDataCols,$C72,O$5)</f>
        <v>13</v>
      </c>
      <c r="P72" s="3" t="str">
        <f>INDEX(Sheet1!RawDataCols,$C72,P$5)</f>
        <v>Cost and Expenses</v>
      </c>
      <c r="Q72" s="3" t="str">
        <f>IF(Q$3=0,0,INDEX(Sheet1!RawDataCols,$C72,Q$5))</f>
        <v>I</v>
      </c>
      <c r="R72" s="3">
        <f t="shared" si="44"/>
        <v>1</v>
      </c>
      <c r="S72" s="3">
        <f t="shared" si="45"/>
        <v>-1</v>
      </c>
      <c r="T72" s="3">
        <f>IF(T$3=0,0,INDEX(Sheet1!RawDataCols,$C72,T$5)*$R72)</f>
        <v>0</v>
      </c>
      <c r="U72" s="3">
        <f>IF(U$3=0,0,INDEX(Sheet1!RawDataCols,$C72,U$5)*$R72)</f>
        <v>618.99</v>
      </c>
      <c r="V72" s="3">
        <f>IF(V$3=0,0,INDEX(Sheet1!RawDataCols,$C72,V$5)*$R72)</f>
        <v>618.99</v>
      </c>
      <c r="W72" s="3">
        <f>IF(W$3=0,0,INDEX(Sheet1!RawDataCols,$C72,W$5)*$R72)</f>
        <v>618.99</v>
      </c>
      <c r="X72" s="3">
        <f>IF(X$3=0,0,INDEX(Sheet1!RawDataCols,$C72,X$5)*$R72)</f>
        <v>559.08000000000004</v>
      </c>
      <c r="Y72" s="3">
        <f>IF(Y$3=0,0,INDEX(Sheet1!RawDataCols,$C72,Y$5)*$R72)</f>
        <v>559.08000000000004</v>
      </c>
      <c r="Z72" s="3">
        <f>IF(Z$3=0,0,INDEX(Sheet1!RawDataCols,$C72,Z$5)*$R72)</f>
        <v>559.08000000000004</v>
      </c>
      <c r="AA72" s="3">
        <f>IF(AA$3=0,0,INDEX(Sheet1!RawDataCols,$C72,AA$5)*$R72)</f>
        <v>618.99</v>
      </c>
      <c r="AB72" s="3">
        <f>IF(AB$3=0,0,INDEX(Sheet1!RawDataCols,$C72,AB$5)*$R72)</f>
        <v>618.99</v>
      </c>
      <c r="AC72" s="3">
        <f>IF(AC$3=0,0,INDEX(Sheet1!RawDataCols,$C72,AC$5)*$R72)</f>
        <v>618.99</v>
      </c>
      <c r="AD72" s="3">
        <f>IF(AD$3=0,0,INDEX(Sheet1!RawDataCols,$C72,AD$5)*$R72)</f>
        <v>599.02</v>
      </c>
      <c r="AE72" s="3">
        <f>IF(AE$3=0,0,INDEX(Sheet1!RawDataCols,$C72,AE$5)*$R72)</f>
        <v>599.02</v>
      </c>
      <c r="AF72" s="3">
        <f>IF(AF$3=0,0,INDEX(Sheet1!RawDataCols,$C72,AF$5)*$R72)</f>
        <v>599.02</v>
      </c>
      <c r="AG72" s="3">
        <f>IF(AG$3=0,0,INDEX(Sheet1!RawDataCols,$C72,AG$5)*$R72)</f>
        <v>618.99</v>
      </c>
      <c r="AH72" s="3">
        <f>IF(AH$3=0,0,INDEX(Sheet1!RawDataCols,$C72,AH$5)*$R72)</f>
        <v>618.99</v>
      </c>
      <c r="AI72" s="3">
        <f>IF(AI$3=0,0,INDEX(Sheet1!RawDataCols,$C72,AI$5)*$R72)</f>
        <v>618.99</v>
      </c>
      <c r="AJ72" s="3">
        <f>IF(AJ$3=0,0,INDEX(Sheet1!RawDataCols,$C72,AJ$5)*$R72)</f>
        <v>599.02</v>
      </c>
      <c r="AK72" s="3">
        <f>IF(AK$3=0,0,INDEX(Sheet1!RawDataCols,$C72,AK$5)*$R72)</f>
        <v>599.02</v>
      </c>
      <c r="AL72" s="3">
        <f>IF(AL$3=0,0,INDEX(Sheet1!RawDataCols,$C72,AL$5)*$R72)</f>
        <v>599.02</v>
      </c>
      <c r="AM72" s="3">
        <f>IF(AM$3=0,0,INDEX(Sheet1!RawDataCols,$C72,AM$5)*$R72)</f>
        <v>618.99</v>
      </c>
      <c r="AN72" s="3">
        <f>IF(AN$3=0,0,INDEX(Sheet1!RawDataCols,$C72,AN$5)*$R72)</f>
        <v>618.99</v>
      </c>
      <c r="AO72" s="3">
        <f>IF(AO$3=0,0,INDEX(Sheet1!RawDataCols,$C72,AO$5)*$R72)</f>
        <v>618.99</v>
      </c>
      <c r="AP72" s="3">
        <f>IF(AP$3=0,0,INDEX(Sheet1!RawDataCols,$C72,AP$5)*$R72)</f>
        <v>618.99</v>
      </c>
      <c r="AQ72" s="3">
        <f>IF(AQ$3=0,0,INDEX(Sheet1!RawDataCols,$C72,AQ$5)*$R72)</f>
        <v>618.99</v>
      </c>
      <c r="AR72" s="3">
        <f>IF(AR$3=0,0,INDEX(Sheet1!RawDataCols,$C72,AR$5)*$R72)</f>
        <v>618.99</v>
      </c>
      <c r="AS72" s="3">
        <f>IF(AS$3=0,0,INDEX(Sheet1!RawDataCols,$C72,AS$5)*$R72)</f>
        <v>599.02</v>
      </c>
      <c r="AT72" s="3">
        <f>IF(AT$3=0,0,INDEX(Sheet1!RawDataCols,$C72,AT$5)*$R72)</f>
        <v>599.02</v>
      </c>
      <c r="AU72" s="3">
        <f>IF(AU$3=0,0,INDEX(Sheet1!RawDataCols,$C72,AU$5)*$R72)</f>
        <v>599.02</v>
      </c>
      <c r="AV72" s="3">
        <f>IF(AV$3=0,0,INDEX(Sheet1!RawDataCols,$C72,AV$5)*$R72)</f>
        <v>618.99</v>
      </c>
      <c r="AW72" s="3">
        <f>IF(AW$3=0,0,INDEX(Sheet1!RawDataCols,$C72,AW$5)*$R72)</f>
        <v>618.99</v>
      </c>
      <c r="AX72" s="3">
        <f>IF(AX$3=0,0,INDEX(Sheet1!RawDataCols,$C72,AX$5)*$R72)</f>
        <v>599.02</v>
      </c>
      <c r="AY72" s="3">
        <f>IF(AY$3=0,0,INDEX(Sheet1!RawDataCols,$C72,AY$5)*$R72)</f>
        <v>599.02</v>
      </c>
      <c r="AZ72" s="3">
        <f>IF(AZ$3=0,0,INDEX(Sheet1!RawDataCols,$C72,AZ$5)*$R72)</f>
        <v>599.02</v>
      </c>
      <c r="BA72" s="3">
        <f>IF(BA$3=0,0,INDEX(Sheet1!RawDataCols,$C72,BA$5)*$R72)</f>
        <v>599.02</v>
      </c>
      <c r="BB72" s="3">
        <f>IF(BB$3=0,0,INDEX(Sheet1!RawDataCols,$C72,BB$5)*$R72)</f>
        <v>618.99</v>
      </c>
      <c r="BC72" s="3">
        <f>IF(BC$3=0,0,INDEX(Sheet1!RawDataCols,$C72,BC$5)*$R72)</f>
        <v>618.99</v>
      </c>
      <c r="BD72" s="3">
        <f>IF(BD$3=0,0,INDEX(Sheet1!RawDataCols,$C72,BD$5)*$R72)</f>
        <v>618.99</v>
      </c>
      <c r="BE72" s="3">
        <f>IF(BE$3=0,0,INDEX(Sheet1!RawDataCols,$C72,BE$5)*$R72)</f>
        <v>618.99</v>
      </c>
      <c r="BF72" s="3">
        <f>IF(BF$3=0,0,INDEX(Sheet1!RawDataCols,$C72,BF$5)*$R72)</f>
        <v>618.99</v>
      </c>
      <c r="BG72" s="179">
        <f>IF(BG$3=0,0,INDEX(Sheet1!RawDataCols,$C72,BG$5)*$R72)</f>
        <v>618.99</v>
      </c>
      <c r="BH72" s="33">
        <f t="shared" si="37"/>
        <v>7288.09</v>
      </c>
      <c r="BI72" s="33">
        <f t="shared" si="38"/>
        <v>7288.09</v>
      </c>
      <c r="BJ72" s="33">
        <f t="shared" si="39"/>
        <v>7268.1200000000008</v>
      </c>
      <c r="BK72" s="3">
        <f>IF(BK$3=0,0,INDEX(Sheet1!RawDataCols,$C72,BK$5)*$R72)</f>
        <v>455.50562500000001</v>
      </c>
      <c r="BL72" s="3">
        <f>IF(BL$3=0,0,INDEX(Sheet1!RawDataCols,$C72,BL$5)*$R72)</f>
        <v>454.25749999999999</v>
      </c>
      <c r="BM72" s="3">
        <f>IF(BM$3=0,0,INDEX(Sheet1!RawDataCols,$C72,BM$5)*$R72)</f>
        <v>454.25749999999999</v>
      </c>
      <c r="BN72" s="3">
        <f>IF(BN$3=0,0,INDEX(Sheet1!RawDataCols,$C72,BN$5)*$R72)</f>
        <v>456.75375000000003</v>
      </c>
      <c r="BO72" s="3">
        <f>IF(BO$3=0,0,INDEX(Sheet1!RawDataCols,$C72,BO$5)*$R72)</f>
        <v>192.06625</v>
      </c>
      <c r="BP72" s="3">
        <f>IF(BP$3=0,0,INDEX(Sheet1!RawDataCols,$C72,BP$5)*$R72)</f>
        <v>3654.03</v>
      </c>
      <c r="BQ72" s="3">
        <f t="shared" si="40"/>
        <v>1797.0600000000002</v>
      </c>
      <c r="BR72" s="3">
        <f t="shared" si="41"/>
        <v>1817.03</v>
      </c>
      <c r="BS72" s="3">
        <f t="shared" si="42"/>
        <v>1837</v>
      </c>
      <c r="BT72" s="3">
        <f t="shared" si="43"/>
        <v>3674</v>
      </c>
      <c r="BU72" s="3" t="str">
        <f>INDEX(Sheet1!$BS$2:$BS$1000,MATCH($A72,Sheet1!$A$2:$A$1000,0))</f>
        <v>15</v>
      </c>
      <c r="BV72" s="3">
        <f>INDEX(Sheet1!$BT$2:$BT$1000,MATCH($A72,Sheet1!$A$2:$A$1000,0))</f>
        <v>3674</v>
      </c>
    </row>
    <row r="73" spans="1:74" x14ac:dyDescent="0.2">
      <c r="A73" s="269" t="s">
        <v>619</v>
      </c>
      <c r="B73" s="3" t="e">
        <f>MATCH($A73,Sheet1!ACCOUNTNO,0)</f>
        <v>#N/A</v>
      </c>
      <c r="C73" s="3">
        <f t="shared" si="34"/>
        <v>65000</v>
      </c>
      <c r="D73" s="3">
        <f>IF(D$3=0,0,INDEX(Sheet1!RawDataCols,$C73,D$5))</f>
        <v>0</v>
      </c>
      <c r="E73" s="3">
        <f>IF(E$3=0,0,INDEX(Sheet1!RawDataCols,$C73,E$5))</f>
        <v>0</v>
      </c>
      <c r="F73" s="3">
        <f>IF(F$3=0,0,INDEX(Sheet1!RawDataCols,$C73,F$5))</f>
        <v>0</v>
      </c>
      <c r="G73" s="3">
        <f>IF(G$3=0,0,INDEX(Sheet1!RawDataCols,$C73,G$5))</f>
        <v>0</v>
      </c>
      <c r="H73" s="3">
        <f>IF(H$3=0,0,INDEX(Sheet1!RawDataCols,$C73,H$5))</f>
        <v>0</v>
      </c>
      <c r="I73" s="3">
        <f>IF(I$3=0,0,INDEX(Sheet1!RawDataCols,$C73,I$5))</f>
        <v>0</v>
      </c>
      <c r="J73" s="3">
        <f>IF(J$3=0,0,INDEX(Sheet1!RawDataCols,$C73,J$5))</f>
        <v>0</v>
      </c>
      <c r="K73" s="3">
        <f>IF(K$3=0,0,INDEX(Sheet1!RawDataCols,$C73,K$5))</f>
        <v>0</v>
      </c>
      <c r="L73" s="3">
        <f>IF(L$3=0,0,INDEX(Sheet1!RawDataCols,$C73,L$5))</f>
        <v>0</v>
      </c>
      <c r="M73" s="3">
        <f>IF(M$3=0,0,INDEX(Sheet1!RawDataCols,$C73,M$5))</f>
        <v>0</v>
      </c>
      <c r="N73" s="3">
        <f>IF(N$3=0,0,INDEX(Sheet1!RawDataCols,$C73,N$5))</f>
        <v>0</v>
      </c>
      <c r="O73" s="3">
        <f>INDEX(Sheet1!RawDataCols,$C73,O$5)</f>
        <v>0</v>
      </c>
      <c r="P73" s="3">
        <f>INDEX(Sheet1!RawDataCols,$C73,P$5)</f>
        <v>0</v>
      </c>
      <c r="Q73" s="3">
        <f>IF(Q$3=0,0,INDEX(Sheet1!RawDataCols,$C73,Q$5))</f>
        <v>0</v>
      </c>
      <c r="R73" s="3">
        <f t="shared" si="44"/>
        <v>1</v>
      </c>
      <c r="S73" s="3">
        <f t="shared" si="45"/>
        <v>-1</v>
      </c>
      <c r="T73" s="3">
        <f>IF(T$3=0,0,INDEX(Sheet1!RawDataCols,$C73,T$5)*$R73)</f>
        <v>0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0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si="37"/>
        <v>0</v>
      </c>
      <c r="BI73" s="33">
        <f t="shared" si="38"/>
        <v>0</v>
      </c>
      <c r="BJ73" s="33">
        <f t="shared" si="39"/>
        <v>0</v>
      </c>
      <c r="BK73" s="3">
        <f>IF(BK$3=0,0,INDEX(Sheet1!RawDataCols,$C73,BK$5)*$R73)</f>
        <v>0</v>
      </c>
      <c r="BL73" s="3">
        <f>IF(BL$3=0,0,INDEX(Sheet1!RawDataCols,$C73,BL$5)*$R73)</f>
        <v>0</v>
      </c>
      <c r="BM73" s="3">
        <f>IF(BM$3=0,0,INDEX(Sheet1!RawDataCols,$C73,BM$5)*$R73)</f>
        <v>0</v>
      </c>
      <c r="BN73" s="3">
        <f>IF(BN$3=0,0,INDEX(Sheet1!RawDataCols,$C73,BN$5)*$R73)</f>
        <v>0</v>
      </c>
      <c r="BO73" s="3">
        <f>IF(BO$3=0,0,INDEX(Sheet1!RawDataCols,$C73,BO$5)*$R73)</f>
        <v>0</v>
      </c>
      <c r="BP73" s="3">
        <f>IF(BP$3=0,0,INDEX(Sheet1!RawDataCols,$C73,BP$5)*$R73)</f>
        <v>0</v>
      </c>
      <c r="BQ73" s="3">
        <f t="shared" si="40"/>
        <v>0</v>
      </c>
      <c r="BR73" s="3">
        <f t="shared" si="41"/>
        <v>0</v>
      </c>
      <c r="BS73" s="3">
        <f t="shared" si="42"/>
        <v>0</v>
      </c>
      <c r="BT73" s="3">
        <f t="shared" si="43"/>
        <v>0</v>
      </c>
      <c r="BU73" s="3" t="e">
        <f>INDEX(Sheet1!$BS$2:$BS$1000,MATCH($A73,Sheet1!$A$2:$A$1000,0))</f>
        <v>#N/A</v>
      </c>
      <c r="BV73" s="3" t="e">
        <f>INDEX(Sheet1!$BT$2:$BT$1000,MATCH($A73,Sheet1!$A$2:$A$1000,0))</f>
        <v>#N/A</v>
      </c>
    </row>
    <row r="74" spans="1:74" x14ac:dyDescent="0.2">
      <c r="A74" s="269" t="s">
        <v>620</v>
      </c>
      <c r="B74" s="3" t="e">
        <f>MATCH($A74,Sheet1!ACCOUNTNO,0)</f>
        <v>#N/A</v>
      </c>
      <c r="C74" s="3">
        <f t="shared" si="34"/>
        <v>65000</v>
      </c>
      <c r="D74" s="3">
        <f>IF(D$3=0,0,INDEX(Sheet1!RawDataCols,$C74,D$5))</f>
        <v>0</v>
      </c>
      <c r="E74" s="3">
        <f>IF(E$3=0,0,INDEX(Sheet1!RawDataCols,$C74,E$5))</f>
        <v>0</v>
      </c>
      <c r="F74" s="3">
        <f>IF(F$3=0,0,INDEX(Sheet1!RawDataCols,$C74,F$5))</f>
        <v>0</v>
      </c>
      <c r="G74" s="3">
        <f>IF(G$3=0,0,INDEX(Sheet1!RawDataCols,$C74,G$5))</f>
        <v>0</v>
      </c>
      <c r="H74" s="3">
        <f>IF(H$3=0,0,INDEX(Sheet1!RawDataCols,$C74,H$5))</f>
        <v>0</v>
      </c>
      <c r="I74" s="3">
        <f>IF(I$3=0,0,INDEX(Sheet1!RawDataCols,$C74,I$5))</f>
        <v>0</v>
      </c>
      <c r="J74" s="3">
        <f>IF(J$3=0,0,INDEX(Sheet1!RawDataCols,$C74,J$5))</f>
        <v>0</v>
      </c>
      <c r="K74" s="3">
        <f>IF(K$3=0,0,INDEX(Sheet1!RawDataCols,$C74,K$5))</f>
        <v>0</v>
      </c>
      <c r="L74" s="3">
        <f>IF(L$3=0,0,INDEX(Sheet1!RawDataCols,$C74,L$5))</f>
        <v>0</v>
      </c>
      <c r="M74" s="3">
        <f>IF(M$3=0,0,INDEX(Sheet1!RawDataCols,$C74,M$5))</f>
        <v>0</v>
      </c>
      <c r="N74" s="3">
        <f>IF(N$3=0,0,INDEX(Sheet1!RawDataCols,$C74,N$5))</f>
        <v>0</v>
      </c>
      <c r="O74" s="3">
        <f>INDEX(Sheet1!RawDataCols,$C74,O$5)</f>
        <v>0</v>
      </c>
      <c r="P74" s="3">
        <f>INDEX(Sheet1!RawDataCols,$C74,P$5)</f>
        <v>0</v>
      </c>
      <c r="Q74" s="3">
        <f>IF(Q$3=0,0,INDEX(Sheet1!RawDataCols,$C74,Q$5))</f>
        <v>0</v>
      </c>
      <c r="R74" s="3">
        <f t="shared" si="44"/>
        <v>1</v>
      </c>
      <c r="S74" s="3">
        <f t="shared" si="45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37"/>
        <v>0</v>
      </c>
      <c r="BI74" s="33">
        <f t="shared" si="38"/>
        <v>0</v>
      </c>
      <c r="BJ74" s="33">
        <f t="shared" si="39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0</v>
      </c>
      <c r="BO74" s="3">
        <f>IF(BO$3=0,0,INDEX(Sheet1!RawDataCols,$C74,BO$5)*$R74)</f>
        <v>0</v>
      </c>
      <c r="BP74" s="3">
        <f>IF(BP$3=0,0,INDEX(Sheet1!RawDataCols,$C74,BP$5)*$R74)</f>
        <v>0</v>
      </c>
      <c r="BQ74" s="3">
        <f t="shared" si="40"/>
        <v>0</v>
      </c>
      <c r="BR74" s="3">
        <f t="shared" si="41"/>
        <v>0</v>
      </c>
      <c r="BS74" s="3">
        <f t="shared" si="42"/>
        <v>0</v>
      </c>
      <c r="BT74" s="3">
        <f t="shared" si="43"/>
        <v>0</v>
      </c>
      <c r="BU74" s="3" t="e">
        <f>INDEX(Sheet1!$BS$2:$BS$1000,MATCH($A74,Sheet1!$A$2:$A$1000,0))</f>
        <v>#N/A</v>
      </c>
      <c r="BV74" s="3" t="e">
        <f>INDEX(Sheet1!$BT$2:$BT$1000,MATCH($A74,Sheet1!$A$2:$A$1000,0))</f>
        <v>#N/A</v>
      </c>
    </row>
    <row r="75" spans="1:74" x14ac:dyDescent="0.2">
      <c r="A75" s="269" t="s">
        <v>621</v>
      </c>
      <c r="B75" s="3" t="e">
        <f>MATCH($A75,Sheet1!ACCOUNTNO,0)</f>
        <v>#N/A</v>
      </c>
      <c r="C75" s="3">
        <f t="shared" si="34"/>
        <v>65000</v>
      </c>
      <c r="D75" s="3">
        <f>IF(D$3=0,0,INDEX(Sheet1!RawDataCols,$C75,D$5))</f>
        <v>0</v>
      </c>
      <c r="E75" s="3">
        <f>IF(E$3=0,0,INDEX(Sheet1!RawDataCols,$C75,E$5))</f>
        <v>0</v>
      </c>
      <c r="F75" s="3">
        <f>IF(F$3=0,0,INDEX(Sheet1!RawDataCols,$C75,F$5))</f>
        <v>0</v>
      </c>
      <c r="G75" s="3">
        <f>IF(G$3=0,0,INDEX(Sheet1!RawDataCols,$C75,G$5))</f>
        <v>0</v>
      </c>
      <c r="H75" s="3">
        <f>IF(H$3=0,0,INDEX(Sheet1!RawDataCols,$C75,H$5))</f>
        <v>0</v>
      </c>
      <c r="I75" s="3">
        <f>IF(I$3=0,0,INDEX(Sheet1!RawDataCols,$C75,I$5))</f>
        <v>0</v>
      </c>
      <c r="J75" s="3">
        <f>IF(J$3=0,0,INDEX(Sheet1!RawDataCols,$C75,J$5))</f>
        <v>0</v>
      </c>
      <c r="K75" s="3">
        <f>IF(K$3=0,0,INDEX(Sheet1!RawDataCols,$C75,K$5))</f>
        <v>0</v>
      </c>
      <c r="L75" s="3">
        <f>IF(L$3=0,0,INDEX(Sheet1!RawDataCols,$C75,L$5))</f>
        <v>0</v>
      </c>
      <c r="M75" s="3">
        <f>IF(M$3=0,0,INDEX(Sheet1!RawDataCols,$C75,M$5))</f>
        <v>0</v>
      </c>
      <c r="N75" s="3">
        <f>IF(N$3=0,0,INDEX(Sheet1!RawDataCols,$C75,N$5))</f>
        <v>0</v>
      </c>
      <c r="O75" s="3">
        <f>INDEX(Sheet1!RawDataCols,$C75,O$5)</f>
        <v>0</v>
      </c>
      <c r="P75" s="3">
        <f>INDEX(Sheet1!RawDataCols,$C75,P$5)</f>
        <v>0</v>
      </c>
      <c r="Q75" s="3">
        <f>IF(Q$3=0,0,INDEX(Sheet1!RawDataCols,$C75,Q$5))</f>
        <v>0</v>
      </c>
      <c r="R75" s="3">
        <f t="shared" si="44"/>
        <v>1</v>
      </c>
      <c r="S75" s="3">
        <f t="shared" si="45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37"/>
        <v>0</v>
      </c>
      <c r="BI75" s="33">
        <f t="shared" si="38"/>
        <v>0</v>
      </c>
      <c r="BJ75" s="33">
        <f t="shared" si="39"/>
        <v>0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0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40"/>
        <v>0</v>
      </c>
      <c r="BR75" s="3">
        <f t="shared" si="41"/>
        <v>0</v>
      </c>
      <c r="BS75" s="3">
        <f t="shared" si="42"/>
        <v>0</v>
      </c>
      <c r="BT75" s="3">
        <f t="shared" si="43"/>
        <v>0</v>
      </c>
      <c r="BU75" s="3" t="e">
        <f>INDEX(Sheet1!$BS$2:$BS$1000,MATCH($A75,Sheet1!$A$2:$A$1000,0))</f>
        <v>#N/A</v>
      </c>
      <c r="BV75" s="3" t="e">
        <f>INDEX(Sheet1!$BT$2:$BT$1000,MATCH($A75,Sheet1!$A$2:$A$1000,0))</f>
        <v>#N/A</v>
      </c>
    </row>
    <row r="76" spans="1:74" x14ac:dyDescent="0.2">
      <c r="A76" s="11" t="s">
        <v>622</v>
      </c>
      <c r="B76" s="3">
        <f>MATCH($A76,Sheet1!ACCOUNTNO,0)</f>
        <v>58</v>
      </c>
      <c r="C76" s="3">
        <f t="shared" si="34"/>
        <v>58</v>
      </c>
      <c r="D76" s="3" t="str">
        <f>IF(D$3=0,0,INDEX(Sheet1!RawDataCols,$C76,D$5))</f>
        <v>28300A13</v>
      </c>
      <c r="E76" s="3" t="str">
        <f>IF(E$3=0,0,INDEX(Sheet1!RawDataCols,$C76,E$5))</f>
        <v xml:space="preserve">28300          </v>
      </c>
      <c r="F76" s="3" t="str">
        <f>IF(F$3=0,0,INDEX(Sheet1!RawDataCols,$C76,F$5))</f>
        <v xml:space="preserve">A13            </v>
      </c>
      <c r="G76" s="3" t="str">
        <f>IF(G$3=0,0,INDEX(Sheet1!RawDataCols,$C76,G$5))</f>
        <v xml:space="preserve">               </v>
      </c>
      <c r="H76" s="3" t="str">
        <f>IF(H$3=0,0,INDEX(Sheet1!RawDataCols,$C76,H$5))</f>
        <v xml:space="preserve">               </v>
      </c>
      <c r="I76" s="3" t="str">
        <f>IF(I$3=0,0,INDEX(Sheet1!RawDataCols,$C76,I$5))</f>
        <v xml:space="preserve">               </v>
      </c>
      <c r="J76" s="3" t="str">
        <f>IF(J$3=0,0,INDEX(Sheet1!RawDataCols,$C76,J$5))</f>
        <v xml:space="preserve">               </v>
      </c>
      <c r="K76" s="3" t="str">
        <f>IF(K$3=0,0,INDEX(Sheet1!RawDataCols,$C76,K$5))</f>
        <v xml:space="preserve">               </v>
      </c>
      <c r="L76" s="3" t="str">
        <f>IF(L$3=0,0,INDEX(Sheet1!RawDataCols,$C76,L$5))</f>
        <v xml:space="preserve">               </v>
      </c>
      <c r="M76" s="3" t="str">
        <f>IF(M$3=0,0,INDEX(Sheet1!RawDataCols,$C76,M$5))</f>
        <v xml:space="preserve">F010  </v>
      </c>
      <c r="N76" s="3" t="str">
        <f>IF(N$3=0,0,INDEX(Sheet1!RawDataCols,$C76,N$5))</f>
        <v>Depreciation: Low Value Pool-B25 188 Carrington</v>
      </c>
      <c r="O76" s="3">
        <f>INDEX(Sheet1!RawDataCols,$C76,O$5)</f>
        <v>13</v>
      </c>
      <c r="P76" s="3" t="str">
        <f>INDEX(Sheet1!RawDataCols,$C76,P$5)</f>
        <v>Cost and Expenses</v>
      </c>
      <c r="Q76" s="3" t="str">
        <f>IF(Q$3=0,0,INDEX(Sheet1!RawDataCols,$C76,Q$5))</f>
        <v>I</v>
      </c>
      <c r="R76" s="3">
        <f t="shared" si="44"/>
        <v>1</v>
      </c>
      <c r="S76" s="3">
        <f t="shared" si="45"/>
        <v>-1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37"/>
        <v>0</v>
      </c>
      <c r="BI76" s="33">
        <f t="shared" si="38"/>
        <v>0</v>
      </c>
      <c r="BJ76" s="33">
        <f t="shared" si="39"/>
        <v>0</v>
      </c>
      <c r="BK76" s="3">
        <f>IF(BK$3=0,0,INDEX(Sheet1!RawDataCols,$C76,BK$5)*$R76)</f>
        <v>0</v>
      </c>
      <c r="BL76" s="3">
        <f>IF(BL$3=0,0,INDEX(Sheet1!RawDataCols,$C76,BL$5)*$R76)</f>
        <v>0</v>
      </c>
      <c r="BM76" s="3">
        <f>IF(BM$3=0,0,INDEX(Sheet1!RawDataCols,$C76,BM$5)*$R76)</f>
        <v>0</v>
      </c>
      <c r="BN76" s="3">
        <f>IF(BN$3=0,0,INDEX(Sheet1!RawDataCols,$C76,BN$5)*$R76)</f>
        <v>0</v>
      </c>
      <c r="BO76" s="3">
        <f>IF(BO$3=0,0,INDEX(Sheet1!RawDataCols,$C76,BO$5)*$R76)</f>
        <v>-37.389375000000001</v>
      </c>
      <c r="BP76" s="3">
        <f>IF(BP$3=0,0,INDEX(Sheet1!RawDataCols,$C76,BP$5)*$R76)</f>
        <v>0</v>
      </c>
      <c r="BQ76" s="3">
        <f t="shared" si="40"/>
        <v>0</v>
      </c>
      <c r="BR76" s="3">
        <f t="shared" si="41"/>
        <v>0</v>
      </c>
      <c r="BS76" s="3">
        <f t="shared" si="42"/>
        <v>0</v>
      </c>
      <c r="BT76" s="3">
        <f t="shared" si="43"/>
        <v>0</v>
      </c>
      <c r="BU76" s="3" t="str">
        <f>INDEX(Sheet1!$BS$2:$BS$1000,MATCH($A76,Sheet1!$A$2:$A$1000,0))</f>
        <v>15</v>
      </c>
      <c r="BV76" s="3">
        <f>INDEX(Sheet1!$BT$2:$BT$1000,MATCH($A76,Sheet1!$A$2:$A$1000,0))</f>
        <v>0</v>
      </c>
    </row>
    <row r="77" spans="1:74" x14ac:dyDescent="0.2">
      <c r="A77" s="11" t="s">
        <v>623</v>
      </c>
      <c r="B77" s="3">
        <f>MATCH($A77,Sheet1!ACCOUNTNO,0)</f>
        <v>59</v>
      </c>
      <c r="C77" s="3">
        <f t="shared" si="34"/>
        <v>59</v>
      </c>
      <c r="D77" s="3" t="str">
        <f>IF(D$3=0,0,INDEX(Sheet1!RawDataCols,$C77,D$5))</f>
        <v>29100A07</v>
      </c>
      <c r="E77" s="3" t="str">
        <f>IF(E$3=0,0,INDEX(Sheet1!RawDataCols,$C77,E$5))</f>
        <v xml:space="preserve">29100          </v>
      </c>
      <c r="F77" s="3" t="str">
        <f>IF(F$3=0,0,INDEX(Sheet1!RawDataCols,$C77,F$5))</f>
        <v xml:space="preserve">A07            </v>
      </c>
      <c r="G77" s="3" t="str">
        <f>IF(G$3=0,0,INDEX(Sheet1!RawDataCols,$C77,G$5))</f>
        <v xml:space="preserve">               </v>
      </c>
      <c r="H77" s="3" t="str">
        <f>IF(H$3=0,0,INDEX(Sheet1!RawDataCols,$C77,H$5))</f>
        <v xml:space="preserve">               </v>
      </c>
      <c r="I77" s="3" t="str">
        <f>IF(I$3=0,0,INDEX(Sheet1!RawDataCols,$C77,I$5))</f>
        <v xml:space="preserve">               </v>
      </c>
      <c r="J77" s="3" t="str">
        <f>IF(J$3=0,0,INDEX(Sheet1!RawDataCols,$C77,J$5))</f>
        <v xml:space="preserve">               </v>
      </c>
      <c r="K77" s="3" t="str">
        <f>IF(K$3=0,0,INDEX(Sheet1!RawDataCols,$C77,K$5))</f>
        <v xml:space="preserve">               </v>
      </c>
      <c r="L77" s="3" t="str">
        <f>IF(L$3=0,0,INDEX(Sheet1!RawDataCols,$C77,L$5))</f>
        <v xml:space="preserve">               </v>
      </c>
      <c r="M77" s="3" t="str">
        <f>IF(M$3=0,0,INDEX(Sheet1!RawDataCols,$C77,M$5))</f>
        <v xml:space="preserve">F010  </v>
      </c>
      <c r="N77" s="3" t="str">
        <f>IF(N$3=0,0,INDEX(Sheet1!RawDataCols,$C77,N$5))</f>
        <v>Conservia Finance - Interest-25 Franklin Street</v>
      </c>
      <c r="O77" s="3">
        <f>INDEX(Sheet1!RawDataCols,$C77,O$5)</f>
        <v>13</v>
      </c>
      <c r="P77" s="3" t="str">
        <f>INDEX(Sheet1!RawDataCols,$C77,P$5)</f>
        <v>Cost and Expenses</v>
      </c>
      <c r="Q77" s="3" t="str">
        <f>IF(Q$3=0,0,INDEX(Sheet1!RawDataCols,$C77,Q$5))</f>
        <v>I</v>
      </c>
      <c r="R77" s="3">
        <f t="shared" si="44"/>
        <v>1</v>
      </c>
      <c r="S77" s="3">
        <f t="shared" si="45"/>
        <v>-1</v>
      </c>
      <c r="T77" s="3">
        <f>IF(T$3=0,0,INDEX(Sheet1!RawDataCols,$C77,T$5)*$R77)</f>
        <v>0</v>
      </c>
      <c r="U77" s="3">
        <f>IF(U$3=0,0,INDEX(Sheet1!RawDataCols,$C77,U$5)*$R77)</f>
        <v>1488.33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1488.33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1488.33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2976.66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1488.33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1488.33</v>
      </c>
      <c r="AN77" s="3">
        <f>IF(AN$3=0,0,INDEX(Sheet1!RawDataCols,$C77,AN$5)*$R77)</f>
        <v>1488.33</v>
      </c>
      <c r="AO77" s="3">
        <f>IF(AO$3=0,0,INDEX(Sheet1!RawDataCols,$C77,AO$5)*$R77)</f>
        <v>0</v>
      </c>
      <c r="AP77" s="3">
        <f>IF(AP$3=0,0,INDEX(Sheet1!RawDataCols,$C77,AP$5)*$R77)</f>
        <v>1488.33</v>
      </c>
      <c r="AQ77" s="3">
        <f>IF(AQ$3=0,0,INDEX(Sheet1!RawDataCols,$C77,AQ$5)*$R77)</f>
        <v>1488.33</v>
      </c>
      <c r="AR77" s="3">
        <f>IF(AR$3=0,0,INDEX(Sheet1!RawDataCols,$C77,AR$5)*$R77)</f>
        <v>0</v>
      </c>
      <c r="AS77" s="3">
        <f>IF(AS$3=0,0,INDEX(Sheet1!RawDataCols,$C77,AS$5)*$R77)</f>
        <v>1488.33</v>
      </c>
      <c r="AT77" s="3">
        <f>IF(AT$3=0,0,INDEX(Sheet1!RawDataCols,$C77,AT$5)*$R77)</f>
        <v>1488.33</v>
      </c>
      <c r="AU77" s="3">
        <f>IF(AU$3=0,0,INDEX(Sheet1!RawDataCols,$C77,AU$5)*$R77)</f>
        <v>0</v>
      </c>
      <c r="AV77" s="3">
        <f>IF(AV$3=0,0,INDEX(Sheet1!RawDataCols,$C77,AV$5)*$R77)</f>
        <v>1488.33</v>
      </c>
      <c r="AW77" s="3">
        <f>IF(AW$3=0,0,INDEX(Sheet1!RawDataCols,$C77,AW$5)*$R77)</f>
        <v>1488.33</v>
      </c>
      <c r="AX77" s="3">
        <f>IF(AX$3=0,0,INDEX(Sheet1!RawDataCols,$C77,AX$5)*$R77)</f>
        <v>0</v>
      </c>
      <c r="AY77" s="3">
        <f>IF(AY$3=0,0,INDEX(Sheet1!RawDataCols,$C77,AY$5)*$R77)</f>
        <v>1488.33</v>
      </c>
      <c r="AZ77" s="3">
        <f>IF(AZ$3=0,0,INDEX(Sheet1!RawDataCols,$C77,AZ$5)*$R77)</f>
        <v>1488.33</v>
      </c>
      <c r="BA77" s="3">
        <f>IF(BA$3=0,0,INDEX(Sheet1!RawDataCols,$C77,BA$5)*$R77)</f>
        <v>2976.66</v>
      </c>
      <c r="BB77" s="3">
        <f>IF(BB$3=0,0,INDEX(Sheet1!RawDataCols,$C77,BB$5)*$R77)</f>
        <v>1488.33</v>
      </c>
      <c r="BC77" s="3">
        <f>IF(BC$3=0,0,INDEX(Sheet1!RawDataCols,$C77,BC$5)*$R77)</f>
        <v>1488.33</v>
      </c>
      <c r="BD77" s="3">
        <f>IF(BD$3=0,0,INDEX(Sheet1!RawDataCols,$C77,BD$5)*$R77)</f>
        <v>1488.33</v>
      </c>
      <c r="BE77" s="3">
        <f>IF(BE$3=0,0,INDEX(Sheet1!RawDataCols,$C77,BE$5)*$R77)</f>
        <v>1488.33</v>
      </c>
      <c r="BF77" s="3">
        <f>IF(BF$3=0,0,INDEX(Sheet1!RawDataCols,$C77,BF$5)*$R77)</f>
        <v>1488.33</v>
      </c>
      <c r="BG77" s="179">
        <f>IF(BG$3=0,0,INDEX(Sheet1!RawDataCols,$C77,BG$5)*$R77)</f>
        <v>1488.33</v>
      </c>
      <c r="BH77" s="33">
        <f t="shared" si="37"/>
        <v>17859.96</v>
      </c>
      <c r="BI77" s="33">
        <f t="shared" si="38"/>
        <v>8929.98</v>
      </c>
      <c r="BJ77" s="33">
        <f t="shared" si="39"/>
        <v>4464.99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0</v>
      </c>
      <c r="BQ77" s="3">
        <f t="shared" si="40"/>
        <v>4464.99</v>
      </c>
      <c r="BR77" s="3">
        <f t="shared" si="41"/>
        <v>4464.99</v>
      </c>
      <c r="BS77" s="3">
        <f t="shared" si="42"/>
        <v>4464.99</v>
      </c>
      <c r="BT77" s="3">
        <f t="shared" si="43"/>
        <v>8929.98</v>
      </c>
      <c r="BU77" s="3" t="str">
        <f>INDEX(Sheet1!$BS$2:$BS$1000,MATCH($A77,Sheet1!$A$2:$A$1000,0))</f>
        <v>16</v>
      </c>
      <c r="BV77" s="3">
        <f>INDEX(Sheet1!$BT$2:$BT$1000,MATCH($A77,Sheet1!$A$2:$A$1000,0))</f>
        <v>8929.98</v>
      </c>
    </row>
    <row r="78" spans="1:74" x14ac:dyDescent="0.2">
      <c r="A78" s="269" t="s">
        <v>624</v>
      </c>
      <c r="B78" s="3" t="e">
        <f>MATCH($A78,Sheet1!ACCOUNTNO,0)</f>
        <v>#N/A</v>
      </c>
      <c r="C78" s="3">
        <f t="shared" si="34"/>
        <v>65000</v>
      </c>
      <c r="D78" s="3">
        <f>IF(D$3=0,0,INDEX(Sheet1!RawDataCols,$C78,D$5))</f>
        <v>0</v>
      </c>
      <c r="E78" s="3">
        <f>IF(E$3=0,0,INDEX(Sheet1!RawDataCols,$C78,E$5))</f>
        <v>0</v>
      </c>
      <c r="F78" s="3">
        <f>IF(F$3=0,0,INDEX(Sheet1!RawDataCols,$C78,F$5))</f>
        <v>0</v>
      </c>
      <c r="G78" s="3">
        <f>IF(G$3=0,0,INDEX(Sheet1!RawDataCols,$C78,G$5))</f>
        <v>0</v>
      </c>
      <c r="H78" s="3">
        <f>IF(H$3=0,0,INDEX(Sheet1!RawDataCols,$C78,H$5))</f>
        <v>0</v>
      </c>
      <c r="I78" s="3">
        <f>IF(I$3=0,0,INDEX(Sheet1!RawDataCols,$C78,I$5))</f>
        <v>0</v>
      </c>
      <c r="J78" s="3">
        <f>IF(J$3=0,0,INDEX(Sheet1!RawDataCols,$C78,J$5))</f>
        <v>0</v>
      </c>
      <c r="K78" s="3">
        <f>IF(K$3=0,0,INDEX(Sheet1!RawDataCols,$C78,K$5))</f>
        <v>0</v>
      </c>
      <c r="L78" s="3">
        <f>IF(L$3=0,0,INDEX(Sheet1!RawDataCols,$C78,L$5))</f>
        <v>0</v>
      </c>
      <c r="M78" s="3">
        <f>IF(M$3=0,0,INDEX(Sheet1!RawDataCols,$C78,M$5))</f>
        <v>0</v>
      </c>
      <c r="N78" s="3">
        <f>IF(N$3=0,0,INDEX(Sheet1!RawDataCols,$C78,N$5))</f>
        <v>0</v>
      </c>
      <c r="O78" s="3">
        <f>INDEX(Sheet1!RawDataCols,$C78,O$5)</f>
        <v>0</v>
      </c>
      <c r="P78" s="3">
        <f>INDEX(Sheet1!RawDataCols,$C78,P$5)</f>
        <v>0</v>
      </c>
      <c r="Q78" s="3">
        <f>IF(Q$3=0,0,INDEX(Sheet1!RawDataCols,$C78,Q$5))</f>
        <v>0</v>
      </c>
      <c r="R78" s="3">
        <f t="shared" si="44"/>
        <v>1</v>
      </c>
      <c r="S78" s="3">
        <f t="shared" si="45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0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0</v>
      </c>
      <c r="AF78" s="3">
        <f>IF(AF$3=0,0,INDEX(Sheet1!RawDataCols,$C78,AF$5)*$R78)</f>
        <v>0</v>
      </c>
      <c r="AG78" s="3">
        <f>IF(AG$3=0,0,INDEX(Sheet1!RawDataCols,$C78,AG$5)*$R78)</f>
        <v>0</v>
      </c>
      <c r="AH78" s="3">
        <f>IF(AH$3=0,0,INDEX(Sheet1!RawDataCols,$C78,AH$5)*$R78)</f>
        <v>0</v>
      </c>
      <c r="AI78" s="3">
        <f>IF(AI$3=0,0,INDEX(Sheet1!RawDataCols,$C78,AI$5)*$R78)</f>
        <v>0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0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0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0</v>
      </c>
      <c r="AX78" s="3">
        <f>IF(AX$3=0,0,INDEX(Sheet1!RawDataCols,$C78,AX$5)*$R78)</f>
        <v>0</v>
      </c>
      <c r="AY78" s="3">
        <f>IF(AY$3=0,0,INDEX(Sheet1!RawDataCols,$C78,AY$5)*$R78)</f>
        <v>0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0</v>
      </c>
      <c r="BH78" s="33">
        <f t="shared" si="37"/>
        <v>0</v>
      </c>
      <c r="BI78" s="33">
        <f t="shared" si="38"/>
        <v>0</v>
      </c>
      <c r="BJ78" s="33">
        <f t="shared" si="39"/>
        <v>0</v>
      </c>
      <c r="BK78" s="3">
        <f>IF(BK$3=0,0,INDEX(Sheet1!RawDataCols,$C78,BK$5)*$R78)</f>
        <v>0</v>
      </c>
      <c r="BL78" s="3">
        <f>IF(BL$3=0,0,INDEX(Sheet1!RawDataCols,$C78,BL$5)*$R78)</f>
        <v>0</v>
      </c>
      <c r="BM78" s="3">
        <f>IF(BM$3=0,0,INDEX(Sheet1!RawDataCols,$C78,BM$5)*$R78)</f>
        <v>0</v>
      </c>
      <c r="BN78" s="3">
        <f>IF(BN$3=0,0,INDEX(Sheet1!RawDataCols,$C78,BN$5)*$R78)</f>
        <v>0</v>
      </c>
      <c r="BO78" s="3">
        <f>IF(BO$3=0,0,INDEX(Sheet1!RawDataCols,$C78,BO$5)*$R78)</f>
        <v>0</v>
      </c>
      <c r="BP78" s="3">
        <f>IF(BP$3=0,0,INDEX(Sheet1!RawDataCols,$C78,BP$5)*$R78)</f>
        <v>0</v>
      </c>
      <c r="BQ78" s="3">
        <f t="shared" si="40"/>
        <v>0</v>
      </c>
      <c r="BR78" s="3">
        <f t="shared" si="41"/>
        <v>0</v>
      </c>
      <c r="BS78" s="3">
        <f t="shared" si="42"/>
        <v>0</v>
      </c>
      <c r="BT78" s="3">
        <f t="shared" si="43"/>
        <v>0</v>
      </c>
      <c r="BU78" s="3" t="e">
        <f>INDEX(Sheet1!$BS$2:$BS$1000,MATCH($A78,Sheet1!$A$2:$A$1000,0))</f>
        <v>#N/A</v>
      </c>
      <c r="BV78" s="3" t="e">
        <f>INDEX(Sheet1!$BT$2:$BT$1000,MATCH($A78,Sheet1!$A$2:$A$1000,0))</f>
        <v>#N/A</v>
      </c>
    </row>
    <row r="79" spans="1:74" x14ac:dyDescent="0.2">
      <c r="A79" s="269" t="s">
        <v>625</v>
      </c>
      <c r="B79" s="3" t="e">
        <f>MATCH($A79,Sheet1!ACCOUNTNO,0)</f>
        <v>#N/A</v>
      </c>
      <c r="C79" s="3">
        <f t="shared" si="34"/>
        <v>65000</v>
      </c>
      <c r="D79" s="3">
        <f>IF(D$3=0,0,INDEX(Sheet1!RawDataCols,$C79,D$5))</f>
        <v>0</v>
      </c>
      <c r="E79" s="3">
        <f>IF(E$3=0,0,INDEX(Sheet1!RawDataCols,$C79,E$5))</f>
        <v>0</v>
      </c>
      <c r="F79" s="3">
        <f>IF(F$3=0,0,INDEX(Sheet1!RawDataCols,$C79,F$5))</f>
        <v>0</v>
      </c>
      <c r="G79" s="3">
        <f>IF(G$3=0,0,INDEX(Sheet1!RawDataCols,$C79,G$5))</f>
        <v>0</v>
      </c>
      <c r="H79" s="3">
        <f>IF(H$3=0,0,INDEX(Sheet1!RawDataCols,$C79,H$5))</f>
        <v>0</v>
      </c>
      <c r="I79" s="3">
        <f>IF(I$3=0,0,INDEX(Sheet1!RawDataCols,$C79,I$5))</f>
        <v>0</v>
      </c>
      <c r="J79" s="3">
        <f>IF(J$3=0,0,INDEX(Sheet1!RawDataCols,$C79,J$5))</f>
        <v>0</v>
      </c>
      <c r="K79" s="3">
        <f>IF(K$3=0,0,INDEX(Sheet1!RawDataCols,$C79,K$5))</f>
        <v>0</v>
      </c>
      <c r="L79" s="3">
        <f>IF(L$3=0,0,INDEX(Sheet1!RawDataCols,$C79,L$5))</f>
        <v>0</v>
      </c>
      <c r="M79" s="3">
        <f>IF(M$3=0,0,INDEX(Sheet1!RawDataCols,$C79,M$5))</f>
        <v>0</v>
      </c>
      <c r="N79" s="3">
        <f>IF(N$3=0,0,INDEX(Sheet1!RawDataCols,$C79,N$5))</f>
        <v>0</v>
      </c>
      <c r="O79" s="3">
        <f>INDEX(Sheet1!RawDataCols,$C79,O$5)</f>
        <v>0</v>
      </c>
      <c r="P79" s="3">
        <f>INDEX(Sheet1!RawDataCols,$C79,P$5)</f>
        <v>0</v>
      </c>
      <c r="Q79" s="3">
        <f>IF(Q$3=0,0,INDEX(Sheet1!RawDataCols,$C79,Q$5))</f>
        <v>0</v>
      </c>
      <c r="R79" s="3">
        <f t="shared" si="44"/>
        <v>1</v>
      </c>
      <c r="S79" s="3">
        <f t="shared" si="45"/>
        <v>-1</v>
      </c>
      <c r="T79" s="3">
        <f>IF(T$3=0,0,INDEX(Sheet1!RawDataCols,$C79,T$5)*$R79)</f>
        <v>0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0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0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0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0</v>
      </c>
      <c r="BG79" s="179">
        <f>IF(BG$3=0,0,INDEX(Sheet1!RawDataCols,$C79,BG$5)*$R79)</f>
        <v>0</v>
      </c>
      <c r="BH79" s="33">
        <f t="shared" si="37"/>
        <v>0</v>
      </c>
      <c r="BI79" s="33">
        <f t="shared" si="38"/>
        <v>0</v>
      </c>
      <c r="BJ79" s="33">
        <f t="shared" si="39"/>
        <v>0</v>
      </c>
      <c r="BK79" s="3">
        <f>IF(BK$3=0,0,INDEX(Sheet1!RawDataCols,$C79,BK$5)*$R79)</f>
        <v>0</v>
      </c>
      <c r="BL79" s="3">
        <f>IF(BL$3=0,0,INDEX(Sheet1!RawDataCols,$C79,BL$5)*$R79)</f>
        <v>0</v>
      </c>
      <c r="BM79" s="3">
        <f>IF(BM$3=0,0,INDEX(Sheet1!RawDataCols,$C79,BM$5)*$R79)</f>
        <v>0</v>
      </c>
      <c r="BN79" s="3">
        <f>IF(BN$3=0,0,INDEX(Sheet1!RawDataCols,$C79,BN$5)*$R79)</f>
        <v>0</v>
      </c>
      <c r="BO79" s="3">
        <f>IF(BO$3=0,0,INDEX(Sheet1!RawDataCols,$C79,BO$5)*$R79)</f>
        <v>0</v>
      </c>
      <c r="BP79" s="3">
        <f>IF(BP$3=0,0,INDEX(Sheet1!RawDataCols,$C79,BP$5)*$R79)</f>
        <v>0</v>
      </c>
      <c r="BQ79" s="3">
        <f t="shared" si="40"/>
        <v>0</v>
      </c>
      <c r="BR79" s="3">
        <f t="shared" si="41"/>
        <v>0</v>
      </c>
      <c r="BS79" s="3">
        <f t="shared" si="42"/>
        <v>0</v>
      </c>
      <c r="BT79" s="3">
        <f t="shared" si="43"/>
        <v>0</v>
      </c>
      <c r="BU79" s="3" t="e">
        <f>INDEX(Sheet1!$BS$2:$BS$1000,MATCH($A79,Sheet1!$A$2:$A$1000,0))</f>
        <v>#N/A</v>
      </c>
      <c r="BV79" s="3" t="e">
        <f>INDEX(Sheet1!$BT$2:$BT$1000,MATCH($A79,Sheet1!$A$2:$A$1000,0))</f>
        <v>#N/A</v>
      </c>
    </row>
    <row r="80" spans="1:74" x14ac:dyDescent="0.2">
      <c r="A80" s="269" t="s">
        <v>626</v>
      </c>
      <c r="B80" s="3" t="e">
        <f>MATCH($A80,Sheet1!ACCOUNTNO,0)</f>
        <v>#N/A</v>
      </c>
      <c r="C80" s="3">
        <f t="shared" si="34"/>
        <v>65000</v>
      </c>
      <c r="D80" s="3">
        <f>IF(D$3=0,0,INDEX(Sheet1!RawDataCols,$C80,D$5))</f>
        <v>0</v>
      </c>
      <c r="E80" s="3">
        <f>IF(E$3=0,0,INDEX(Sheet1!RawDataCols,$C80,E$5))</f>
        <v>0</v>
      </c>
      <c r="F80" s="3">
        <f>IF(F$3=0,0,INDEX(Sheet1!RawDataCols,$C80,F$5))</f>
        <v>0</v>
      </c>
      <c r="G80" s="3">
        <f>IF(G$3=0,0,INDEX(Sheet1!RawDataCols,$C80,G$5))</f>
        <v>0</v>
      </c>
      <c r="H80" s="3">
        <f>IF(H$3=0,0,INDEX(Sheet1!RawDataCols,$C80,H$5))</f>
        <v>0</v>
      </c>
      <c r="I80" s="3">
        <f>IF(I$3=0,0,INDEX(Sheet1!RawDataCols,$C80,I$5))</f>
        <v>0</v>
      </c>
      <c r="J80" s="3">
        <f>IF(J$3=0,0,INDEX(Sheet1!RawDataCols,$C80,J$5))</f>
        <v>0</v>
      </c>
      <c r="K80" s="3">
        <f>IF(K$3=0,0,INDEX(Sheet1!RawDataCols,$C80,K$5))</f>
        <v>0</v>
      </c>
      <c r="L80" s="3">
        <f>IF(L$3=0,0,INDEX(Sheet1!RawDataCols,$C80,L$5))</f>
        <v>0</v>
      </c>
      <c r="M80" s="3">
        <f>IF(M$3=0,0,INDEX(Sheet1!RawDataCols,$C80,M$5))</f>
        <v>0</v>
      </c>
      <c r="N80" s="3">
        <f>IF(N$3=0,0,INDEX(Sheet1!RawDataCols,$C80,N$5))</f>
        <v>0</v>
      </c>
      <c r="O80" s="3">
        <f>INDEX(Sheet1!RawDataCols,$C80,O$5)</f>
        <v>0</v>
      </c>
      <c r="P80" s="3">
        <f>INDEX(Sheet1!RawDataCols,$C80,P$5)</f>
        <v>0</v>
      </c>
      <c r="Q80" s="3">
        <f>IF(Q$3=0,0,INDEX(Sheet1!RawDataCols,$C80,Q$5))</f>
        <v>0</v>
      </c>
      <c r="R80" s="3">
        <f t="shared" si="44"/>
        <v>1</v>
      </c>
      <c r="S80" s="3">
        <f t="shared" si="45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37"/>
        <v>0</v>
      </c>
      <c r="BI80" s="33">
        <f t="shared" si="38"/>
        <v>0</v>
      </c>
      <c r="BJ80" s="33">
        <f t="shared" si="39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0</v>
      </c>
      <c r="BN80" s="3">
        <f>IF(BN$3=0,0,INDEX(Sheet1!RawDataCols,$C80,BN$5)*$R80)</f>
        <v>0</v>
      </c>
      <c r="BO80" s="3">
        <f>IF(BO$3=0,0,INDEX(Sheet1!RawDataCols,$C80,BO$5)*$R80)</f>
        <v>0</v>
      </c>
      <c r="BP80" s="3">
        <f>IF(BP$3=0,0,INDEX(Sheet1!RawDataCols,$C80,BP$5)*$R80)</f>
        <v>0</v>
      </c>
      <c r="BQ80" s="3">
        <f t="shared" si="40"/>
        <v>0</v>
      </c>
      <c r="BR80" s="3">
        <f t="shared" si="41"/>
        <v>0</v>
      </c>
      <c r="BS80" s="3">
        <f t="shared" si="42"/>
        <v>0</v>
      </c>
      <c r="BT80" s="3">
        <f t="shared" si="43"/>
        <v>0</v>
      </c>
      <c r="BU80" s="3" t="e">
        <f>INDEX(Sheet1!$BS$2:$BS$1000,MATCH($A80,Sheet1!$A$2:$A$1000,0))</f>
        <v>#N/A</v>
      </c>
      <c r="BV80" s="3" t="e">
        <f>INDEX(Sheet1!$BT$2:$BT$1000,MATCH($A80,Sheet1!$A$2:$A$1000,0))</f>
        <v>#N/A</v>
      </c>
    </row>
    <row r="81" spans="1:74" x14ac:dyDescent="0.2">
      <c r="A81" s="11" t="s">
        <v>627</v>
      </c>
      <c r="B81" s="3">
        <f>MATCH($A81,Sheet1!ACCOUNTNO,0)</f>
        <v>60</v>
      </c>
      <c r="C81" s="3">
        <f t="shared" si="34"/>
        <v>60</v>
      </c>
      <c r="D81" s="3" t="str">
        <f>IF(D$3=0,0,INDEX(Sheet1!RawDataCols,$C81,D$5))</f>
        <v>50100G10</v>
      </c>
      <c r="E81" s="3" t="str">
        <f>IF(E$3=0,0,INDEX(Sheet1!RawDataCols,$C81,E$5))</f>
        <v xml:space="preserve">50100          </v>
      </c>
      <c r="F81" s="3" t="str">
        <f>IF(F$3=0,0,INDEX(Sheet1!RawDataCols,$C81,F$5))</f>
        <v xml:space="preserve">G10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F010  </v>
      </c>
      <c r="N81" s="3" t="str">
        <f>IF(N$3=0,0,INDEX(Sheet1!RawDataCols,$C81,N$5))</f>
        <v>National Australia Bank-ROOTS</v>
      </c>
      <c r="O81" s="3">
        <f>INDEX(Sheet1!RawDataCols,$C81,O$5)</f>
        <v>20</v>
      </c>
      <c r="P81" s="3" t="str">
        <f>INDEX(Sheet1!RawDataCols,$C81,P$5)</f>
        <v>Current Assets</v>
      </c>
      <c r="Q81" s="3" t="str">
        <f>IF(Q$3=0,0,INDEX(Sheet1!RawDataCols,$C81,Q$5))</f>
        <v>B</v>
      </c>
      <c r="R81" s="3">
        <f t="shared" si="44"/>
        <v>1</v>
      </c>
      <c r="S81" s="3">
        <f t="shared" si="45"/>
        <v>-1</v>
      </c>
      <c r="T81" s="3">
        <f>IF(T$3=0,0,INDEX(Sheet1!RawDataCols,$C81,T$5)*$R81)</f>
        <v>20359.939999999999</v>
      </c>
      <c r="U81" s="3">
        <f>IF(U$3=0,0,INDEX(Sheet1!RawDataCols,$C81,U$5)*$R81)</f>
        <v>128947</v>
      </c>
      <c r="V81" s="3">
        <f>IF(V$3=0,0,INDEX(Sheet1!RawDataCols,$C81,V$5)*$R81)</f>
        <v>0</v>
      </c>
      <c r="W81" s="3">
        <f>IF(W$3=0,0,INDEX(Sheet1!RawDataCols,$C81,W$5)*$R81)</f>
        <v>-874</v>
      </c>
      <c r="X81" s="3">
        <f>IF(X$3=0,0,INDEX(Sheet1!RawDataCols,$C81,X$5)*$R81)</f>
        <v>-47308.32</v>
      </c>
      <c r="Y81" s="3">
        <f>IF(Y$3=0,0,INDEX(Sheet1!RawDataCols,$C81,Y$5)*$R81)</f>
        <v>0</v>
      </c>
      <c r="Z81" s="3">
        <f>IF(Z$3=0,0,INDEX(Sheet1!RawDataCols,$C81,Z$5)*$R81)</f>
        <v>-3118.6</v>
      </c>
      <c r="AA81" s="3">
        <f>IF(AA$3=0,0,INDEX(Sheet1!RawDataCols,$C81,AA$5)*$R81)</f>
        <v>-77281.91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-20134.07</v>
      </c>
      <c r="AE81" s="3">
        <f>IF(AE$3=0,0,INDEX(Sheet1!RawDataCols,$C81,AE$5)*$R81)</f>
        <v>0</v>
      </c>
      <c r="AF81" s="3">
        <f>IF(AF$3=0,0,INDEX(Sheet1!RawDataCols,$C81,AF$5)*$R81)</f>
        <v>-1230.56</v>
      </c>
      <c r="AG81" s="3">
        <f>IF(AG$3=0,0,INDEX(Sheet1!RawDataCols,$C81,AG$5)*$R81)</f>
        <v>-3715.95</v>
      </c>
      <c r="AH81" s="3">
        <f>IF(AH$3=0,0,INDEX(Sheet1!RawDataCols,$C81,AH$5)*$R81)</f>
        <v>0</v>
      </c>
      <c r="AI81" s="3">
        <f>IF(AI$3=0,0,INDEX(Sheet1!RawDataCols,$C81,AI$5)*$R81)</f>
        <v>9889.52</v>
      </c>
      <c r="AJ81" s="3">
        <f>IF(AJ$3=0,0,INDEX(Sheet1!RawDataCols,$C81,AJ$5)*$R81)</f>
        <v>17680</v>
      </c>
      <c r="AK81" s="3">
        <f>IF(AK$3=0,0,INDEX(Sheet1!RawDataCols,$C81,AK$5)*$R81)</f>
        <v>0</v>
      </c>
      <c r="AL81" s="3">
        <f>IF(AL$3=0,0,INDEX(Sheet1!RawDataCols,$C81,AL$5)*$R81)</f>
        <v>45417.9</v>
      </c>
      <c r="AM81" s="3">
        <f>IF(AM$3=0,0,INDEX(Sheet1!RawDataCols,$C81,AM$5)*$R81)</f>
        <v>-2670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7578</v>
      </c>
      <c r="AQ81" s="3">
        <f>IF(AQ$3=0,0,INDEX(Sheet1!RawDataCols,$C81,AQ$5)*$R81)</f>
        <v>0</v>
      </c>
      <c r="AR81" s="3">
        <f>IF(AR$3=0,0,INDEX(Sheet1!RawDataCols,$C81,AR$5)*$R81)</f>
        <v>-2893.6</v>
      </c>
      <c r="AS81" s="3">
        <f>IF(AS$3=0,0,INDEX(Sheet1!RawDataCols,$C81,AS$5)*$R81)</f>
        <v>-16150.2</v>
      </c>
      <c r="AT81" s="3">
        <f>IF(AT$3=0,0,INDEX(Sheet1!RawDataCols,$C81,AT$5)*$R81)</f>
        <v>0</v>
      </c>
      <c r="AU81" s="3">
        <f>IF(AU$3=0,0,INDEX(Sheet1!RawDataCols,$C81,AU$5)*$R81)</f>
        <v>-0.6</v>
      </c>
      <c r="AV81" s="3">
        <f>IF(AV$3=0,0,INDEX(Sheet1!RawDataCols,$C81,AV$5)*$R81)</f>
        <v>17680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-12320</v>
      </c>
      <c r="AZ81" s="3">
        <f>IF(AZ$3=0,0,INDEX(Sheet1!RawDataCols,$C81,AZ$5)*$R81)</f>
        <v>0</v>
      </c>
      <c r="BA81" s="3">
        <f>IF(BA$3=0,0,INDEX(Sheet1!RawDataCols,$C81,BA$5)*$R81)</f>
        <v>-45053.599999999999</v>
      </c>
      <c r="BB81" s="3">
        <f>IF(BB$3=0,0,INDEX(Sheet1!RawDataCols,$C81,BB$5)*$R81)</f>
        <v>-9988.8700000000008</v>
      </c>
      <c r="BC81" s="3">
        <f>IF(BC$3=0,0,INDEX(Sheet1!RawDataCols,$C81,BC$5)*$R81)</f>
        <v>0</v>
      </c>
      <c r="BD81" s="3">
        <f>IF(BD$3=0,0,INDEX(Sheet1!RawDataCols,$C81,BD$5)*$R81)</f>
        <v>12000</v>
      </c>
      <c r="BE81" s="3">
        <f>IF(BE$3=0,0,INDEX(Sheet1!RawDataCols,$C81,BE$5)*$R81)</f>
        <v>-9988.8700000000008</v>
      </c>
      <c r="BF81" s="3">
        <f>IF(BF$3=0,0,INDEX(Sheet1!RawDataCols,$C81,BF$5)*$R81)</f>
        <v>0</v>
      </c>
      <c r="BG81" s="179">
        <f>IF(BG$3=0,0,INDEX(Sheet1!RawDataCols,$C81,BG$5)*$R81)</f>
        <v>12000</v>
      </c>
      <c r="BH81" s="33">
        <f t="shared" si="37"/>
        <v>2675.6199999999899</v>
      </c>
      <c r="BI81" s="33">
        <f t="shared" si="38"/>
        <v>0</v>
      </c>
      <c r="BJ81" s="33">
        <f t="shared" si="39"/>
        <v>20359.940000000006</v>
      </c>
      <c r="BK81" s="3">
        <f>IF(BK$3=0,0,INDEX(Sheet1!RawDataCols,$C81,BK$5)*$R81)</f>
        <v>0</v>
      </c>
      <c r="BL81" s="3">
        <f>IF(BL$3=0,0,INDEX(Sheet1!RawDataCols,$C81,BL$5)*$R81)</f>
        <v>7038.4674999999997</v>
      </c>
      <c r="BM81" s="3">
        <f>IF(BM$3=0,0,INDEX(Sheet1!RawDataCols,$C81,BM$5)*$R81)</f>
        <v>2420.02</v>
      </c>
      <c r="BN81" s="3">
        <f>IF(BN$3=0,0,INDEX(Sheet1!RawDataCols,$C81,BN$5)*$R81)</f>
        <v>1198.7175</v>
      </c>
      <c r="BO81" s="3">
        <f>IF(BO$3=0,0,INDEX(Sheet1!RawDataCols,$C81,BO$5)*$R81)</f>
        <v>40.776249999999997</v>
      </c>
      <c r="BP81" s="3">
        <f>IF(BP$3=0,0,INDEX(Sheet1!RawDataCols,$C81,BP$5)*$R81)</f>
        <v>6223.48</v>
      </c>
      <c r="BQ81" s="3">
        <f t="shared" si="40"/>
        <v>24716.709999999992</v>
      </c>
      <c r="BR81" s="3">
        <f t="shared" si="41"/>
        <v>18546.689999999991</v>
      </c>
      <c r="BS81" s="3">
        <f t="shared" si="42"/>
        <v>7304.4899999999907</v>
      </c>
      <c r="BT81" s="3">
        <f t="shared" si="43"/>
        <v>2675.6199999999899</v>
      </c>
      <c r="BU81" s="3" t="str">
        <f>INDEX(Sheet1!$BS$2:$BS$1000,MATCH($A81,Sheet1!$A$2:$A$1000,0))</f>
        <v>20</v>
      </c>
      <c r="BV81" s="3">
        <f>INDEX(Sheet1!$BT$2:$BT$1000,MATCH($A81,Sheet1!$A$2:$A$1000,0))</f>
        <v>2675.62</v>
      </c>
    </row>
    <row r="82" spans="1:74" x14ac:dyDescent="0.2">
      <c r="A82" s="269" t="s">
        <v>628</v>
      </c>
      <c r="B82" s="3" t="e">
        <f>MATCH($A82,Sheet1!ACCOUNTNO,0)</f>
        <v>#N/A</v>
      </c>
      <c r="C82" s="3">
        <f t="shared" si="34"/>
        <v>65000</v>
      </c>
      <c r="D82" s="3">
        <f>IF(D$3=0,0,INDEX(Sheet1!RawDataCols,$C82,D$5))</f>
        <v>0</v>
      </c>
      <c r="E82" s="3">
        <f>IF(E$3=0,0,INDEX(Sheet1!RawDataCols,$C82,E$5))</f>
        <v>0</v>
      </c>
      <c r="F82" s="3">
        <f>IF(F$3=0,0,INDEX(Sheet1!RawDataCols,$C82,F$5))</f>
        <v>0</v>
      </c>
      <c r="G82" s="3">
        <f>IF(G$3=0,0,INDEX(Sheet1!RawDataCols,$C82,G$5))</f>
        <v>0</v>
      </c>
      <c r="H82" s="3">
        <f>IF(H$3=0,0,INDEX(Sheet1!RawDataCols,$C82,H$5))</f>
        <v>0</v>
      </c>
      <c r="I82" s="3">
        <f>IF(I$3=0,0,INDEX(Sheet1!RawDataCols,$C82,I$5))</f>
        <v>0</v>
      </c>
      <c r="J82" s="3">
        <f>IF(J$3=0,0,INDEX(Sheet1!RawDataCols,$C82,J$5))</f>
        <v>0</v>
      </c>
      <c r="K82" s="3">
        <f>IF(K$3=0,0,INDEX(Sheet1!RawDataCols,$C82,K$5))</f>
        <v>0</v>
      </c>
      <c r="L82" s="3">
        <f>IF(L$3=0,0,INDEX(Sheet1!RawDataCols,$C82,L$5))</f>
        <v>0</v>
      </c>
      <c r="M82" s="3">
        <f>IF(M$3=0,0,INDEX(Sheet1!RawDataCols,$C82,M$5))</f>
        <v>0</v>
      </c>
      <c r="N82" s="3">
        <f>IF(N$3=0,0,INDEX(Sheet1!RawDataCols,$C82,N$5))</f>
        <v>0</v>
      </c>
      <c r="O82" s="3">
        <f>INDEX(Sheet1!RawDataCols,$C82,O$5)</f>
        <v>0</v>
      </c>
      <c r="P82" s="3">
        <f>INDEX(Sheet1!RawDataCols,$C82,P$5)</f>
        <v>0</v>
      </c>
      <c r="Q82" s="3">
        <f>IF(Q$3=0,0,INDEX(Sheet1!RawDataCols,$C82,Q$5))</f>
        <v>0</v>
      </c>
      <c r="R82" s="3">
        <f t="shared" si="44"/>
        <v>1</v>
      </c>
      <c r="S82" s="3">
        <f t="shared" si="45"/>
        <v>-1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0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0</v>
      </c>
      <c r="BH82" s="33">
        <f t="shared" si="37"/>
        <v>0</v>
      </c>
      <c r="BI82" s="33">
        <f t="shared" si="38"/>
        <v>0</v>
      </c>
      <c r="BJ82" s="33">
        <f t="shared" si="39"/>
        <v>0</v>
      </c>
      <c r="BK82" s="3">
        <f>IF(BK$3=0,0,INDEX(Sheet1!RawDataCols,$C82,BK$5)*$R82)</f>
        <v>0</v>
      </c>
      <c r="BL82" s="3">
        <f>IF(BL$3=0,0,INDEX(Sheet1!RawDataCols,$C82,BL$5)*$R82)</f>
        <v>0</v>
      </c>
      <c r="BM82" s="3">
        <f>IF(BM$3=0,0,INDEX(Sheet1!RawDataCols,$C82,BM$5)*$R82)</f>
        <v>0</v>
      </c>
      <c r="BN82" s="3">
        <f>IF(BN$3=0,0,INDEX(Sheet1!RawDataCols,$C82,BN$5)*$R82)</f>
        <v>0</v>
      </c>
      <c r="BO82" s="3">
        <f>IF(BO$3=0,0,INDEX(Sheet1!RawDataCols,$C82,BO$5)*$R82)</f>
        <v>0</v>
      </c>
      <c r="BP82" s="3">
        <f>IF(BP$3=0,0,INDEX(Sheet1!RawDataCols,$C82,BP$5)*$R82)</f>
        <v>0</v>
      </c>
      <c r="BQ82" s="3">
        <f t="shared" si="40"/>
        <v>0</v>
      </c>
      <c r="BR82" s="3">
        <f t="shared" si="41"/>
        <v>0</v>
      </c>
      <c r="BS82" s="3">
        <f t="shared" si="42"/>
        <v>0</v>
      </c>
      <c r="BT82" s="3">
        <f t="shared" si="43"/>
        <v>0</v>
      </c>
      <c r="BU82" s="3" t="e">
        <f>INDEX(Sheet1!$BS$2:$BS$1000,MATCH($A82,Sheet1!$A$2:$A$1000,0))</f>
        <v>#N/A</v>
      </c>
      <c r="BV82" s="3" t="e">
        <f>INDEX(Sheet1!$BT$2:$BT$1000,MATCH($A82,Sheet1!$A$2:$A$1000,0))</f>
        <v>#N/A</v>
      </c>
    </row>
    <row r="83" spans="1:74" x14ac:dyDescent="0.2">
      <c r="A83" s="269" t="s">
        <v>629</v>
      </c>
      <c r="B83" s="3">
        <f>MATCH($A83,Sheet1!ACCOUNTNO,0)</f>
        <v>61</v>
      </c>
      <c r="C83" s="3">
        <f t="shared" ref="C83:C138" si="46">IF(ISNA($B83),65000,$B83)</f>
        <v>61</v>
      </c>
      <c r="D83" s="3" t="str">
        <f>IF(D$3=0,0,INDEX(Sheet1!RawDataCols,$C83,D$5))</f>
        <v>51100G10</v>
      </c>
      <c r="E83" s="3" t="str">
        <f>IF(E$3=0,0,INDEX(Sheet1!RawDataCols,$C83,E$5))</f>
        <v xml:space="preserve">51100          </v>
      </c>
      <c r="F83" s="3" t="str">
        <f>IF(F$3=0,0,INDEX(Sheet1!RawDataCols,$C83,F$5))</f>
        <v xml:space="preserve">G10            </v>
      </c>
      <c r="G83" s="3" t="str">
        <f>IF(G$3=0,0,INDEX(Sheet1!RawDataCols,$C83,G$5))</f>
        <v xml:space="preserve">               </v>
      </c>
      <c r="H83" s="3" t="str">
        <f>IF(H$3=0,0,INDEX(Sheet1!RawDataCols,$C83,H$5))</f>
        <v xml:space="preserve">               </v>
      </c>
      <c r="I83" s="3" t="str">
        <f>IF(I$3=0,0,INDEX(Sheet1!RawDataCols,$C83,I$5))</f>
        <v xml:space="preserve">               </v>
      </c>
      <c r="J83" s="3" t="str">
        <f>IF(J$3=0,0,INDEX(Sheet1!RawDataCols,$C83,J$5))</f>
        <v xml:space="preserve">               </v>
      </c>
      <c r="K83" s="3" t="str">
        <f>IF(K$3=0,0,INDEX(Sheet1!RawDataCols,$C83,K$5))</f>
        <v xml:space="preserve">               </v>
      </c>
      <c r="L83" s="3" t="str">
        <f>IF(L$3=0,0,INDEX(Sheet1!RawDataCols,$C83,L$5))</f>
        <v xml:space="preserve">               </v>
      </c>
      <c r="M83" s="3" t="str">
        <f>IF(M$3=0,0,INDEX(Sheet1!RawDataCols,$C83,M$5))</f>
        <v xml:space="preserve">F010  </v>
      </c>
      <c r="N83" s="3" t="str">
        <f>IF(N$3=0,0,INDEX(Sheet1!RawDataCols,$C83,N$5))</f>
        <v>Trade Debtor-ROOTS</v>
      </c>
      <c r="O83" s="3">
        <f>INDEX(Sheet1!RawDataCols,$C83,O$5)</f>
        <v>20</v>
      </c>
      <c r="P83" s="3" t="str">
        <f>INDEX(Sheet1!RawDataCols,$C83,P$5)</f>
        <v>Current Assets</v>
      </c>
      <c r="Q83" s="3" t="str">
        <f>IF(Q$3=0,0,INDEX(Sheet1!RawDataCols,$C83,Q$5))</f>
        <v>B</v>
      </c>
      <c r="R83" s="3">
        <f t="shared" ref="R83:R114" si="47">IF(OR(GL_Cat_Code=8,GL_Cat_Code=12,GL_Cat_Code=28,GL_Cat_Code=32,GL_Cat_Code=36,GL_Cat_Code=40),-1,1)</f>
        <v>1</v>
      </c>
      <c r="S83" s="3">
        <f t="shared" ref="S83:S114" si="48">IF(OR(GL_Cat_Code=8,GL_Cat_Code=12,GL_Cat_Code=28,GL_Cat_Code=32,GL_Cat_Code=36,GL_Cat_Code=40),1,-1)</f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-600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600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0</v>
      </c>
      <c r="BA83" s="3">
        <f>IF(BA$3=0,0,INDEX(Sheet1!RawDataCols,$C83,BA$5)*$R83)</f>
        <v>0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ref="BH83:BH138" si="49">SUM(T83,U83,X83,AA83,AD83,AG83,AJ83,AM83,AP83,AS83,AV83,AY83,BB83)</f>
        <v>0</v>
      </c>
      <c r="BI83" s="33">
        <f t="shared" ref="BI83:BI138" si="50">SUM(V83,Y83,AB83,AE83,AH83,AK83,AN83,AQ83,AT83,AW83,AZ83,BC83)</f>
        <v>0</v>
      </c>
      <c r="BJ83" s="33">
        <f t="shared" ref="BJ83:BJ138" si="51">SUM(W83,Z83,AC83,AF83,AI83,AL83,AO83,AR83,AU83,AX83,BA83,BD83)+IF(Q83&lt;&gt;"I",BP83,0)</f>
        <v>0</v>
      </c>
      <c r="BK83" s="3">
        <f>IF(BK$3=0,0,INDEX(Sheet1!RawDataCols,$C83,BK$5)*$R83)</f>
        <v>0</v>
      </c>
      <c r="BL83" s="3">
        <f>IF(BL$3=0,0,INDEX(Sheet1!RawDataCols,$C83,BL$5)*$R83)</f>
        <v>0</v>
      </c>
      <c r="BM83" s="3">
        <f>IF(BM$3=0,0,INDEX(Sheet1!RawDataCols,$C83,BM$5)*$R83)</f>
        <v>0</v>
      </c>
      <c r="BN83" s="3">
        <f>IF(BN$3=0,0,INDEX(Sheet1!RawDataCols,$C83,BN$5)*$R83)</f>
        <v>0</v>
      </c>
      <c r="BO83" s="3">
        <f>IF(BO$3=0,0,INDEX(Sheet1!RawDataCols,$C83,BO$5)*$R83)</f>
        <v>0</v>
      </c>
      <c r="BP83" s="3">
        <f>IF(BP$3=0,0,INDEX(Sheet1!RawDataCols,$C83,BP$5)*$R83)</f>
        <v>0</v>
      </c>
      <c r="BQ83" s="3">
        <f t="shared" ref="BQ83:BQ138" si="52">IF($Q83="I",SUM(U83,X83,AA83),SUM(T83,U83,X83,AA83))</f>
        <v>0</v>
      </c>
      <c r="BR83" s="3">
        <f t="shared" ref="BR83:BR138" si="53">IF($Q83="I",SUM(AD83,AG83,AJ83),SUM(AD83,AG83,AJ83,BQ83))</f>
        <v>0</v>
      </c>
      <c r="BS83" s="3">
        <f t="shared" ref="BS83:BS138" si="54">IF($Q83="I",SUM(AM83,AP83,AS83),SUM(AM83,AP83,AS83,BR83))</f>
        <v>0</v>
      </c>
      <c r="BT83" s="3">
        <f t="shared" ref="BT83:BT138" si="55">IF($I83="I",SUM(AV83,AY83,BB83),SUM(AV83,AY83,BB83,BS83))</f>
        <v>0</v>
      </c>
      <c r="BU83" s="3" t="str">
        <f>INDEX(Sheet1!$BS$2:$BS$1000,MATCH($A83,Sheet1!$A$2:$A$1000,0))</f>
        <v>21</v>
      </c>
      <c r="BV83" s="3">
        <f>INDEX(Sheet1!$BT$2:$BT$1000,MATCH($A83,Sheet1!$A$2:$A$1000,0))</f>
        <v>0</v>
      </c>
    </row>
    <row r="84" spans="1:74" x14ac:dyDescent="0.2">
      <c r="A84" s="11" t="s">
        <v>630</v>
      </c>
      <c r="B84" s="3">
        <f>MATCH($A84,Sheet1!ACCOUNTNO,0)</f>
        <v>62</v>
      </c>
      <c r="C84" s="3">
        <f t="shared" si="46"/>
        <v>62</v>
      </c>
      <c r="D84" s="3" t="str">
        <f>IF(D$3=0,0,INDEX(Sheet1!RawDataCols,$C84,D$5))</f>
        <v>52280G10</v>
      </c>
      <c r="E84" s="3" t="str">
        <f>IF(E$3=0,0,INDEX(Sheet1!RawDataCols,$C84,E$5))</f>
        <v xml:space="preserve">52280          </v>
      </c>
      <c r="F84" s="3" t="str">
        <f>IF(F$3=0,0,INDEX(Sheet1!RawDataCols,$C84,F$5))</f>
        <v xml:space="preserve">G10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F010  </v>
      </c>
      <c r="N84" s="3" t="str">
        <f>IF(N$3=0,0,INDEX(Sheet1!RawDataCols,$C84,N$5))</f>
        <v>Prepaid - Land Tax-ROOTS</v>
      </c>
      <c r="O84" s="3">
        <f>INDEX(Sheet1!RawDataCols,$C84,O$5)</f>
        <v>20</v>
      </c>
      <c r="P84" s="3" t="str">
        <f>INDEX(Sheet1!RawDataCols,$C84,P$5)</f>
        <v>Current Assets</v>
      </c>
      <c r="Q84" s="3" t="str">
        <f>IF(Q$3=0,0,INDEX(Sheet1!RawDataCols,$C84,Q$5))</f>
        <v>B</v>
      </c>
      <c r="R84" s="3">
        <f t="shared" si="47"/>
        <v>1</v>
      </c>
      <c r="S84" s="3">
        <f t="shared" si="48"/>
        <v>-1</v>
      </c>
      <c r="T84" s="3">
        <f>IF(T$3=0,0,INDEX(Sheet1!RawDataCols,$C84,T$5)*$R84)</f>
        <v>152408.79</v>
      </c>
      <c r="U84" s="3">
        <f>IF(U$3=0,0,INDEX(Sheet1!RawDataCols,$C84,U$5)*$R84)</f>
        <v>-25959.74</v>
      </c>
      <c r="V84" s="3">
        <f>IF(V$3=0,0,INDEX(Sheet1!RawDataCols,$C84,V$5)*$R84)</f>
        <v>0</v>
      </c>
      <c r="W84" s="3">
        <f>IF(W$3=0,0,INDEX(Sheet1!RawDataCols,$C84,W$5)*$R84)</f>
        <v>-18095.310000000001</v>
      </c>
      <c r="X84" s="3">
        <f>IF(X$3=0,0,INDEX(Sheet1!RawDataCols,$C84,X$5)*$R84)</f>
        <v>-24284.92</v>
      </c>
      <c r="Y84" s="3">
        <f>IF(Y$3=0,0,INDEX(Sheet1!RawDataCols,$C84,Y$5)*$R84)</f>
        <v>0</v>
      </c>
      <c r="Z84" s="3">
        <f>IF(Z$3=0,0,INDEX(Sheet1!RawDataCols,$C84,Z$5)*$R84)</f>
        <v>-16344.15</v>
      </c>
      <c r="AA84" s="3">
        <f>IF(AA$3=0,0,INDEX(Sheet1!RawDataCols,$C84,AA$5)*$R84)</f>
        <v>-25959.74</v>
      </c>
      <c r="AB84" s="3">
        <f>IF(AB$3=0,0,INDEX(Sheet1!RawDataCols,$C84,AB$5)*$R84)</f>
        <v>0</v>
      </c>
      <c r="AC84" s="3">
        <f>IF(AC$3=0,0,INDEX(Sheet1!RawDataCols,$C84,AC$5)*$R84)</f>
        <v>-18095.310000000001</v>
      </c>
      <c r="AD84" s="3">
        <f>IF(AD$3=0,0,INDEX(Sheet1!RawDataCols,$C84,AD$5)*$R84)</f>
        <v>-25122.33</v>
      </c>
      <c r="AE84" s="3">
        <f>IF(AE$3=0,0,INDEX(Sheet1!RawDataCols,$C84,AE$5)*$R84)</f>
        <v>0</v>
      </c>
      <c r="AF84" s="3">
        <f>IF(AF$3=0,0,INDEX(Sheet1!RawDataCols,$C84,AF$5)*$R84)</f>
        <v>-10411.200000000001</v>
      </c>
      <c r="AG84" s="3">
        <f>IF(AG$3=0,0,INDEX(Sheet1!RawDataCols,$C84,AG$5)*$R84)</f>
        <v>-25959.74</v>
      </c>
      <c r="AH84" s="3">
        <f>IF(AH$3=0,0,INDEX(Sheet1!RawDataCols,$C84,AH$5)*$R84)</f>
        <v>0</v>
      </c>
      <c r="AI84" s="3">
        <f>IF(AI$3=0,0,INDEX(Sheet1!RawDataCols,$C84,AI$5)*$R84)</f>
        <v>-21703.71</v>
      </c>
      <c r="AJ84" s="3">
        <f>IF(AJ$3=0,0,INDEX(Sheet1!RawDataCols,$C84,AJ$5)*$R84)</f>
        <v>-25122.32</v>
      </c>
      <c r="AK84" s="3">
        <f>IF(AK$3=0,0,INDEX(Sheet1!RawDataCols,$C84,AK$5)*$R84)</f>
        <v>0</v>
      </c>
      <c r="AL84" s="3">
        <f>IF(AL$3=0,0,INDEX(Sheet1!RawDataCols,$C84,AL$5)*$R84)</f>
        <v>-21003.62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203490.86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-25122.33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-25959.74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-25959.74</v>
      </c>
      <c r="BH84" s="33">
        <f t="shared" si="49"/>
        <v>-3.637978807091713E-12</v>
      </c>
      <c r="BI84" s="33">
        <f t="shared" si="50"/>
        <v>0</v>
      </c>
      <c r="BJ84" s="33">
        <f t="shared" si="51"/>
        <v>152408.78999999998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0</v>
      </c>
      <c r="BN84" s="3">
        <f>IF(BN$3=0,0,INDEX(Sheet1!RawDataCols,$C84,BN$5)*$R84)</f>
        <v>0</v>
      </c>
      <c r="BO84" s="3">
        <f>IF(BO$3=0,0,INDEX(Sheet1!RawDataCols,$C84,BO$5)*$R84)</f>
        <v>0</v>
      </c>
      <c r="BP84" s="3">
        <f>IF(BP$3=0,0,INDEX(Sheet1!RawDataCols,$C84,BP$5)*$R84)</f>
        <v>105653.3</v>
      </c>
      <c r="BQ84" s="3">
        <f t="shared" si="52"/>
        <v>76204.39</v>
      </c>
      <c r="BR84" s="3">
        <f t="shared" si="53"/>
        <v>0</v>
      </c>
      <c r="BS84" s="3">
        <f t="shared" si="54"/>
        <v>0</v>
      </c>
      <c r="BT84" s="3">
        <f t="shared" si="55"/>
        <v>0</v>
      </c>
      <c r="BU84" s="3" t="str">
        <f>INDEX(Sheet1!$BS$2:$BS$1000,MATCH($A84,Sheet1!$A$2:$A$1000,0))</f>
        <v>22</v>
      </c>
      <c r="BV84" s="3">
        <f>INDEX(Sheet1!$BT$2:$BT$1000,MATCH($A84,Sheet1!$A$2:$A$1000,0))</f>
        <v>0</v>
      </c>
    </row>
    <row r="85" spans="1:74" x14ac:dyDescent="0.2">
      <c r="A85" s="11" t="s">
        <v>631</v>
      </c>
      <c r="B85" s="3">
        <f>MATCH($A85,Sheet1!ACCOUNTNO,0)</f>
        <v>65</v>
      </c>
      <c r="C85" s="3">
        <f t="shared" si="46"/>
        <v>65</v>
      </c>
      <c r="D85" s="3" t="str">
        <f>IF(D$3=0,0,INDEX(Sheet1!RawDataCols,$C85,D$5))</f>
        <v>61160A05</v>
      </c>
      <c r="E85" s="3" t="str">
        <f>IF(E$3=0,0,INDEX(Sheet1!RawDataCols,$C85,E$5))</f>
        <v xml:space="preserve">61160          </v>
      </c>
      <c r="F85" s="3" t="str">
        <f>IF(F$3=0,0,INDEX(Sheet1!RawDataCols,$C85,F$5))</f>
        <v xml:space="preserve">A05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F010  </v>
      </c>
      <c r="N85" s="3" t="str">
        <f>IF(N$3=0,0,INDEX(Sheet1!RawDataCols,$C85,N$5))</f>
        <v>Land &amp; Buildings-26a Grote St</v>
      </c>
      <c r="O85" s="3">
        <f>INDEX(Sheet1!RawDataCols,$C85,O$5)</f>
        <v>24</v>
      </c>
      <c r="P85" s="3" t="str">
        <f>INDEX(Sheet1!RawDataCols,$C85,P$5)</f>
        <v>Fixed Assets</v>
      </c>
      <c r="Q85" s="3" t="str">
        <f>IF(Q$3=0,0,INDEX(Sheet1!RawDataCols,$C85,Q$5))</f>
        <v>B</v>
      </c>
      <c r="R85" s="3">
        <f t="shared" si="47"/>
        <v>1</v>
      </c>
      <c r="S85" s="3">
        <f t="shared" si="48"/>
        <v>-1</v>
      </c>
      <c r="T85" s="3">
        <f>IF(T$3=0,0,INDEX(Sheet1!RawDataCols,$C85,T$5)*$R85)</f>
        <v>815316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0</v>
      </c>
      <c r="AE85" s="3">
        <f>IF(AE$3=0,0,INDEX(Sheet1!RawDataCols,$C85,AE$5)*$R85)</f>
        <v>0</v>
      </c>
      <c r="AF85" s="3">
        <f>IF(AF$3=0,0,INDEX(Sheet1!RawDataCols,$C85,AF$5)*$R85)</f>
        <v>0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0</v>
      </c>
      <c r="AJ85" s="3">
        <f>IF(AJ$3=0,0,INDEX(Sheet1!RawDataCols,$C85,AJ$5)*$R85)</f>
        <v>0</v>
      </c>
      <c r="AK85" s="3">
        <f>IF(AK$3=0,0,INDEX(Sheet1!RawDataCols,$C85,AK$5)*$R85)</f>
        <v>0</v>
      </c>
      <c r="AL85" s="3">
        <f>IF(AL$3=0,0,INDEX(Sheet1!RawDataCols,$C85,AL$5)*$R85)</f>
        <v>0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0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si="49"/>
        <v>815316</v>
      </c>
      <c r="BI85" s="33">
        <f t="shared" si="50"/>
        <v>0</v>
      </c>
      <c r="BJ85" s="33">
        <f t="shared" si="51"/>
        <v>815316</v>
      </c>
      <c r="BK85" s="3">
        <f>IF(BK$3=0,0,INDEX(Sheet1!RawDataCols,$C85,BK$5)*$R85)</f>
        <v>0</v>
      </c>
      <c r="BL85" s="3">
        <f>IF(BL$3=0,0,INDEX(Sheet1!RawDataCols,$C85,BL$5)*$R85)</f>
        <v>101914.5</v>
      </c>
      <c r="BM85" s="3">
        <f>IF(BM$3=0,0,INDEX(Sheet1!RawDataCols,$C85,BM$5)*$R85)</f>
        <v>101914.5</v>
      </c>
      <c r="BN85" s="3">
        <f>IF(BN$3=0,0,INDEX(Sheet1!RawDataCols,$C85,BN$5)*$R85)</f>
        <v>101914.5</v>
      </c>
      <c r="BO85" s="3">
        <f>IF(BO$3=0,0,INDEX(Sheet1!RawDataCols,$C85,BO$5)*$R85)</f>
        <v>101914.5</v>
      </c>
      <c r="BP85" s="3">
        <f>IF(BP$3=0,0,INDEX(Sheet1!RawDataCols,$C85,BP$5)*$R85)</f>
        <v>815316</v>
      </c>
      <c r="BQ85" s="3">
        <f t="shared" si="52"/>
        <v>815316</v>
      </c>
      <c r="BR85" s="3">
        <f t="shared" si="53"/>
        <v>815316</v>
      </c>
      <c r="BS85" s="3">
        <f t="shared" si="54"/>
        <v>815316</v>
      </c>
      <c r="BT85" s="3">
        <f t="shared" si="55"/>
        <v>815316</v>
      </c>
      <c r="BU85" s="3" t="str">
        <f>INDEX(Sheet1!$BS$2:$BS$1000,MATCH($A85,Sheet1!$A$2:$A$1000,0))</f>
        <v>23</v>
      </c>
      <c r="BV85" s="3">
        <f>INDEX(Sheet1!$BT$2:$BT$1000,MATCH($A85,Sheet1!$A$2:$A$1000,0))</f>
        <v>815316</v>
      </c>
    </row>
    <row r="86" spans="1:74" x14ac:dyDescent="0.2">
      <c r="A86" s="11" t="s">
        <v>632</v>
      </c>
      <c r="B86" s="3">
        <f>MATCH($A86,Sheet1!ACCOUNTNO,0)</f>
        <v>66</v>
      </c>
      <c r="C86" s="3">
        <f t="shared" si="46"/>
        <v>66</v>
      </c>
      <c r="D86" s="3" t="str">
        <f>IF(D$3=0,0,INDEX(Sheet1!RawDataCols,$C86,D$5))</f>
        <v>61160A06</v>
      </c>
      <c r="E86" s="3" t="str">
        <f>IF(E$3=0,0,INDEX(Sheet1!RawDataCols,$C86,E$5))</f>
        <v xml:space="preserve">61160          </v>
      </c>
      <c r="F86" s="3" t="str">
        <f>IF(F$3=0,0,INDEX(Sheet1!RawDataCols,$C86,F$5))</f>
        <v xml:space="preserve">A06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F010  </v>
      </c>
      <c r="N86" s="3" t="str">
        <f>IF(N$3=0,0,INDEX(Sheet1!RawDataCols,$C86,N$5))</f>
        <v>Land &amp; Buildings-31 Franklin St</v>
      </c>
      <c r="O86" s="3">
        <f>INDEX(Sheet1!RawDataCols,$C86,O$5)</f>
        <v>24</v>
      </c>
      <c r="P86" s="3" t="str">
        <f>INDEX(Sheet1!RawDataCols,$C86,P$5)</f>
        <v>Fixed Assets</v>
      </c>
      <c r="Q86" s="3" t="str">
        <f>IF(Q$3=0,0,INDEX(Sheet1!RawDataCols,$C86,Q$5))</f>
        <v>B</v>
      </c>
      <c r="R86" s="3">
        <f t="shared" si="47"/>
        <v>1</v>
      </c>
      <c r="S86" s="3">
        <f t="shared" si="48"/>
        <v>-1</v>
      </c>
      <c r="T86" s="3">
        <f>IF(T$3=0,0,INDEX(Sheet1!RawDataCols,$C86,T$5)*$R86)</f>
        <v>1512803.5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0</v>
      </c>
      <c r="AD86" s="3">
        <f>IF(AD$3=0,0,INDEX(Sheet1!RawDataCols,$C86,AD$5)*$R86)</f>
        <v>0</v>
      </c>
      <c r="AE86" s="3">
        <f>IF(AE$3=0,0,INDEX(Sheet1!RawDataCols,$C86,AE$5)*$R86)</f>
        <v>0</v>
      </c>
      <c r="AF86" s="3">
        <f>IF(AF$3=0,0,INDEX(Sheet1!RawDataCols,$C86,AF$5)*$R86)</f>
        <v>0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0</v>
      </c>
      <c r="AK86" s="3">
        <f>IF(AK$3=0,0,INDEX(Sheet1!RawDataCols,$C86,AK$5)*$R86)</f>
        <v>0</v>
      </c>
      <c r="AL86" s="3">
        <f>IF(AL$3=0,0,INDEX(Sheet1!RawDataCols,$C86,AL$5)*$R86)</f>
        <v>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0</v>
      </c>
      <c r="BH86" s="33">
        <f t="shared" si="49"/>
        <v>1512803.5</v>
      </c>
      <c r="BI86" s="33">
        <f t="shared" si="50"/>
        <v>0</v>
      </c>
      <c r="BJ86" s="33">
        <f t="shared" si="51"/>
        <v>1512803.5</v>
      </c>
      <c r="BK86" s="3">
        <f>IF(BK$3=0,0,INDEX(Sheet1!RawDataCols,$C86,BK$5)*$R86)</f>
        <v>0</v>
      </c>
      <c r="BL86" s="3">
        <f>IF(BL$3=0,0,INDEX(Sheet1!RawDataCols,$C86,BL$5)*$R86)</f>
        <v>189100.4375</v>
      </c>
      <c r="BM86" s="3">
        <f>IF(BM$3=0,0,INDEX(Sheet1!RawDataCols,$C86,BM$5)*$R86)</f>
        <v>189100.4375</v>
      </c>
      <c r="BN86" s="3">
        <f>IF(BN$3=0,0,INDEX(Sheet1!RawDataCols,$C86,BN$5)*$R86)</f>
        <v>189100.4375</v>
      </c>
      <c r="BO86" s="3">
        <f>IF(BO$3=0,0,INDEX(Sheet1!RawDataCols,$C86,BO$5)*$R86)</f>
        <v>189100.4375</v>
      </c>
      <c r="BP86" s="3">
        <f>IF(BP$3=0,0,INDEX(Sheet1!RawDataCols,$C86,BP$5)*$R86)</f>
        <v>1512803.5</v>
      </c>
      <c r="BQ86" s="3">
        <f t="shared" si="52"/>
        <v>1512803.5</v>
      </c>
      <c r="BR86" s="3">
        <f t="shared" si="53"/>
        <v>1512803.5</v>
      </c>
      <c r="BS86" s="3">
        <f t="shared" si="54"/>
        <v>1512803.5</v>
      </c>
      <c r="BT86" s="3">
        <f t="shared" si="55"/>
        <v>1512803.5</v>
      </c>
      <c r="BU86" s="3" t="str">
        <f>INDEX(Sheet1!$BS$2:$BS$1000,MATCH($A86,Sheet1!$A$2:$A$1000,0))</f>
        <v>23</v>
      </c>
      <c r="BV86" s="3">
        <f>INDEX(Sheet1!$BT$2:$BT$1000,MATCH($A86,Sheet1!$A$2:$A$1000,0))</f>
        <v>1512803.5</v>
      </c>
    </row>
    <row r="87" spans="1:74" x14ac:dyDescent="0.2">
      <c r="A87" s="11" t="s">
        <v>633</v>
      </c>
      <c r="B87" s="3">
        <f>MATCH($A87,Sheet1!ACCOUNTNO,0)</f>
        <v>67</v>
      </c>
      <c r="C87" s="3">
        <f t="shared" si="46"/>
        <v>67</v>
      </c>
      <c r="D87" s="3" t="str">
        <f>IF(D$3=0,0,INDEX(Sheet1!RawDataCols,$C87,D$5))</f>
        <v>61160A07</v>
      </c>
      <c r="E87" s="3" t="str">
        <f>IF(E$3=0,0,INDEX(Sheet1!RawDataCols,$C87,E$5))</f>
        <v xml:space="preserve">61160          </v>
      </c>
      <c r="F87" s="3" t="str">
        <f>IF(F$3=0,0,INDEX(Sheet1!RawDataCols,$C87,F$5))</f>
        <v xml:space="preserve">A07            </v>
      </c>
      <c r="G87" s="3" t="str">
        <f>IF(G$3=0,0,INDEX(Sheet1!RawDataCols,$C87,G$5))</f>
        <v xml:space="preserve">               </v>
      </c>
      <c r="H87" s="3" t="str">
        <f>IF(H$3=0,0,INDEX(Sheet1!RawDataCols,$C87,H$5))</f>
        <v xml:space="preserve">               </v>
      </c>
      <c r="I87" s="3" t="str">
        <f>IF(I$3=0,0,INDEX(Sheet1!RawDataCols,$C87,I$5))</f>
        <v xml:space="preserve">               </v>
      </c>
      <c r="J87" s="3" t="str">
        <f>IF(J$3=0,0,INDEX(Sheet1!RawDataCols,$C87,J$5))</f>
        <v xml:space="preserve">               </v>
      </c>
      <c r="K87" s="3" t="str">
        <f>IF(K$3=0,0,INDEX(Sheet1!RawDataCols,$C87,K$5))</f>
        <v xml:space="preserve">               </v>
      </c>
      <c r="L87" s="3" t="str">
        <f>IF(L$3=0,0,INDEX(Sheet1!RawDataCols,$C87,L$5))</f>
        <v xml:space="preserve">               </v>
      </c>
      <c r="M87" s="3" t="str">
        <f>IF(M$3=0,0,INDEX(Sheet1!RawDataCols,$C87,M$5))</f>
        <v xml:space="preserve">F010  </v>
      </c>
      <c r="N87" s="3" t="str">
        <f>IF(N$3=0,0,INDEX(Sheet1!RawDataCols,$C87,N$5))</f>
        <v>Land &amp; Buildings-25 Franklin St</v>
      </c>
      <c r="O87" s="3">
        <f>INDEX(Sheet1!RawDataCols,$C87,O$5)</f>
        <v>24</v>
      </c>
      <c r="P87" s="3" t="str">
        <f>INDEX(Sheet1!RawDataCols,$C87,P$5)</f>
        <v>Fixed Assets</v>
      </c>
      <c r="Q87" s="3" t="str">
        <f>IF(Q$3=0,0,INDEX(Sheet1!RawDataCols,$C87,Q$5))</f>
        <v>B</v>
      </c>
      <c r="R87" s="3">
        <f t="shared" si="47"/>
        <v>1</v>
      </c>
      <c r="S87" s="3">
        <f t="shared" si="48"/>
        <v>-1</v>
      </c>
      <c r="T87" s="3">
        <f>IF(T$3=0,0,INDEX(Sheet1!RawDataCols,$C87,T$5)*$R87)</f>
        <v>8140110.3700000001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49"/>
        <v>8140110.3700000001</v>
      </c>
      <c r="BI87" s="33">
        <f t="shared" si="50"/>
        <v>0</v>
      </c>
      <c r="BJ87" s="33">
        <f t="shared" si="51"/>
        <v>8140110.3700000001</v>
      </c>
      <c r="BK87" s="3">
        <f>IF(BK$3=0,0,INDEX(Sheet1!RawDataCols,$C87,BK$5)*$R87)</f>
        <v>0</v>
      </c>
      <c r="BL87" s="3">
        <f>IF(BL$3=0,0,INDEX(Sheet1!RawDataCols,$C87,BL$5)*$R87)</f>
        <v>1017513.79625</v>
      </c>
      <c r="BM87" s="3">
        <f>IF(BM$3=0,0,INDEX(Sheet1!RawDataCols,$C87,BM$5)*$R87)</f>
        <v>1017513.79625</v>
      </c>
      <c r="BN87" s="3">
        <f>IF(BN$3=0,0,INDEX(Sheet1!RawDataCols,$C87,BN$5)*$R87)</f>
        <v>1017513.79625</v>
      </c>
      <c r="BO87" s="3">
        <f>IF(BO$3=0,0,INDEX(Sheet1!RawDataCols,$C87,BO$5)*$R87)</f>
        <v>1017513.79625</v>
      </c>
      <c r="BP87" s="3">
        <f>IF(BP$3=0,0,INDEX(Sheet1!RawDataCols,$C87,BP$5)*$R87)</f>
        <v>8140110.3700000001</v>
      </c>
      <c r="BQ87" s="3">
        <f t="shared" si="52"/>
        <v>8140110.3700000001</v>
      </c>
      <c r="BR87" s="3">
        <f t="shared" si="53"/>
        <v>8140110.3700000001</v>
      </c>
      <c r="BS87" s="3">
        <f t="shared" si="54"/>
        <v>8140110.3700000001</v>
      </c>
      <c r="BT87" s="3">
        <f t="shared" si="55"/>
        <v>8140110.3700000001</v>
      </c>
      <c r="BU87" s="3" t="str">
        <f>INDEX(Sheet1!$BS$2:$BS$1000,MATCH($A87,Sheet1!$A$2:$A$1000,0))</f>
        <v>23</v>
      </c>
      <c r="BV87" s="3">
        <f>INDEX(Sheet1!$BT$2:$BT$1000,MATCH($A87,Sheet1!$A$2:$A$1000,0))</f>
        <v>8140110.3700000001</v>
      </c>
    </row>
    <row r="88" spans="1:74" x14ac:dyDescent="0.2">
      <c r="A88" s="11" t="s">
        <v>634</v>
      </c>
      <c r="B88" s="3">
        <f>MATCH($A88,Sheet1!ACCOUNTNO,0)</f>
        <v>68</v>
      </c>
      <c r="C88" s="3">
        <f t="shared" si="46"/>
        <v>68</v>
      </c>
      <c r="D88" s="3" t="str">
        <f>IF(D$3=0,0,INDEX(Sheet1!RawDataCols,$C88,D$5))</f>
        <v>61160A08</v>
      </c>
      <c r="E88" s="3" t="str">
        <f>IF(E$3=0,0,INDEX(Sheet1!RawDataCols,$C88,E$5))</f>
        <v xml:space="preserve">61160          </v>
      </c>
      <c r="F88" s="3" t="str">
        <f>IF(F$3=0,0,INDEX(Sheet1!RawDataCols,$C88,F$5))</f>
        <v xml:space="preserve">A08            </v>
      </c>
      <c r="G88" s="3" t="str">
        <f>IF(G$3=0,0,INDEX(Sheet1!RawDataCols,$C88,G$5))</f>
        <v xml:space="preserve">               </v>
      </c>
      <c r="H88" s="3" t="str">
        <f>IF(H$3=0,0,INDEX(Sheet1!RawDataCols,$C88,H$5))</f>
        <v xml:space="preserve">               </v>
      </c>
      <c r="I88" s="3" t="str">
        <f>IF(I$3=0,0,INDEX(Sheet1!RawDataCols,$C88,I$5))</f>
        <v xml:space="preserve">               </v>
      </c>
      <c r="J88" s="3" t="str">
        <f>IF(J$3=0,0,INDEX(Sheet1!RawDataCols,$C88,J$5))</f>
        <v xml:space="preserve">               </v>
      </c>
      <c r="K88" s="3" t="str">
        <f>IF(K$3=0,0,INDEX(Sheet1!RawDataCols,$C88,K$5))</f>
        <v xml:space="preserve">               </v>
      </c>
      <c r="L88" s="3" t="str">
        <f>IF(L$3=0,0,INDEX(Sheet1!RawDataCols,$C88,L$5))</f>
        <v xml:space="preserve">               </v>
      </c>
      <c r="M88" s="3" t="str">
        <f>IF(M$3=0,0,INDEX(Sheet1!RawDataCols,$C88,M$5))</f>
        <v xml:space="preserve">F010  </v>
      </c>
      <c r="N88" s="3" t="str">
        <f>IF(N$3=0,0,INDEX(Sheet1!RawDataCols,$C88,N$5))</f>
        <v>Land &amp; Buildings-23 Franklin St</v>
      </c>
      <c r="O88" s="3">
        <f>INDEX(Sheet1!RawDataCols,$C88,O$5)</f>
        <v>24</v>
      </c>
      <c r="P88" s="3" t="str">
        <f>INDEX(Sheet1!RawDataCols,$C88,P$5)</f>
        <v>Fixed Assets</v>
      </c>
      <c r="Q88" s="3" t="str">
        <f>IF(Q$3=0,0,INDEX(Sheet1!RawDataCols,$C88,Q$5))</f>
        <v>B</v>
      </c>
      <c r="R88" s="3">
        <f t="shared" si="47"/>
        <v>1</v>
      </c>
      <c r="S88" s="3">
        <f t="shared" si="48"/>
        <v>-1</v>
      </c>
      <c r="T88" s="3">
        <f>IF(T$3=0,0,INDEX(Sheet1!RawDataCols,$C88,T$5)*$R88)</f>
        <v>475000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49"/>
        <v>475000</v>
      </c>
      <c r="BI88" s="33">
        <f t="shared" si="50"/>
        <v>0</v>
      </c>
      <c r="BJ88" s="33">
        <f t="shared" si="51"/>
        <v>475000</v>
      </c>
      <c r="BK88" s="3">
        <f>IF(BK$3=0,0,INDEX(Sheet1!RawDataCols,$C88,BK$5)*$R88)</f>
        <v>0</v>
      </c>
      <c r="BL88" s="3">
        <f>IF(BL$3=0,0,INDEX(Sheet1!RawDataCols,$C88,BL$5)*$R88)</f>
        <v>59375</v>
      </c>
      <c r="BM88" s="3">
        <f>IF(BM$3=0,0,INDEX(Sheet1!RawDataCols,$C88,BM$5)*$R88)</f>
        <v>59375</v>
      </c>
      <c r="BN88" s="3">
        <f>IF(BN$3=0,0,INDEX(Sheet1!RawDataCols,$C88,BN$5)*$R88)</f>
        <v>59375</v>
      </c>
      <c r="BO88" s="3">
        <f>IF(BO$3=0,0,INDEX(Sheet1!RawDataCols,$C88,BO$5)*$R88)</f>
        <v>59375</v>
      </c>
      <c r="BP88" s="3">
        <f>IF(BP$3=0,0,INDEX(Sheet1!RawDataCols,$C88,BP$5)*$R88)</f>
        <v>475000</v>
      </c>
      <c r="BQ88" s="3">
        <f t="shared" si="52"/>
        <v>475000</v>
      </c>
      <c r="BR88" s="3">
        <f t="shared" si="53"/>
        <v>475000</v>
      </c>
      <c r="BS88" s="3">
        <f t="shared" si="54"/>
        <v>475000</v>
      </c>
      <c r="BT88" s="3">
        <f t="shared" si="55"/>
        <v>475000</v>
      </c>
      <c r="BU88" s="3" t="str">
        <f>INDEX(Sheet1!$BS$2:$BS$1000,MATCH($A88,Sheet1!$A$2:$A$1000,0))</f>
        <v>23</v>
      </c>
      <c r="BV88" s="3">
        <f>INDEX(Sheet1!$BT$2:$BT$1000,MATCH($A88,Sheet1!$A$2:$A$1000,0))</f>
        <v>475000</v>
      </c>
    </row>
    <row r="89" spans="1:74" x14ac:dyDescent="0.2">
      <c r="A89" s="11" t="s">
        <v>635</v>
      </c>
      <c r="B89" s="3">
        <f>MATCH($A89,Sheet1!ACCOUNTNO,0)</f>
        <v>69</v>
      </c>
      <c r="C89" s="3">
        <f t="shared" si="46"/>
        <v>69</v>
      </c>
      <c r="D89" s="3" t="str">
        <f>IF(D$3=0,0,INDEX(Sheet1!RawDataCols,$C89,D$5))</f>
        <v>61160A10</v>
      </c>
      <c r="E89" s="3" t="str">
        <f>IF(E$3=0,0,INDEX(Sheet1!RawDataCols,$C89,E$5))</f>
        <v xml:space="preserve">61160          </v>
      </c>
      <c r="F89" s="3" t="str">
        <f>IF(F$3=0,0,INDEX(Sheet1!RawDataCols,$C89,F$5))</f>
        <v xml:space="preserve">A10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F010  </v>
      </c>
      <c r="N89" s="3" t="str">
        <f>IF(N$3=0,0,INDEX(Sheet1!RawDataCols,$C89,N$5))</f>
        <v>Land &amp; Buildings-15 Franklin St</v>
      </c>
      <c r="O89" s="3">
        <f>INDEX(Sheet1!RawDataCols,$C89,O$5)</f>
        <v>24</v>
      </c>
      <c r="P89" s="3" t="str">
        <f>INDEX(Sheet1!RawDataCols,$C89,P$5)</f>
        <v>Fixed Assets</v>
      </c>
      <c r="Q89" s="3" t="str">
        <f>IF(Q$3=0,0,INDEX(Sheet1!RawDataCols,$C89,Q$5))</f>
        <v>B</v>
      </c>
      <c r="R89" s="3">
        <f t="shared" si="47"/>
        <v>1</v>
      </c>
      <c r="S89" s="3">
        <f t="shared" si="48"/>
        <v>-1</v>
      </c>
      <c r="T89" s="3">
        <f>IF(T$3=0,0,INDEX(Sheet1!RawDataCols,$C89,T$5)*$R89)</f>
        <v>6683885.9000000004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-916.87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49"/>
        <v>6683885.9000000004</v>
      </c>
      <c r="BI89" s="33">
        <f t="shared" si="50"/>
        <v>0</v>
      </c>
      <c r="BJ89" s="33">
        <f t="shared" si="51"/>
        <v>6683885.8999999994</v>
      </c>
      <c r="BK89" s="3">
        <f>IF(BK$3=0,0,INDEX(Sheet1!RawDataCols,$C89,BK$5)*$R89)</f>
        <v>0</v>
      </c>
      <c r="BL89" s="3">
        <f>IF(BL$3=0,0,INDEX(Sheet1!RawDataCols,$C89,BL$5)*$R89)</f>
        <v>835485.73750000005</v>
      </c>
      <c r="BM89" s="3">
        <f>IF(BM$3=0,0,INDEX(Sheet1!RawDataCols,$C89,BM$5)*$R89)</f>
        <v>835600.34624999994</v>
      </c>
      <c r="BN89" s="3">
        <f>IF(BN$3=0,0,INDEX(Sheet1!RawDataCols,$C89,BN$5)*$R89)</f>
        <v>835600.34624999994</v>
      </c>
      <c r="BO89" s="3">
        <f>IF(BO$3=0,0,INDEX(Sheet1!RawDataCols,$C89,BO$5)*$R89)</f>
        <v>835600.34624999994</v>
      </c>
      <c r="BP89" s="3">
        <f>IF(BP$3=0,0,INDEX(Sheet1!RawDataCols,$C89,BP$5)*$R89)</f>
        <v>6684802.7699999996</v>
      </c>
      <c r="BQ89" s="3">
        <f t="shared" si="52"/>
        <v>6683885.9000000004</v>
      </c>
      <c r="BR89" s="3">
        <f t="shared" si="53"/>
        <v>6683885.9000000004</v>
      </c>
      <c r="BS89" s="3">
        <f t="shared" si="54"/>
        <v>6683885.9000000004</v>
      </c>
      <c r="BT89" s="3">
        <f t="shared" si="55"/>
        <v>6683885.9000000004</v>
      </c>
      <c r="BU89" s="3" t="str">
        <f>INDEX(Sheet1!$BS$2:$BS$1000,MATCH($A89,Sheet1!$A$2:$A$1000,0))</f>
        <v>23</v>
      </c>
      <c r="BV89" s="3">
        <f>INDEX(Sheet1!$BT$2:$BT$1000,MATCH($A89,Sheet1!$A$2:$A$1000,0))</f>
        <v>6683885.9000000004</v>
      </c>
    </row>
    <row r="90" spans="1:74" x14ac:dyDescent="0.2">
      <c r="A90" s="269" t="s">
        <v>636</v>
      </c>
      <c r="B90" s="3" t="e">
        <f>MATCH($A90,Sheet1!ACCOUNTNO,0)</f>
        <v>#N/A</v>
      </c>
      <c r="C90" s="3">
        <f t="shared" si="46"/>
        <v>65000</v>
      </c>
      <c r="D90" s="3">
        <f>IF(D$3=0,0,INDEX(Sheet1!RawDataCols,$C90,D$5))</f>
        <v>0</v>
      </c>
      <c r="E90" s="3">
        <f>IF(E$3=0,0,INDEX(Sheet1!RawDataCols,$C90,E$5))</f>
        <v>0</v>
      </c>
      <c r="F90" s="3">
        <f>IF(F$3=0,0,INDEX(Sheet1!RawDataCols,$C90,F$5))</f>
        <v>0</v>
      </c>
      <c r="G90" s="3">
        <f>IF(G$3=0,0,INDEX(Sheet1!RawDataCols,$C90,G$5))</f>
        <v>0</v>
      </c>
      <c r="H90" s="3">
        <f>IF(H$3=0,0,INDEX(Sheet1!RawDataCols,$C90,H$5))</f>
        <v>0</v>
      </c>
      <c r="I90" s="3">
        <f>IF(I$3=0,0,INDEX(Sheet1!RawDataCols,$C90,I$5))</f>
        <v>0</v>
      </c>
      <c r="J90" s="3">
        <f>IF(J$3=0,0,INDEX(Sheet1!RawDataCols,$C90,J$5))</f>
        <v>0</v>
      </c>
      <c r="K90" s="3">
        <f>IF(K$3=0,0,INDEX(Sheet1!RawDataCols,$C90,K$5))</f>
        <v>0</v>
      </c>
      <c r="L90" s="3">
        <f>IF(L$3=0,0,INDEX(Sheet1!RawDataCols,$C90,L$5))</f>
        <v>0</v>
      </c>
      <c r="M90" s="3">
        <f>IF(M$3=0,0,INDEX(Sheet1!RawDataCols,$C90,M$5))</f>
        <v>0</v>
      </c>
      <c r="N90" s="3">
        <f>IF(N$3=0,0,INDEX(Sheet1!RawDataCols,$C90,N$5))</f>
        <v>0</v>
      </c>
      <c r="O90" s="3">
        <f>INDEX(Sheet1!RawDataCols,$C90,O$5)</f>
        <v>0</v>
      </c>
      <c r="P90" s="3">
        <f>INDEX(Sheet1!RawDataCols,$C90,P$5)</f>
        <v>0</v>
      </c>
      <c r="Q90" s="3">
        <f>IF(Q$3=0,0,INDEX(Sheet1!RawDataCols,$C90,Q$5))</f>
        <v>0</v>
      </c>
      <c r="R90" s="3">
        <f t="shared" si="47"/>
        <v>1</v>
      </c>
      <c r="S90" s="3">
        <f t="shared" si="48"/>
        <v>-1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49"/>
        <v>0</v>
      </c>
      <c r="BI90" s="33">
        <f t="shared" si="50"/>
        <v>0</v>
      </c>
      <c r="BJ90" s="33">
        <f t="shared" si="51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</v>
      </c>
      <c r="BO90" s="3">
        <f>IF(BO$3=0,0,INDEX(Sheet1!RawDataCols,$C90,BO$5)*$R90)</f>
        <v>0</v>
      </c>
      <c r="BP90" s="3">
        <f>IF(BP$3=0,0,INDEX(Sheet1!RawDataCols,$C90,BP$5)*$R90)</f>
        <v>0</v>
      </c>
      <c r="BQ90" s="3">
        <f t="shared" si="52"/>
        <v>0</v>
      </c>
      <c r="BR90" s="3">
        <f t="shared" si="53"/>
        <v>0</v>
      </c>
      <c r="BS90" s="3">
        <f t="shared" si="54"/>
        <v>0</v>
      </c>
      <c r="BT90" s="3">
        <f t="shared" si="55"/>
        <v>0</v>
      </c>
      <c r="BU90" s="3" t="e">
        <f>INDEX(Sheet1!$BS$2:$BS$1000,MATCH($A90,Sheet1!$A$2:$A$1000,0))</f>
        <v>#N/A</v>
      </c>
      <c r="BV90" s="3" t="e">
        <f>INDEX(Sheet1!$BT$2:$BT$1000,MATCH($A90,Sheet1!$A$2:$A$1000,0))</f>
        <v>#N/A</v>
      </c>
    </row>
    <row r="91" spans="1:74" x14ac:dyDescent="0.2">
      <c r="A91" s="11" t="s">
        <v>637</v>
      </c>
      <c r="B91" s="3">
        <f>MATCH($A91,Sheet1!ACCOUNTNO,0)</f>
        <v>70</v>
      </c>
      <c r="C91" s="3">
        <f t="shared" si="46"/>
        <v>70</v>
      </c>
      <c r="D91" s="3" t="str">
        <f>IF(D$3=0,0,INDEX(Sheet1!RawDataCols,$C91,D$5))</f>
        <v>61160A13</v>
      </c>
      <c r="E91" s="3" t="str">
        <f>IF(E$3=0,0,INDEX(Sheet1!RawDataCols,$C91,E$5))</f>
        <v xml:space="preserve">61160          </v>
      </c>
      <c r="F91" s="3" t="str">
        <f>IF(F$3=0,0,INDEX(Sheet1!RawDataCols,$C91,F$5))</f>
        <v xml:space="preserve">A13            </v>
      </c>
      <c r="G91" s="3" t="str">
        <f>IF(G$3=0,0,INDEX(Sheet1!RawDataCols,$C91,G$5))</f>
        <v xml:space="preserve">               </v>
      </c>
      <c r="H91" s="3" t="str">
        <f>IF(H$3=0,0,INDEX(Sheet1!RawDataCols,$C91,H$5))</f>
        <v xml:space="preserve">               </v>
      </c>
      <c r="I91" s="3" t="str">
        <f>IF(I$3=0,0,INDEX(Sheet1!RawDataCols,$C91,I$5))</f>
        <v xml:space="preserve">               </v>
      </c>
      <c r="J91" s="3" t="str">
        <f>IF(J$3=0,0,INDEX(Sheet1!RawDataCols,$C91,J$5))</f>
        <v xml:space="preserve">               </v>
      </c>
      <c r="K91" s="3" t="str">
        <f>IF(K$3=0,0,INDEX(Sheet1!RawDataCols,$C91,K$5))</f>
        <v xml:space="preserve">               </v>
      </c>
      <c r="L91" s="3" t="str">
        <f>IF(L$3=0,0,INDEX(Sheet1!RawDataCols,$C91,L$5))</f>
        <v xml:space="preserve">               </v>
      </c>
      <c r="M91" s="3" t="str">
        <f>IF(M$3=0,0,INDEX(Sheet1!RawDataCols,$C91,M$5))</f>
        <v xml:space="preserve">F010  </v>
      </c>
      <c r="N91" s="3" t="str">
        <f>IF(N$3=0,0,INDEX(Sheet1!RawDataCols,$C91,N$5))</f>
        <v>Land &amp; Buildings-B25 188 Carrington</v>
      </c>
      <c r="O91" s="3">
        <f>INDEX(Sheet1!RawDataCols,$C91,O$5)</f>
        <v>24</v>
      </c>
      <c r="P91" s="3" t="str">
        <f>INDEX(Sheet1!RawDataCols,$C91,P$5)</f>
        <v>Fixed Assets</v>
      </c>
      <c r="Q91" s="3" t="str">
        <f>IF(Q$3=0,0,INDEX(Sheet1!RawDataCols,$C91,Q$5))</f>
        <v>B</v>
      </c>
      <c r="R91" s="3">
        <f t="shared" si="47"/>
        <v>1</v>
      </c>
      <c r="S91" s="3">
        <f t="shared" si="48"/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0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0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49"/>
        <v>0</v>
      </c>
      <c r="BI91" s="33">
        <f t="shared" si="50"/>
        <v>0</v>
      </c>
      <c r="BJ91" s="33">
        <f t="shared" si="51"/>
        <v>0</v>
      </c>
      <c r="BK91" s="3">
        <f>IF(BK$3=0,0,INDEX(Sheet1!RawDataCols,$C91,BK$5)*$R91)</f>
        <v>0</v>
      </c>
      <c r="BL91" s="3">
        <f>IF(BL$3=0,0,INDEX(Sheet1!RawDataCols,$C91,BL$5)*$R91)</f>
        <v>0</v>
      </c>
      <c r="BM91" s="3">
        <f>IF(BM$3=0,0,INDEX(Sheet1!RawDataCols,$C91,BM$5)*$R91)</f>
        <v>0</v>
      </c>
      <c r="BN91" s="3">
        <f>IF(BN$3=0,0,INDEX(Sheet1!RawDataCols,$C91,BN$5)*$R91)</f>
        <v>0</v>
      </c>
      <c r="BO91" s="3">
        <f>IF(BO$3=0,0,INDEX(Sheet1!RawDataCols,$C91,BO$5)*$R91)</f>
        <v>0</v>
      </c>
      <c r="BP91" s="3">
        <f>IF(BP$3=0,0,INDEX(Sheet1!RawDataCols,$C91,BP$5)*$R91)</f>
        <v>0</v>
      </c>
      <c r="BQ91" s="3">
        <f t="shared" si="52"/>
        <v>0</v>
      </c>
      <c r="BR91" s="3">
        <f t="shared" si="53"/>
        <v>0</v>
      </c>
      <c r="BS91" s="3">
        <f t="shared" si="54"/>
        <v>0</v>
      </c>
      <c r="BT91" s="3">
        <f t="shared" si="55"/>
        <v>0</v>
      </c>
      <c r="BU91" s="3" t="str">
        <f>INDEX(Sheet1!$BS$2:$BS$1000,MATCH($A91,Sheet1!$A$2:$A$1000,0))</f>
        <v>23</v>
      </c>
      <c r="BV91" s="3">
        <f>INDEX(Sheet1!$BT$2:$BT$1000,MATCH($A91,Sheet1!$A$2:$A$1000,0))</f>
        <v>0</v>
      </c>
    </row>
    <row r="92" spans="1:74" x14ac:dyDescent="0.2">
      <c r="A92" s="11" t="s">
        <v>638</v>
      </c>
      <c r="B92" s="3">
        <f>MATCH($A92,Sheet1!ACCOUNTNO,0)</f>
        <v>71</v>
      </c>
      <c r="C92" s="3">
        <f t="shared" si="46"/>
        <v>71</v>
      </c>
      <c r="D92" s="3" t="str">
        <f>IF(D$3=0,0,INDEX(Sheet1!RawDataCols,$C92,D$5))</f>
        <v>61160A14</v>
      </c>
      <c r="E92" s="3" t="str">
        <f>IF(E$3=0,0,INDEX(Sheet1!RawDataCols,$C92,E$5))</f>
        <v xml:space="preserve">61160          </v>
      </c>
      <c r="F92" s="3" t="str">
        <f>IF(F$3=0,0,INDEX(Sheet1!RawDataCols,$C92,F$5))</f>
        <v xml:space="preserve">A14            </v>
      </c>
      <c r="G92" s="3" t="str">
        <f>IF(G$3=0,0,INDEX(Sheet1!RawDataCols,$C92,G$5))</f>
        <v xml:space="preserve">               </v>
      </c>
      <c r="H92" s="3" t="str">
        <f>IF(H$3=0,0,INDEX(Sheet1!RawDataCols,$C92,H$5))</f>
        <v xml:space="preserve">               </v>
      </c>
      <c r="I92" s="3" t="str">
        <f>IF(I$3=0,0,INDEX(Sheet1!RawDataCols,$C92,I$5))</f>
        <v xml:space="preserve">               </v>
      </c>
      <c r="J92" s="3" t="str">
        <f>IF(J$3=0,0,INDEX(Sheet1!RawDataCols,$C92,J$5))</f>
        <v xml:space="preserve">               </v>
      </c>
      <c r="K92" s="3" t="str">
        <f>IF(K$3=0,0,INDEX(Sheet1!RawDataCols,$C92,K$5))</f>
        <v xml:space="preserve">               </v>
      </c>
      <c r="L92" s="3" t="str">
        <f>IF(L$3=0,0,INDEX(Sheet1!RawDataCols,$C92,L$5))</f>
        <v xml:space="preserve">               </v>
      </c>
      <c r="M92" s="3" t="str">
        <f>IF(M$3=0,0,INDEX(Sheet1!RawDataCols,$C92,M$5))</f>
        <v xml:space="preserve">F010  </v>
      </c>
      <c r="N92" s="3" t="str">
        <f>IF(N$3=0,0,INDEX(Sheet1!RawDataCols,$C92,N$5))</f>
        <v>Land &amp; Buildings-120 Queen Road</v>
      </c>
      <c r="O92" s="3">
        <f>INDEX(Sheet1!RawDataCols,$C92,O$5)</f>
        <v>24</v>
      </c>
      <c r="P92" s="3" t="str">
        <f>INDEX(Sheet1!RawDataCols,$C92,P$5)</f>
        <v>Fixed Assets</v>
      </c>
      <c r="Q92" s="3" t="str">
        <f>IF(Q$3=0,0,INDEX(Sheet1!RawDataCols,$C92,Q$5))</f>
        <v>B</v>
      </c>
      <c r="R92" s="3">
        <f t="shared" si="47"/>
        <v>1</v>
      </c>
      <c r="S92" s="3">
        <f t="shared" si="48"/>
        <v>-1</v>
      </c>
      <c r="T92" s="3">
        <f>IF(T$3=0,0,INDEX(Sheet1!RawDataCols,$C92,T$5)*$R92)</f>
        <v>135678.56</v>
      </c>
      <c r="U92" s="3">
        <f>IF(U$3=0,0,INDEX(Sheet1!RawDataCols,$C92,U$5)*$R92)</f>
        <v>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0</v>
      </c>
      <c r="AE92" s="3">
        <f>IF(AE$3=0,0,INDEX(Sheet1!RawDataCols,$C92,AE$5)*$R92)</f>
        <v>0</v>
      </c>
      <c r="AF92" s="3">
        <f>IF(AF$3=0,0,INDEX(Sheet1!RawDataCols,$C92,AF$5)*$R92)</f>
        <v>0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0</v>
      </c>
      <c r="AJ92" s="3">
        <f>IF(AJ$3=0,0,INDEX(Sheet1!RawDataCols,$C92,AJ$5)*$R92)</f>
        <v>0</v>
      </c>
      <c r="AK92" s="3">
        <f>IF(AK$3=0,0,INDEX(Sheet1!RawDataCols,$C92,AK$5)*$R92)</f>
        <v>0</v>
      </c>
      <c r="AL92" s="3">
        <f>IF(AL$3=0,0,INDEX(Sheet1!RawDataCols,$C92,AL$5)*$R92)</f>
        <v>0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0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49"/>
        <v>135678.56</v>
      </c>
      <c r="BI92" s="33">
        <f t="shared" si="50"/>
        <v>0</v>
      </c>
      <c r="BJ92" s="33">
        <f t="shared" si="51"/>
        <v>135678.56</v>
      </c>
      <c r="BK92" s="3">
        <f>IF(BK$3=0,0,INDEX(Sheet1!RawDataCols,$C92,BK$5)*$R92)</f>
        <v>0</v>
      </c>
      <c r="BL92" s="3">
        <f>IF(BL$3=0,0,INDEX(Sheet1!RawDataCols,$C92,BL$5)*$R92)</f>
        <v>16959.82</v>
      </c>
      <c r="BM92" s="3">
        <f>IF(BM$3=0,0,INDEX(Sheet1!RawDataCols,$C92,BM$5)*$R92)</f>
        <v>16959.82</v>
      </c>
      <c r="BN92" s="3">
        <f>IF(BN$3=0,0,INDEX(Sheet1!RawDataCols,$C92,BN$5)*$R92)</f>
        <v>16959.82</v>
      </c>
      <c r="BO92" s="3">
        <f>IF(BO$3=0,0,INDEX(Sheet1!RawDataCols,$C92,BO$5)*$R92)</f>
        <v>16959.82</v>
      </c>
      <c r="BP92" s="3">
        <f>IF(BP$3=0,0,INDEX(Sheet1!RawDataCols,$C92,BP$5)*$R92)</f>
        <v>135678.56</v>
      </c>
      <c r="BQ92" s="3">
        <f t="shared" si="52"/>
        <v>135678.56</v>
      </c>
      <c r="BR92" s="3">
        <f t="shared" si="53"/>
        <v>135678.56</v>
      </c>
      <c r="BS92" s="3">
        <f t="shared" si="54"/>
        <v>135678.56</v>
      </c>
      <c r="BT92" s="3">
        <f t="shared" si="55"/>
        <v>135678.56</v>
      </c>
      <c r="BU92" s="3" t="str">
        <f>INDEX(Sheet1!$BS$2:$BS$1000,MATCH($A92,Sheet1!$A$2:$A$1000,0))</f>
        <v>23</v>
      </c>
      <c r="BV92" s="3">
        <f>INDEX(Sheet1!$BT$2:$BT$1000,MATCH($A92,Sheet1!$A$2:$A$1000,0))</f>
        <v>135678.56</v>
      </c>
    </row>
    <row r="93" spans="1:74" x14ac:dyDescent="0.2">
      <c r="A93" s="11" t="s">
        <v>639</v>
      </c>
      <c r="B93" s="3">
        <f>MATCH($A93,Sheet1!ACCOUNTNO,0)</f>
        <v>72</v>
      </c>
      <c r="C93" s="3">
        <f t="shared" si="46"/>
        <v>72</v>
      </c>
      <c r="D93" s="3" t="str">
        <f>IF(D$3=0,0,INDEX(Sheet1!RawDataCols,$C93,D$5))</f>
        <v>61160A15</v>
      </c>
      <c r="E93" s="3" t="str">
        <f>IF(E$3=0,0,INDEX(Sheet1!RawDataCols,$C93,E$5))</f>
        <v xml:space="preserve">61160          </v>
      </c>
      <c r="F93" s="3" t="str">
        <f>IF(F$3=0,0,INDEX(Sheet1!RawDataCols,$C93,F$5))</f>
        <v xml:space="preserve">A15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F010  </v>
      </c>
      <c r="N93" s="3" t="str">
        <f>IF(N$3=0,0,INDEX(Sheet1!RawDataCols,$C93,N$5))</f>
        <v>Land &amp; Buildings-236 Queen Road</v>
      </c>
      <c r="O93" s="3">
        <f>INDEX(Sheet1!RawDataCols,$C93,O$5)</f>
        <v>24</v>
      </c>
      <c r="P93" s="3" t="str">
        <f>INDEX(Sheet1!RawDataCols,$C93,P$5)</f>
        <v>Fixed Assets</v>
      </c>
      <c r="Q93" s="3" t="str">
        <f>IF(Q$3=0,0,INDEX(Sheet1!RawDataCols,$C93,Q$5))</f>
        <v>B</v>
      </c>
      <c r="R93" s="3">
        <f t="shared" si="47"/>
        <v>1</v>
      </c>
      <c r="S93" s="3">
        <f t="shared" si="48"/>
        <v>-1</v>
      </c>
      <c r="T93" s="3">
        <f>IF(T$3=0,0,INDEX(Sheet1!RawDataCols,$C93,T$5)*$R93)</f>
        <v>296633.73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49"/>
        <v>296633.73</v>
      </c>
      <c r="BI93" s="33">
        <f t="shared" si="50"/>
        <v>0</v>
      </c>
      <c r="BJ93" s="33">
        <f t="shared" si="51"/>
        <v>296633.73</v>
      </c>
      <c r="BK93" s="3">
        <f>IF(BK$3=0,0,INDEX(Sheet1!RawDataCols,$C93,BK$5)*$R93)</f>
        <v>0</v>
      </c>
      <c r="BL93" s="3">
        <f>IF(BL$3=0,0,INDEX(Sheet1!RawDataCols,$C93,BL$5)*$R93)</f>
        <v>37079.216249999998</v>
      </c>
      <c r="BM93" s="3">
        <f>IF(BM$3=0,0,INDEX(Sheet1!RawDataCols,$C93,BM$5)*$R93)</f>
        <v>37079.216249999998</v>
      </c>
      <c r="BN93" s="3">
        <f>IF(BN$3=0,0,INDEX(Sheet1!RawDataCols,$C93,BN$5)*$R93)</f>
        <v>37079.216249999998</v>
      </c>
      <c r="BO93" s="3">
        <f>IF(BO$3=0,0,INDEX(Sheet1!RawDataCols,$C93,BO$5)*$R93)</f>
        <v>37079.216249999998</v>
      </c>
      <c r="BP93" s="3">
        <f>IF(BP$3=0,0,INDEX(Sheet1!RawDataCols,$C93,BP$5)*$R93)</f>
        <v>296633.73</v>
      </c>
      <c r="BQ93" s="3">
        <f t="shared" si="52"/>
        <v>296633.73</v>
      </c>
      <c r="BR93" s="3">
        <f t="shared" si="53"/>
        <v>296633.73</v>
      </c>
      <c r="BS93" s="3">
        <f t="shared" si="54"/>
        <v>296633.73</v>
      </c>
      <c r="BT93" s="3">
        <f t="shared" si="55"/>
        <v>296633.73</v>
      </c>
      <c r="BU93" s="3" t="str">
        <f>INDEX(Sheet1!$BS$2:$BS$1000,MATCH($A93,Sheet1!$A$2:$A$1000,0))</f>
        <v>23</v>
      </c>
      <c r="BV93" s="3">
        <f>INDEX(Sheet1!$BT$2:$BT$1000,MATCH($A93,Sheet1!$A$2:$A$1000,0))</f>
        <v>296633.73</v>
      </c>
    </row>
    <row r="94" spans="1:74" x14ac:dyDescent="0.2">
      <c r="A94" s="11" t="s">
        <v>640</v>
      </c>
      <c r="B94" s="3">
        <f>MATCH($A94,Sheet1!ACCOUNTNO,0)</f>
        <v>73</v>
      </c>
      <c r="C94" s="3">
        <f t="shared" si="46"/>
        <v>73</v>
      </c>
      <c r="D94" s="3" t="str">
        <f>IF(D$3=0,0,INDEX(Sheet1!RawDataCols,$C94,D$5))</f>
        <v>61160A16</v>
      </c>
      <c r="E94" s="3" t="str">
        <f>IF(E$3=0,0,INDEX(Sheet1!RawDataCols,$C94,E$5))</f>
        <v xml:space="preserve">61160          </v>
      </c>
      <c r="F94" s="3" t="str">
        <f>IF(F$3=0,0,INDEX(Sheet1!RawDataCols,$C94,F$5))</f>
        <v xml:space="preserve">A16            </v>
      </c>
      <c r="G94" s="3" t="str">
        <f>IF(G$3=0,0,INDEX(Sheet1!RawDataCols,$C94,G$5))</f>
        <v xml:space="preserve">               </v>
      </c>
      <c r="H94" s="3" t="str">
        <f>IF(H$3=0,0,INDEX(Sheet1!RawDataCols,$C94,H$5))</f>
        <v xml:space="preserve">               </v>
      </c>
      <c r="I94" s="3" t="str">
        <f>IF(I$3=0,0,INDEX(Sheet1!RawDataCols,$C94,I$5))</f>
        <v xml:space="preserve">               </v>
      </c>
      <c r="J94" s="3" t="str">
        <f>IF(J$3=0,0,INDEX(Sheet1!RawDataCols,$C94,J$5))</f>
        <v xml:space="preserve">               </v>
      </c>
      <c r="K94" s="3" t="str">
        <f>IF(K$3=0,0,INDEX(Sheet1!RawDataCols,$C94,K$5))</f>
        <v xml:space="preserve">               </v>
      </c>
      <c r="L94" s="3" t="str">
        <f>IF(L$3=0,0,INDEX(Sheet1!RawDataCols,$C94,L$5))</f>
        <v xml:space="preserve">               </v>
      </c>
      <c r="M94" s="3" t="str">
        <f>IF(M$3=0,0,INDEX(Sheet1!RawDataCols,$C94,M$5))</f>
        <v xml:space="preserve">F010  </v>
      </c>
      <c r="N94" s="3" t="str">
        <f>IF(N$3=0,0,INDEX(Sheet1!RawDataCols,$C94,N$5))</f>
        <v>Land &amp; Buildings-534 Queen Road</v>
      </c>
      <c r="O94" s="3">
        <f>INDEX(Sheet1!RawDataCols,$C94,O$5)</f>
        <v>24</v>
      </c>
      <c r="P94" s="3" t="str">
        <f>INDEX(Sheet1!RawDataCols,$C94,P$5)</f>
        <v>Fixed Assets</v>
      </c>
      <c r="Q94" s="3" t="str">
        <f>IF(Q$3=0,0,INDEX(Sheet1!RawDataCols,$C94,Q$5))</f>
        <v>B</v>
      </c>
      <c r="R94" s="3">
        <f t="shared" si="47"/>
        <v>1</v>
      </c>
      <c r="S94" s="3">
        <f t="shared" si="48"/>
        <v>-1</v>
      </c>
      <c r="T94" s="3">
        <f>IF(T$3=0,0,INDEX(Sheet1!RawDataCols,$C94,T$5)*$R94)</f>
        <v>445677.95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0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49"/>
        <v>445677.95</v>
      </c>
      <c r="BI94" s="33">
        <f t="shared" si="50"/>
        <v>0</v>
      </c>
      <c r="BJ94" s="33">
        <f t="shared" si="51"/>
        <v>445677.95</v>
      </c>
      <c r="BK94" s="3">
        <f>IF(BK$3=0,0,INDEX(Sheet1!RawDataCols,$C94,BK$5)*$R94)</f>
        <v>0</v>
      </c>
      <c r="BL94" s="3">
        <f>IF(BL$3=0,0,INDEX(Sheet1!RawDataCols,$C94,BL$5)*$R94)</f>
        <v>55709.743750000001</v>
      </c>
      <c r="BM94" s="3">
        <f>IF(BM$3=0,0,INDEX(Sheet1!RawDataCols,$C94,BM$5)*$R94)</f>
        <v>55709.743750000001</v>
      </c>
      <c r="BN94" s="3">
        <f>IF(BN$3=0,0,INDEX(Sheet1!RawDataCols,$C94,BN$5)*$R94)</f>
        <v>55709.743750000001</v>
      </c>
      <c r="BO94" s="3">
        <f>IF(BO$3=0,0,INDEX(Sheet1!RawDataCols,$C94,BO$5)*$R94)</f>
        <v>55709.743750000001</v>
      </c>
      <c r="BP94" s="3">
        <f>IF(BP$3=0,0,INDEX(Sheet1!RawDataCols,$C94,BP$5)*$R94)</f>
        <v>445677.95</v>
      </c>
      <c r="BQ94" s="3">
        <f t="shared" si="52"/>
        <v>445677.95</v>
      </c>
      <c r="BR94" s="3">
        <f t="shared" si="53"/>
        <v>445677.95</v>
      </c>
      <c r="BS94" s="3">
        <f t="shared" si="54"/>
        <v>445677.95</v>
      </c>
      <c r="BT94" s="3">
        <f t="shared" si="55"/>
        <v>445677.95</v>
      </c>
      <c r="BU94" s="3" t="str">
        <f>INDEX(Sheet1!$BS$2:$BS$1000,MATCH($A94,Sheet1!$A$2:$A$1000,0))</f>
        <v>23</v>
      </c>
      <c r="BV94" s="3">
        <f>INDEX(Sheet1!$BT$2:$BT$1000,MATCH($A94,Sheet1!$A$2:$A$1000,0))</f>
        <v>445677.95</v>
      </c>
    </row>
    <row r="95" spans="1:74" x14ac:dyDescent="0.2">
      <c r="A95" s="11" t="s">
        <v>641</v>
      </c>
      <c r="B95" s="3">
        <f>MATCH($A95,Sheet1!ACCOUNTNO,0)</f>
        <v>75</v>
      </c>
      <c r="C95" s="3">
        <f t="shared" si="46"/>
        <v>75</v>
      </c>
      <c r="D95" s="3" t="str">
        <f>IF(D$3=0,0,INDEX(Sheet1!RawDataCols,$C95,D$5))</f>
        <v>61180A05</v>
      </c>
      <c r="E95" s="3" t="str">
        <f>IF(E$3=0,0,INDEX(Sheet1!RawDataCols,$C95,E$5))</f>
        <v xml:space="preserve">61180          </v>
      </c>
      <c r="F95" s="3" t="str">
        <f>IF(F$3=0,0,INDEX(Sheet1!RawDataCols,$C95,F$5))</f>
        <v xml:space="preserve">A05            </v>
      </c>
      <c r="G95" s="3" t="str">
        <f>IF(G$3=0,0,INDEX(Sheet1!RawDataCols,$C95,G$5))</f>
        <v xml:space="preserve">               </v>
      </c>
      <c r="H95" s="3" t="str">
        <f>IF(H$3=0,0,INDEX(Sheet1!RawDataCols,$C95,H$5))</f>
        <v xml:space="preserve">               </v>
      </c>
      <c r="I95" s="3" t="str">
        <f>IF(I$3=0,0,INDEX(Sheet1!RawDataCols,$C95,I$5))</f>
        <v xml:space="preserve">               </v>
      </c>
      <c r="J95" s="3" t="str">
        <f>IF(J$3=0,0,INDEX(Sheet1!RawDataCols,$C95,J$5))</f>
        <v xml:space="preserve">               </v>
      </c>
      <c r="K95" s="3" t="str">
        <f>IF(K$3=0,0,INDEX(Sheet1!RawDataCols,$C95,K$5))</f>
        <v xml:space="preserve">               </v>
      </c>
      <c r="L95" s="3" t="str">
        <f>IF(L$3=0,0,INDEX(Sheet1!RawDataCols,$C95,L$5))</f>
        <v xml:space="preserve">               </v>
      </c>
      <c r="M95" s="3" t="str">
        <f>IF(M$3=0,0,INDEX(Sheet1!RawDataCols,$C95,M$5))</f>
        <v xml:space="preserve">F010  </v>
      </c>
      <c r="N95" s="3" t="str">
        <f>IF(N$3=0,0,INDEX(Sheet1!RawDataCols,$C95,N$5))</f>
        <v>Building Improvements-26a Grote St</v>
      </c>
      <c r="O95" s="3">
        <f>INDEX(Sheet1!RawDataCols,$C95,O$5)</f>
        <v>24</v>
      </c>
      <c r="P95" s="3" t="str">
        <f>INDEX(Sheet1!RawDataCols,$C95,P$5)</f>
        <v>Fixed Assets</v>
      </c>
      <c r="Q95" s="3" t="str">
        <f>IF(Q$3=0,0,INDEX(Sheet1!RawDataCols,$C95,Q$5))</f>
        <v>B</v>
      </c>
      <c r="R95" s="3">
        <f t="shared" si="47"/>
        <v>1</v>
      </c>
      <c r="S95" s="3">
        <f t="shared" si="48"/>
        <v>-1</v>
      </c>
      <c r="T95" s="3">
        <f>IF(T$3=0,0,INDEX(Sheet1!RawDataCols,$C95,T$5)*$R95)</f>
        <v>65477.93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5100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0</v>
      </c>
      <c r="AE95" s="3">
        <f>IF(AE$3=0,0,INDEX(Sheet1!RawDataCols,$C95,AE$5)*$R95)</f>
        <v>0</v>
      </c>
      <c r="AF95" s="3">
        <f>IF(AF$3=0,0,INDEX(Sheet1!RawDataCols,$C95,AF$5)*$R95)</f>
        <v>0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49"/>
        <v>70577.929999999993</v>
      </c>
      <c r="BI95" s="33">
        <f t="shared" si="50"/>
        <v>0</v>
      </c>
      <c r="BJ95" s="33">
        <f t="shared" si="51"/>
        <v>65477.93</v>
      </c>
      <c r="BK95" s="3">
        <f>IF(BK$3=0,0,INDEX(Sheet1!RawDataCols,$C95,BK$5)*$R95)</f>
        <v>0</v>
      </c>
      <c r="BL95" s="3">
        <f>IF(BL$3=0,0,INDEX(Sheet1!RawDataCols,$C95,BL$5)*$R95)</f>
        <v>8184.74125</v>
      </c>
      <c r="BM95" s="3">
        <f>IF(BM$3=0,0,INDEX(Sheet1!RawDataCols,$C95,BM$5)*$R95)</f>
        <v>8184.74125</v>
      </c>
      <c r="BN95" s="3">
        <f>IF(BN$3=0,0,INDEX(Sheet1!RawDataCols,$C95,BN$5)*$R95)</f>
        <v>8089.1237499999997</v>
      </c>
      <c r="BO95" s="3">
        <f>IF(BO$3=0,0,INDEX(Sheet1!RawDataCols,$C95,BO$5)*$R95)</f>
        <v>8089.1237499999997</v>
      </c>
      <c r="BP95" s="3">
        <f>IF(BP$3=0,0,INDEX(Sheet1!RawDataCols,$C95,BP$5)*$R95)</f>
        <v>65477.93</v>
      </c>
      <c r="BQ95" s="3">
        <f t="shared" si="52"/>
        <v>70577.929999999993</v>
      </c>
      <c r="BR95" s="3">
        <f t="shared" si="53"/>
        <v>70577.929999999993</v>
      </c>
      <c r="BS95" s="3">
        <f t="shared" si="54"/>
        <v>70577.929999999993</v>
      </c>
      <c r="BT95" s="3">
        <f t="shared" si="55"/>
        <v>70577.929999999993</v>
      </c>
      <c r="BU95" s="3" t="str">
        <f>INDEX(Sheet1!$BS$2:$BS$1000,MATCH($A95,Sheet1!$A$2:$A$1000,0))</f>
        <v>23</v>
      </c>
      <c r="BV95" s="3">
        <f>INDEX(Sheet1!$BT$2:$BT$1000,MATCH($A95,Sheet1!$A$2:$A$1000,0))</f>
        <v>70577.929999999993</v>
      </c>
    </row>
    <row r="96" spans="1:74" x14ac:dyDescent="0.2">
      <c r="A96" s="11" t="s">
        <v>642</v>
      </c>
      <c r="B96" s="3">
        <f>MATCH($A96,Sheet1!ACCOUNTNO,0)</f>
        <v>76</v>
      </c>
      <c r="C96" s="3">
        <f t="shared" si="46"/>
        <v>76</v>
      </c>
      <c r="D96" s="3" t="str">
        <f>IF(D$3=0,0,INDEX(Sheet1!RawDataCols,$C96,D$5))</f>
        <v>61180A06</v>
      </c>
      <c r="E96" s="3" t="str">
        <f>IF(E$3=0,0,INDEX(Sheet1!RawDataCols,$C96,E$5))</f>
        <v xml:space="preserve">61180          </v>
      </c>
      <c r="F96" s="3" t="str">
        <f>IF(F$3=0,0,INDEX(Sheet1!RawDataCols,$C96,F$5))</f>
        <v xml:space="preserve">A06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F010  </v>
      </c>
      <c r="N96" s="3" t="str">
        <f>IF(N$3=0,0,INDEX(Sheet1!RawDataCols,$C96,N$5))</f>
        <v>Building Improvements-31 Franklin St</v>
      </c>
      <c r="O96" s="3">
        <f>INDEX(Sheet1!RawDataCols,$C96,O$5)</f>
        <v>24</v>
      </c>
      <c r="P96" s="3" t="str">
        <f>INDEX(Sheet1!RawDataCols,$C96,P$5)</f>
        <v>Fixed Assets</v>
      </c>
      <c r="Q96" s="3" t="str">
        <f>IF(Q$3=0,0,INDEX(Sheet1!RawDataCols,$C96,Q$5))</f>
        <v>B</v>
      </c>
      <c r="R96" s="3">
        <f t="shared" si="47"/>
        <v>1</v>
      </c>
      <c r="S96" s="3">
        <f t="shared" si="48"/>
        <v>-1</v>
      </c>
      <c r="T96" s="3">
        <f>IF(T$3=0,0,INDEX(Sheet1!RawDataCols,$C96,T$5)*$R96)</f>
        <v>859747.51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14430.91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0</v>
      </c>
      <c r="AJ96" s="3">
        <f>IF(AJ$3=0,0,INDEX(Sheet1!RawDataCols,$C96,AJ$5)*$R96)</f>
        <v>0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0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0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0</v>
      </c>
      <c r="BH96" s="33">
        <f t="shared" si="49"/>
        <v>859747.51</v>
      </c>
      <c r="BI96" s="33">
        <f t="shared" si="50"/>
        <v>0</v>
      </c>
      <c r="BJ96" s="33">
        <f t="shared" si="51"/>
        <v>859747.51</v>
      </c>
      <c r="BK96" s="3">
        <f>IF(BK$3=0,0,INDEX(Sheet1!RawDataCols,$C96,BK$5)*$R96)</f>
        <v>0</v>
      </c>
      <c r="BL96" s="3">
        <f>IF(BL$3=0,0,INDEX(Sheet1!RawDataCols,$C96,BL$5)*$R96)</f>
        <v>107468.43875</v>
      </c>
      <c r="BM96" s="3">
        <f>IF(BM$3=0,0,INDEX(Sheet1!RawDataCols,$C96,BM$5)*$R96)</f>
        <v>105664.575</v>
      </c>
      <c r="BN96" s="3">
        <f>IF(BN$3=0,0,INDEX(Sheet1!RawDataCols,$C96,BN$5)*$R96)</f>
        <v>104151.8475</v>
      </c>
      <c r="BO96" s="3">
        <f>IF(BO$3=0,0,INDEX(Sheet1!RawDataCols,$C96,BO$5)*$R96)</f>
        <v>92459.925000000003</v>
      </c>
      <c r="BP96" s="3">
        <f>IF(BP$3=0,0,INDEX(Sheet1!RawDataCols,$C96,BP$5)*$R96)</f>
        <v>845316.6</v>
      </c>
      <c r="BQ96" s="3">
        <f t="shared" si="52"/>
        <v>859747.51</v>
      </c>
      <c r="BR96" s="3">
        <f t="shared" si="53"/>
        <v>859747.51</v>
      </c>
      <c r="BS96" s="3">
        <f t="shared" si="54"/>
        <v>859747.51</v>
      </c>
      <c r="BT96" s="3">
        <f t="shared" si="55"/>
        <v>859747.51</v>
      </c>
      <c r="BU96" s="3" t="str">
        <f>INDEX(Sheet1!$BS$2:$BS$1000,MATCH($A96,Sheet1!$A$2:$A$1000,0))</f>
        <v>23</v>
      </c>
      <c r="BV96" s="3">
        <f>INDEX(Sheet1!$BT$2:$BT$1000,MATCH($A96,Sheet1!$A$2:$A$1000,0))</f>
        <v>859747.51</v>
      </c>
    </row>
    <row r="97" spans="1:74" x14ac:dyDescent="0.2">
      <c r="A97" s="11" t="s">
        <v>643</v>
      </c>
      <c r="B97" s="3">
        <f>MATCH($A97,Sheet1!ACCOUNTNO,0)</f>
        <v>77</v>
      </c>
      <c r="C97" s="3">
        <f t="shared" si="46"/>
        <v>77</v>
      </c>
      <c r="D97" s="3" t="str">
        <f>IF(D$3=0,0,INDEX(Sheet1!RawDataCols,$C97,D$5))</f>
        <v>61180A07</v>
      </c>
      <c r="E97" s="3" t="str">
        <f>IF(E$3=0,0,INDEX(Sheet1!RawDataCols,$C97,E$5))</f>
        <v xml:space="preserve">61180          </v>
      </c>
      <c r="F97" s="3" t="str">
        <f>IF(F$3=0,0,INDEX(Sheet1!RawDataCols,$C97,F$5))</f>
        <v xml:space="preserve">A07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F010  </v>
      </c>
      <c r="N97" s="3" t="str">
        <f>IF(N$3=0,0,INDEX(Sheet1!RawDataCols,$C97,N$5))</f>
        <v>Building Improvements-25 Franklin St</v>
      </c>
      <c r="O97" s="3">
        <f>INDEX(Sheet1!RawDataCols,$C97,O$5)</f>
        <v>24</v>
      </c>
      <c r="P97" s="3" t="str">
        <f>INDEX(Sheet1!RawDataCols,$C97,P$5)</f>
        <v>Fixed Assets</v>
      </c>
      <c r="Q97" s="3" t="str">
        <f>IF(Q$3=0,0,INDEX(Sheet1!RawDataCols,$C97,Q$5))</f>
        <v>B</v>
      </c>
      <c r="R97" s="3">
        <f t="shared" si="47"/>
        <v>1</v>
      </c>
      <c r="S97" s="3">
        <f t="shared" si="48"/>
        <v>-1</v>
      </c>
      <c r="T97" s="3">
        <f>IF(T$3=0,0,INDEX(Sheet1!RawDataCols,$C97,T$5)*$R97)</f>
        <v>5151491.08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12264.18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7156.36</v>
      </c>
      <c r="AH97" s="3">
        <f>IF(AH$3=0,0,INDEX(Sheet1!RawDataCols,$C97,AH$5)*$R97)</f>
        <v>0</v>
      </c>
      <c r="AI97" s="3">
        <f>IF(AI$3=0,0,INDEX(Sheet1!RawDataCols,$C97,AI$5)*$R97)</f>
        <v>8182.22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31438.27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2365</v>
      </c>
      <c r="AP97" s="3">
        <f>IF(AP$3=0,0,INDEX(Sheet1!RawDataCols,$C97,AP$5)*$R97)</f>
        <v>39844.54</v>
      </c>
      <c r="AQ97" s="3">
        <f>IF(AQ$3=0,0,INDEX(Sheet1!RawDataCols,$C97,AQ$5)*$R97)</f>
        <v>0</v>
      </c>
      <c r="AR97" s="3">
        <f>IF(AR$3=0,0,INDEX(Sheet1!RawDataCols,$C97,AR$5)*$R97)</f>
        <v>2387.27</v>
      </c>
      <c r="AS97" s="3">
        <f>IF(AS$3=0,0,INDEX(Sheet1!RawDataCols,$C97,AS$5)*$R97)</f>
        <v>0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6971.7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6971.7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si="49"/>
        <v>5217727.8600000003</v>
      </c>
      <c r="BI97" s="33">
        <f t="shared" si="50"/>
        <v>0</v>
      </c>
      <c r="BJ97" s="33">
        <f t="shared" si="51"/>
        <v>5151491.08</v>
      </c>
      <c r="BK97" s="3">
        <f>IF(BK$3=0,0,INDEX(Sheet1!RawDataCols,$C97,BK$5)*$R97)</f>
        <v>0</v>
      </c>
      <c r="BL97" s="3">
        <f>IF(BL$3=0,0,INDEX(Sheet1!RawDataCols,$C97,BL$5)*$R97)</f>
        <v>643342.35124999995</v>
      </c>
      <c r="BM97" s="3">
        <f>IF(BM$3=0,0,INDEX(Sheet1!RawDataCols,$C97,BM$5)*$R97)</f>
        <v>638232.84125000006</v>
      </c>
      <c r="BN97" s="3">
        <f>IF(BN$3=0,0,INDEX(Sheet1!RawDataCols,$C97,BN$5)*$R97)</f>
        <v>614369.87124999997</v>
      </c>
      <c r="BO97" s="3">
        <f>IF(BO$3=0,0,INDEX(Sheet1!RawDataCols,$C97,BO$5)*$R97)</f>
        <v>603533.84</v>
      </c>
      <c r="BP97" s="3">
        <f>IF(BP$3=0,0,INDEX(Sheet1!RawDataCols,$C97,BP$5)*$R97)</f>
        <v>5107118.32</v>
      </c>
      <c r="BQ97" s="3">
        <f t="shared" si="52"/>
        <v>5163755.26</v>
      </c>
      <c r="BR97" s="3">
        <f t="shared" si="53"/>
        <v>5170911.62</v>
      </c>
      <c r="BS97" s="3">
        <f t="shared" si="54"/>
        <v>5210756.16</v>
      </c>
      <c r="BT97" s="3">
        <f t="shared" si="55"/>
        <v>5217727.8600000003</v>
      </c>
      <c r="BU97" s="3" t="str">
        <f>INDEX(Sheet1!$BS$2:$BS$1000,MATCH($A97,Sheet1!$A$2:$A$1000,0))</f>
        <v>23</v>
      </c>
      <c r="BV97" s="3">
        <f>INDEX(Sheet1!$BT$2:$BT$1000,MATCH($A97,Sheet1!$A$2:$A$1000,0))</f>
        <v>5217727.8600000003</v>
      </c>
    </row>
    <row r="98" spans="1:74" x14ac:dyDescent="0.2">
      <c r="A98" s="11" t="s">
        <v>644</v>
      </c>
      <c r="B98" s="3">
        <f>MATCH($A98,Sheet1!ACCOUNTNO,0)</f>
        <v>78</v>
      </c>
      <c r="C98" s="3">
        <f t="shared" si="46"/>
        <v>78</v>
      </c>
      <c r="D98" s="3" t="str">
        <f>IF(D$3=0,0,INDEX(Sheet1!RawDataCols,$C98,D$5))</f>
        <v>61180A10</v>
      </c>
      <c r="E98" s="3" t="str">
        <f>IF(E$3=0,0,INDEX(Sheet1!RawDataCols,$C98,E$5))</f>
        <v xml:space="preserve">61180          </v>
      </c>
      <c r="F98" s="3" t="str">
        <f>IF(F$3=0,0,INDEX(Sheet1!RawDataCols,$C98,F$5))</f>
        <v xml:space="preserve">A10            </v>
      </c>
      <c r="G98" s="3" t="str">
        <f>IF(G$3=0,0,INDEX(Sheet1!RawDataCols,$C98,G$5))</f>
        <v xml:space="preserve">               </v>
      </c>
      <c r="H98" s="3" t="str">
        <f>IF(H$3=0,0,INDEX(Sheet1!RawDataCols,$C98,H$5))</f>
        <v xml:space="preserve">               </v>
      </c>
      <c r="I98" s="3" t="str">
        <f>IF(I$3=0,0,INDEX(Sheet1!RawDataCols,$C98,I$5))</f>
        <v xml:space="preserve">               </v>
      </c>
      <c r="J98" s="3" t="str">
        <f>IF(J$3=0,0,INDEX(Sheet1!RawDataCols,$C98,J$5))</f>
        <v xml:space="preserve">               </v>
      </c>
      <c r="K98" s="3" t="str">
        <f>IF(K$3=0,0,INDEX(Sheet1!RawDataCols,$C98,K$5))</f>
        <v xml:space="preserve">               </v>
      </c>
      <c r="L98" s="3" t="str">
        <f>IF(L$3=0,0,INDEX(Sheet1!RawDataCols,$C98,L$5))</f>
        <v xml:space="preserve">               </v>
      </c>
      <c r="M98" s="3" t="str">
        <f>IF(M$3=0,0,INDEX(Sheet1!RawDataCols,$C98,M$5))</f>
        <v xml:space="preserve">F010  </v>
      </c>
      <c r="N98" s="3" t="str">
        <f>IF(N$3=0,0,INDEX(Sheet1!RawDataCols,$C98,N$5))</f>
        <v>Building Improvements-15 Franklin St</v>
      </c>
      <c r="O98" s="3">
        <f>INDEX(Sheet1!RawDataCols,$C98,O$5)</f>
        <v>24</v>
      </c>
      <c r="P98" s="3" t="str">
        <f>INDEX(Sheet1!RawDataCols,$C98,P$5)</f>
        <v>Fixed Assets</v>
      </c>
      <c r="Q98" s="3" t="str">
        <f>IF(Q$3=0,0,INDEX(Sheet1!RawDataCols,$C98,Q$5))</f>
        <v>B</v>
      </c>
      <c r="R98" s="3">
        <f t="shared" si="47"/>
        <v>1</v>
      </c>
      <c r="S98" s="3">
        <f t="shared" si="48"/>
        <v>-1</v>
      </c>
      <c r="T98" s="3">
        <f>IF(T$3=0,0,INDEX(Sheet1!RawDataCols,$C98,T$5)*$R98)</f>
        <v>1188309.3999999999</v>
      </c>
      <c r="U98" s="3">
        <f>IF(U$3=0,0,INDEX(Sheet1!RawDataCols,$C98,U$5)*$R98)</f>
        <v>168171.2</v>
      </c>
      <c r="V98" s="3">
        <f>IF(V$3=0,0,INDEX(Sheet1!RawDataCols,$C98,V$5)*$R98)</f>
        <v>0</v>
      </c>
      <c r="W98" s="3">
        <f>IF(W$3=0,0,INDEX(Sheet1!RawDataCols,$C98,W$5)*$R98)</f>
        <v>0</v>
      </c>
      <c r="X98" s="3">
        <f>IF(X$3=0,0,INDEX(Sheet1!RawDataCols,$C98,X$5)*$R98)</f>
        <v>43622.1</v>
      </c>
      <c r="Y98" s="3">
        <f>IF(Y$3=0,0,INDEX(Sheet1!RawDataCols,$C98,Y$5)*$R98)</f>
        <v>0</v>
      </c>
      <c r="Z98" s="3">
        <f>IF(Z$3=0,0,INDEX(Sheet1!RawDataCols,$C98,Z$5)*$R98)</f>
        <v>0</v>
      </c>
      <c r="AA98" s="3">
        <f>IF(AA$3=0,0,INDEX(Sheet1!RawDataCols,$C98,AA$5)*$R98)</f>
        <v>5863</v>
      </c>
      <c r="AB98" s="3">
        <f>IF(AB$3=0,0,INDEX(Sheet1!RawDataCols,$C98,AB$5)*$R98)</f>
        <v>0</v>
      </c>
      <c r="AC98" s="3">
        <f>IF(AC$3=0,0,INDEX(Sheet1!RawDataCols,$C98,AC$5)*$R98)</f>
        <v>0</v>
      </c>
      <c r="AD98" s="3">
        <f>IF(AD$3=0,0,INDEX(Sheet1!RawDataCols,$C98,AD$5)*$R98)</f>
        <v>17035.7</v>
      </c>
      <c r="AE98" s="3">
        <f>IF(AE$3=0,0,INDEX(Sheet1!RawDataCols,$C98,AE$5)*$R98)</f>
        <v>0</v>
      </c>
      <c r="AF98" s="3">
        <f>IF(AF$3=0,0,INDEX(Sheet1!RawDataCols,$C98,AF$5)*$R98)</f>
        <v>2936.87</v>
      </c>
      <c r="AG98" s="3">
        <f>IF(AG$3=0,0,INDEX(Sheet1!RawDataCols,$C98,AG$5)*$R98)</f>
        <v>0</v>
      </c>
      <c r="AH98" s="3">
        <f>IF(AH$3=0,0,INDEX(Sheet1!RawDataCols,$C98,AH$5)*$R98)</f>
        <v>0</v>
      </c>
      <c r="AI98" s="3">
        <f>IF(AI$3=0,0,INDEX(Sheet1!RawDataCols,$C98,AI$5)*$R98)</f>
        <v>0</v>
      </c>
      <c r="AJ98" s="3">
        <f>IF(AJ$3=0,0,INDEX(Sheet1!RawDataCols,$C98,AJ$5)*$R98)</f>
        <v>0</v>
      </c>
      <c r="AK98" s="3">
        <f>IF(AK$3=0,0,INDEX(Sheet1!RawDataCols,$C98,AK$5)*$R98)</f>
        <v>0</v>
      </c>
      <c r="AL98" s="3">
        <f>IF(AL$3=0,0,INDEX(Sheet1!RawDataCols,$C98,AL$5)*$R98)</f>
        <v>0</v>
      </c>
      <c r="AM98" s="3">
        <f>IF(AM$3=0,0,INDEX(Sheet1!RawDataCols,$C98,AM$5)*$R98)</f>
        <v>0</v>
      </c>
      <c r="AN98" s="3">
        <f>IF(AN$3=0,0,INDEX(Sheet1!RawDataCols,$C98,AN$5)*$R98)</f>
        <v>0</v>
      </c>
      <c r="AO98" s="3">
        <f>IF(AO$3=0,0,INDEX(Sheet1!RawDataCols,$C98,AO$5)*$R98)</f>
        <v>0</v>
      </c>
      <c r="AP98" s="3">
        <f>IF(AP$3=0,0,INDEX(Sheet1!RawDataCols,$C98,AP$5)*$R98)</f>
        <v>0</v>
      </c>
      <c r="AQ98" s="3">
        <f>IF(AQ$3=0,0,INDEX(Sheet1!RawDataCols,$C98,AQ$5)*$R98)</f>
        <v>0</v>
      </c>
      <c r="AR98" s="3">
        <f>IF(AR$3=0,0,INDEX(Sheet1!RawDataCols,$C98,AR$5)*$R98)</f>
        <v>0</v>
      </c>
      <c r="AS98" s="3">
        <f>IF(AS$3=0,0,INDEX(Sheet1!RawDataCols,$C98,AS$5)*$R98)</f>
        <v>0</v>
      </c>
      <c r="AT98" s="3">
        <f>IF(AT$3=0,0,INDEX(Sheet1!RawDataCols,$C98,AT$5)*$R98)</f>
        <v>0</v>
      </c>
      <c r="AU98" s="3">
        <f>IF(AU$3=0,0,INDEX(Sheet1!RawDataCols,$C98,AU$5)*$R98)</f>
        <v>0</v>
      </c>
      <c r="AV98" s="3">
        <f>IF(AV$3=0,0,INDEX(Sheet1!RawDataCols,$C98,AV$5)*$R98)</f>
        <v>0</v>
      </c>
      <c r="AW98" s="3">
        <f>IF(AW$3=0,0,INDEX(Sheet1!RawDataCols,$C98,AW$5)*$R98)</f>
        <v>0</v>
      </c>
      <c r="AX98" s="3">
        <f>IF(AX$3=0,0,INDEX(Sheet1!RawDataCols,$C98,AX$5)*$R98)</f>
        <v>0</v>
      </c>
      <c r="AY98" s="3">
        <f>IF(AY$3=0,0,INDEX(Sheet1!RawDataCols,$C98,AY$5)*$R98)</f>
        <v>0</v>
      </c>
      <c r="AZ98" s="3">
        <f>IF(AZ$3=0,0,INDEX(Sheet1!RawDataCols,$C98,AZ$5)*$R98)</f>
        <v>0</v>
      </c>
      <c r="BA98" s="3">
        <f>IF(BA$3=0,0,INDEX(Sheet1!RawDataCols,$C98,BA$5)*$R98)</f>
        <v>0</v>
      </c>
      <c r="BB98" s="3">
        <f>IF(BB$3=0,0,INDEX(Sheet1!RawDataCols,$C98,BB$5)*$R98)</f>
        <v>0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0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49"/>
        <v>1423001.4</v>
      </c>
      <c r="BI98" s="33">
        <f t="shared" si="50"/>
        <v>0</v>
      </c>
      <c r="BJ98" s="33">
        <f t="shared" si="51"/>
        <v>1188309.4000000001</v>
      </c>
      <c r="BK98" s="3">
        <f>IF(BK$3=0,0,INDEX(Sheet1!RawDataCols,$C98,BK$5)*$R98)</f>
        <v>0</v>
      </c>
      <c r="BL98" s="3">
        <f>IF(BL$3=0,0,INDEX(Sheet1!RawDataCols,$C98,BL$5)*$R98)</f>
        <v>148538.67499999999</v>
      </c>
      <c r="BM98" s="3">
        <f>IF(BM$3=0,0,INDEX(Sheet1!RawDataCols,$C98,BM$5)*$R98)</f>
        <v>146938.1575</v>
      </c>
      <c r="BN98" s="3">
        <f>IF(BN$3=0,0,INDEX(Sheet1!RawDataCols,$C98,BN$5)*$R98)</f>
        <v>120916.9075</v>
      </c>
      <c r="BO98" s="3">
        <f>IF(BO$3=0,0,INDEX(Sheet1!RawDataCols,$C98,BO$5)*$R98)</f>
        <v>120916.9075</v>
      </c>
      <c r="BP98" s="3">
        <f>IF(BP$3=0,0,INDEX(Sheet1!RawDataCols,$C98,BP$5)*$R98)</f>
        <v>1185372.53</v>
      </c>
      <c r="BQ98" s="3">
        <f t="shared" si="52"/>
        <v>1405965.7</v>
      </c>
      <c r="BR98" s="3">
        <f t="shared" si="53"/>
        <v>1423001.4</v>
      </c>
      <c r="BS98" s="3">
        <f t="shared" si="54"/>
        <v>1423001.4</v>
      </c>
      <c r="BT98" s="3">
        <f t="shared" si="55"/>
        <v>1423001.4</v>
      </c>
      <c r="BU98" s="3" t="str">
        <f>INDEX(Sheet1!$BS$2:$BS$1000,MATCH($A98,Sheet1!$A$2:$A$1000,0))</f>
        <v>23</v>
      </c>
      <c r="BV98" s="3">
        <f>INDEX(Sheet1!$BT$2:$BT$1000,MATCH($A98,Sheet1!$A$2:$A$1000,0))</f>
        <v>1423001.4</v>
      </c>
    </row>
    <row r="99" spans="1:74" x14ac:dyDescent="0.2">
      <c r="A99" s="269" t="s">
        <v>645</v>
      </c>
      <c r="B99" s="3" t="e">
        <f>MATCH($A99,Sheet1!ACCOUNTNO,0)</f>
        <v>#N/A</v>
      </c>
      <c r="C99" s="3">
        <f t="shared" si="46"/>
        <v>65000</v>
      </c>
      <c r="D99" s="3">
        <f>IF(D$3=0,0,INDEX(Sheet1!RawDataCols,$C99,D$5))</f>
        <v>0</v>
      </c>
      <c r="E99" s="3">
        <f>IF(E$3=0,0,INDEX(Sheet1!RawDataCols,$C99,E$5))</f>
        <v>0</v>
      </c>
      <c r="F99" s="3">
        <f>IF(F$3=0,0,INDEX(Sheet1!RawDataCols,$C99,F$5))</f>
        <v>0</v>
      </c>
      <c r="G99" s="3">
        <f>IF(G$3=0,0,INDEX(Sheet1!RawDataCols,$C99,G$5))</f>
        <v>0</v>
      </c>
      <c r="H99" s="3">
        <f>IF(H$3=0,0,INDEX(Sheet1!RawDataCols,$C99,H$5))</f>
        <v>0</v>
      </c>
      <c r="I99" s="3">
        <f>IF(I$3=0,0,INDEX(Sheet1!RawDataCols,$C99,I$5))</f>
        <v>0</v>
      </c>
      <c r="J99" s="3">
        <f>IF(J$3=0,0,INDEX(Sheet1!RawDataCols,$C99,J$5))</f>
        <v>0</v>
      </c>
      <c r="K99" s="3">
        <f>IF(K$3=0,0,INDEX(Sheet1!RawDataCols,$C99,K$5))</f>
        <v>0</v>
      </c>
      <c r="L99" s="3">
        <f>IF(L$3=0,0,INDEX(Sheet1!RawDataCols,$C99,L$5))</f>
        <v>0</v>
      </c>
      <c r="M99" s="3">
        <f>IF(M$3=0,0,INDEX(Sheet1!RawDataCols,$C99,M$5))</f>
        <v>0</v>
      </c>
      <c r="N99" s="3">
        <f>IF(N$3=0,0,INDEX(Sheet1!RawDataCols,$C99,N$5))</f>
        <v>0</v>
      </c>
      <c r="O99" s="3">
        <f>INDEX(Sheet1!RawDataCols,$C99,O$5)</f>
        <v>0</v>
      </c>
      <c r="P99" s="3">
        <f>INDEX(Sheet1!RawDataCols,$C99,P$5)</f>
        <v>0</v>
      </c>
      <c r="Q99" s="3">
        <f>IF(Q$3=0,0,INDEX(Sheet1!RawDataCols,$C99,Q$5))</f>
        <v>0</v>
      </c>
      <c r="R99" s="3">
        <f t="shared" si="47"/>
        <v>1</v>
      </c>
      <c r="S99" s="3">
        <f t="shared" si="48"/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0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49"/>
        <v>0</v>
      </c>
      <c r="BI99" s="33">
        <f t="shared" si="50"/>
        <v>0</v>
      </c>
      <c r="BJ99" s="33">
        <f t="shared" si="51"/>
        <v>0</v>
      </c>
      <c r="BK99" s="3">
        <f>IF(BK$3=0,0,INDEX(Sheet1!RawDataCols,$C99,BK$5)*$R99)</f>
        <v>0</v>
      </c>
      <c r="BL99" s="3">
        <f>IF(BL$3=0,0,INDEX(Sheet1!RawDataCols,$C99,BL$5)*$R99)</f>
        <v>0</v>
      </c>
      <c r="BM99" s="3">
        <f>IF(BM$3=0,0,INDEX(Sheet1!RawDataCols,$C99,BM$5)*$R99)</f>
        <v>0</v>
      </c>
      <c r="BN99" s="3">
        <f>IF(BN$3=0,0,INDEX(Sheet1!RawDataCols,$C99,BN$5)*$R99)</f>
        <v>0</v>
      </c>
      <c r="BO99" s="3">
        <f>IF(BO$3=0,0,INDEX(Sheet1!RawDataCols,$C99,BO$5)*$R99)</f>
        <v>0</v>
      </c>
      <c r="BP99" s="3">
        <f>IF(BP$3=0,0,INDEX(Sheet1!RawDataCols,$C99,BP$5)*$R99)</f>
        <v>0</v>
      </c>
      <c r="BQ99" s="3">
        <f t="shared" si="52"/>
        <v>0</v>
      </c>
      <c r="BR99" s="3">
        <f t="shared" si="53"/>
        <v>0</v>
      </c>
      <c r="BS99" s="3">
        <f t="shared" si="54"/>
        <v>0</v>
      </c>
      <c r="BT99" s="3">
        <f t="shared" si="55"/>
        <v>0</v>
      </c>
      <c r="BU99" s="3" t="e">
        <f>INDEX(Sheet1!$BS$2:$BS$1000,MATCH($A99,Sheet1!$A$2:$A$1000,0))</f>
        <v>#N/A</v>
      </c>
      <c r="BV99" s="3" t="e">
        <f>INDEX(Sheet1!$BT$2:$BT$1000,MATCH($A99,Sheet1!$A$2:$A$1000,0))</f>
        <v>#N/A</v>
      </c>
    </row>
    <row r="100" spans="1:74" x14ac:dyDescent="0.2">
      <c r="A100" s="269" t="s">
        <v>646</v>
      </c>
      <c r="B100" s="3" t="e">
        <f>MATCH($A100,Sheet1!ACCOUNTNO,0)</f>
        <v>#N/A</v>
      </c>
      <c r="C100" s="3">
        <f t="shared" si="46"/>
        <v>65000</v>
      </c>
      <c r="D100" s="3">
        <f>IF(D$3=0,0,INDEX(Sheet1!RawDataCols,$C100,D$5))</f>
        <v>0</v>
      </c>
      <c r="E100" s="3">
        <f>IF(E$3=0,0,INDEX(Sheet1!RawDataCols,$C100,E$5))</f>
        <v>0</v>
      </c>
      <c r="F100" s="3">
        <f>IF(F$3=0,0,INDEX(Sheet1!RawDataCols,$C100,F$5))</f>
        <v>0</v>
      </c>
      <c r="G100" s="3">
        <f>IF(G$3=0,0,INDEX(Sheet1!RawDataCols,$C100,G$5))</f>
        <v>0</v>
      </c>
      <c r="H100" s="3">
        <f>IF(H$3=0,0,INDEX(Sheet1!RawDataCols,$C100,H$5))</f>
        <v>0</v>
      </c>
      <c r="I100" s="3">
        <f>IF(I$3=0,0,INDEX(Sheet1!RawDataCols,$C100,I$5))</f>
        <v>0</v>
      </c>
      <c r="J100" s="3">
        <f>IF(J$3=0,0,INDEX(Sheet1!RawDataCols,$C100,J$5))</f>
        <v>0</v>
      </c>
      <c r="K100" s="3">
        <f>IF(K$3=0,0,INDEX(Sheet1!RawDataCols,$C100,K$5))</f>
        <v>0</v>
      </c>
      <c r="L100" s="3">
        <f>IF(L$3=0,0,INDEX(Sheet1!RawDataCols,$C100,L$5))</f>
        <v>0</v>
      </c>
      <c r="M100" s="3">
        <f>IF(M$3=0,0,INDEX(Sheet1!RawDataCols,$C100,M$5))</f>
        <v>0</v>
      </c>
      <c r="N100" s="3">
        <f>IF(N$3=0,0,INDEX(Sheet1!RawDataCols,$C100,N$5))</f>
        <v>0</v>
      </c>
      <c r="O100" s="3">
        <f>INDEX(Sheet1!RawDataCols,$C100,O$5)</f>
        <v>0</v>
      </c>
      <c r="P100" s="3">
        <f>INDEX(Sheet1!RawDataCols,$C100,P$5)</f>
        <v>0</v>
      </c>
      <c r="Q100" s="3">
        <f>IF(Q$3=0,0,INDEX(Sheet1!RawDataCols,$C100,Q$5))</f>
        <v>0</v>
      </c>
      <c r="R100" s="3">
        <f t="shared" si="47"/>
        <v>1</v>
      </c>
      <c r="S100" s="3">
        <f t="shared" si="48"/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49"/>
        <v>0</v>
      </c>
      <c r="BI100" s="33">
        <f t="shared" si="50"/>
        <v>0</v>
      </c>
      <c r="BJ100" s="33">
        <f t="shared" si="51"/>
        <v>0</v>
      </c>
      <c r="BK100" s="3">
        <f>IF(BK$3=0,0,INDEX(Sheet1!RawDataCols,$C100,BK$5)*$R100)</f>
        <v>0</v>
      </c>
      <c r="BL100" s="3">
        <f>IF(BL$3=0,0,INDEX(Sheet1!RawDataCols,$C100,BL$5)*$R100)</f>
        <v>0</v>
      </c>
      <c r="BM100" s="3">
        <f>IF(BM$3=0,0,INDEX(Sheet1!RawDataCols,$C100,BM$5)*$R100)</f>
        <v>0</v>
      </c>
      <c r="BN100" s="3">
        <f>IF(BN$3=0,0,INDEX(Sheet1!RawDataCols,$C100,BN$5)*$R100)</f>
        <v>0</v>
      </c>
      <c r="BO100" s="3">
        <f>IF(BO$3=0,0,INDEX(Sheet1!RawDataCols,$C100,BO$5)*$R100)</f>
        <v>0</v>
      </c>
      <c r="BP100" s="3">
        <f>IF(BP$3=0,0,INDEX(Sheet1!RawDataCols,$C100,BP$5)*$R100)</f>
        <v>0</v>
      </c>
      <c r="BQ100" s="3">
        <f t="shared" si="52"/>
        <v>0</v>
      </c>
      <c r="BR100" s="3">
        <f t="shared" si="53"/>
        <v>0</v>
      </c>
      <c r="BS100" s="3">
        <f t="shared" si="54"/>
        <v>0</v>
      </c>
      <c r="BT100" s="3">
        <f t="shared" si="55"/>
        <v>0</v>
      </c>
      <c r="BU100" s="3" t="e">
        <f>INDEX(Sheet1!$BS$2:$BS$1000,MATCH($A100,Sheet1!$A$2:$A$1000,0))</f>
        <v>#N/A</v>
      </c>
      <c r="BV100" s="3" t="e">
        <f>INDEX(Sheet1!$BT$2:$BT$1000,MATCH($A100,Sheet1!$A$2:$A$1000,0))</f>
        <v>#N/A</v>
      </c>
    </row>
    <row r="101" spans="1:74" x14ac:dyDescent="0.2">
      <c r="A101" s="11" t="s">
        <v>647</v>
      </c>
      <c r="B101" s="3">
        <f>MATCH($A101,Sheet1!ACCOUNTNO,0)</f>
        <v>80</v>
      </c>
      <c r="C101" s="3">
        <f t="shared" si="46"/>
        <v>80</v>
      </c>
      <c r="D101" s="3" t="str">
        <f>IF(D$3=0,0,INDEX(Sheet1!RawDataCols,$C101,D$5))</f>
        <v>61220A13</v>
      </c>
      <c r="E101" s="3" t="str">
        <f>IF(E$3=0,0,INDEX(Sheet1!RawDataCols,$C101,E$5))</f>
        <v xml:space="preserve">61220          </v>
      </c>
      <c r="F101" s="3" t="str">
        <f>IF(F$3=0,0,INDEX(Sheet1!RawDataCols,$C101,F$5))</f>
        <v xml:space="preserve">A13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F010  </v>
      </c>
      <c r="N101" s="3" t="str">
        <f>IF(N$3=0,0,INDEX(Sheet1!RawDataCols,$C101,N$5))</f>
        <v>Furniture &amp; Fittings-B25 188 Carrington</v>
      </c>
      <c r="O101" s="3">
        <f>INDEX(Sheet1!RawDataCols,$C101,O$5)</f>
        <v>24</v>
      </c>
      <c r="P101" s="3" t="str">
        <f>INDEX(Sheet1!RawDataCols,$C101,P$5)</f>
        <v>Fixed Assets</v>
      </c>
      <c r="Q101" s="3" t="str">
        <f>IF(Q$3=0,0,INDEX(Sheet1!RawDataCols,$C101,Q$5))</f>
        <v>B</v>
      </c>
      <c r="R101" s="3">
        <f t="shared" si="47"/>
        <v>1</v>
      </c>
      <c r="S101" s="3">
        <f t="shared" si="48"/>
        <v>-1</v>
      </c>
      <c r="T101" s="3">
        <f>IF(T$3=0,0,INDEX(Sheet1!RawDataCols,$C101,T$5)*$R101)</f>
        <v>0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0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0</v>
      </c>
      <c r="AP101" s="3">
        <f>IF(AP$3=0,0,INDEX(Sheet1!RawDataCols,$C101,AP$5)*$R101)</f>
        <v>0</v>
      </c>
      <c r="AQ101" s="3">
        <f>IF(AQ$3=0,0,INDEX(Sheet1!RawDataCols,$C101,AQ$5)*$R101)</f>
        <v>0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0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0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0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49"/>
        <v>0</v>
      </c>
      <c r="BI101" s="33">
        <f t="shared" si="50"/>
        <v>0</v>
      </c>
      <c r="BJ101" s="33">
        <f t="shared" si="51"/>
        <v>0</v>
      </c>
      <c r="BK101" s="3">
        <f>IF(BK$3=0,0,INDEX(Sheet1!RawDataCols,$C101,BK$5)*$R101)</f>
        <v>0</v>
      </c>
      <c r="BL101" s="3">
        <f>IF(BL$3=0,0,INDEX(Sheet1!RawDataCols,$C101,BL$5)*$R101)</f>
        <v>0</v>
      </c>
      <c r="BM101" s="3">
        <f>IF(BM$3=0,0,INDEX(Sheet1!RawDataCols,$C101,BM$5)*$R101)</f>
        <v>0</v>
      </c>
      <c r="BN101" s="3">
        <f>IF(BN$3=0,0,INDEX(Sheet1!RawDataCols,$C101,BN$5)*$R101)</f>
        <v>0</v>
      </c>
      <c r="BO101" s="3">
        <f>IF(BO$3=0,0,INDEX(Sheet1!RawDataCols,$C101,BO$5)*$R101)</f>
        <v>0</v>
      </c>
      <c r="BP101" s="3">
        <f>IF(BP$3=0,0,INDEX(Sheet1!RawDataCols,$C101,BP$5)*$R101)</f>
        <v>0</v>
      </c>
      <c r="BQ101" s="3">
        <f t="shared" si="52"/>
        <v>0</v>
      </c>
      <c r="BR101" s="3">
        <f t="shared" si="53"/>
        <v>0</v>
      </c>
      <c r="BS101" s="3">
        <f t="shared" si="54"/>
        <v>0</v>
      </c>
      <c r="BT101" s="3">
        <f t="shared" si="55"/>
        <v>0</v>
      </c>
      <c r="BU101" s="3" t="str">
        <f>INDEX(Sheet1!$BS$2:$BS$1000,MATCH($A101,Sheet1!$A$2:$A$1000,0))</f>
        <v>23</v>
      </c>
      <c r="BV101" s="3">
        <f>INDEX(Sheet1!$BT$2:$BT$1000,MATCH($A101,Sheet1!$A$2:$A$1000,0))</f>
        <v>0</v>
      </c>
    </row>
    <row r="102" spans="1:74" x14ac:dyDescent="0.2">
      <c r="A102" s="11" t="s">
        <v>648</v>
      </c>
      <c r="B102" s="3">
        <f>MATCH($A102,Sheet1!ACCOUNTNO,0)</f>
        <v>81</v>
      </c>
      <c r="C102" s="3">
        <f t="shared" si="46"/>
        <v>81</v>
      </c>
      <c r="D102" s="3" t="str">
        <f>IF(D$3=0,0,INDEX(Sheet1!RawDataCols,$C102,D$5))</f>
        <v>61280A06</v>
      </c>
      <c r="E102" s="3" t="str">
        <f>IF(E$3=0,0,INDEX(Sheet1!RawDataCols,$C102,E$5))</f>
        <v xml:space="preserve">61280          </v>
      </c>
      <c r="F102" s="3" t="str">
        <f>IF(F$3=0,0,INDEX(Sheet1!RawDataCols,$C102,F$5))</f>
        <v xml:space="preserve">A06            </v>
      </c>
      <c r="G102" s="3" t="str">
        <f>IF(G$3=0,0,INDEX(Sheet1!RawDataCols,$C102,G$5))</f>
        <v xml:space="preserve">               </v>
      </c>
      <c r="H102" s="3" t="str">
        <f>IF(H$3=0,0,INDEX(Sheet1!RawDataCols,$C102,H$5))</f>
        <v xml:space="preserve">               </v>
      </c>
      <c r="I102" s="3" t="str">
        <f>IF(I$3=0,0,INDEX(Sheet1!RawDataCols,$C102,I$5))</f>
        <v xml:space="preserve">               </v>
      </c>
      <c r="J102" s="3" t="str">
        <f>IF(J$3=0,0,INDEX(Sheet1!RawDataCols,$C102,J$5))</f>
        <v xml:space="preserve">               </v>
      </c>
      <c r="K102" s="3" t="str">
        <f>IF(K$3=0,0,INDEX(Sheet1!RawDataCols,$C102,K$5))</f>
        <v xml:space="preserve">               </v>
      </c>
      <c r="L102" s="3" t="str">
        <f>IF(L$3=0,0,INDEX(Sheet1!RawDataCols,$C102,L$5))</f>
        <v xml:space="preserve">               </v>
      </c>
      <c r="M102" s="3" t="str">
        <f>IF(M$3=0,0,INDEX(Sheet1!RawDataCols,$C102,M$5))</f>
        <v xml:space="preserve">F010  </v>
      </c>
      <c r="N102" s="3" t="str">
        <f>IF(N$3=0,0,INDEX(Sheet1!RawDataCols,$C102,N$5))</f>
        <v>Plant &amp; Equipment-31 Franklin St</v>
      </c>
      <c r="O102" s="3">
        <f>INDEX(Sheet1!RawDataCols,$C102,O$5)</f>
        <v>24</v>
      </c>
      <c r="P102" s="3" t="str">
        <f>INDEX(Sheet1!RawDataCols,$C102,P$5)</f>
        <v>Fixed Assets</v>
      </c>
      <c r="Q102" s="3" t="str">
        <f>IF(Q$3=0,0,INDEX(Sheet1!RawDataCols,$C102,Q$5))</f>
        <v>B</v>
      </c>
      <c r="R102" s="3">
        <f t="shared" si="47"/>
        <v>1</v>
      </c>
      <c r="S102" s="3">
        <f t="shared" si="48"/>
        <v>-1</v>
      </c>
      <c r="T102" s="3">
        <f>IF(T$3=0,0,INDEX(Sheet1!RawDataCols,$C102,T$5)*$R102)</f>
        <v>54272.27</v>
      </c>
      <c r="U102" s="3">
        <f>IF(U$3=0,0,INDEX(Sheet1!RawDataCols,$C102,U$5)*$R102)</f>
        <v>0</v>
      </c>
      <c r="V102" s="3">
        <f>IF(V$3=0,0,INDEX(Sheet1!RawDataCols,$C102,V$5)*$R102)</f>
        <v>0</v>
      </c>
      <c r="W102" s="3">
        <f>IF(W$3=0,0,INDEX(Sheet1!RawDataCols,$C102,W$5)*$R102)</f>
        <v>0</v>
      </c>
      <c r="X102" s="3">
        <f>IF(X$3=0,0,INDEX(Sheet1!RawDataCols,$C102,X$5)*$R102)</f>
        <v>0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0</v>
      </c>
      <c r="AE102" s="3">
        <f>IF(AE$3=0,0,INDEX(Sheet1!RawDataCols,$C102,AE$5)*$R102)</f>
        <v>0</v>
      </c>
      <c r="AF102" s="3">
        <f>IF(AF$3=0,0,INDEX(Sheet1!RawDataCols,$C102,AF$5)*$R102)</f>
        <v>0</v>
      </c>
      <c r="AG102" s="3">
        <f>IF(AG$3=0,0,INDEX(Sheet1!RawDataCols,$C102,AG$5)*$R102)</f>
        <v>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0</v>
      </c>
      <c r="AQ102" s="3">
        <f>IF(AQ$3=0,0,INDEX(Sheet1!RawDataCols,$C102,AQ$5)*$R102)</f>
        <v>0</v>
      </c>
      <c r="AR102" s="3">
        <f>IF(AR$3=0,0,INDEX(Sheet1!RawDataCols,$C102,AR$5)*$R102)</f>
        <v>0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0</v>
      </c>
      <c r="BH102" s="33">
        <f t="shared" si="49"/>
        <v>54272.27</v>
      </c>
      <c r="BI102" s="33">
        <f t="shared" si="50"/>
        <v>0</v>
      </c>
      <c r="BJ102" s="33">
        <f t="shared" si="51"/>
        <v>54272.27</v>
      </c>
      <c r="BK102" s="3">
        <f>IF(BK$3=0,0,INDEX(Sheet1!RawDataCols,$C102,BK$5)*$R102)</f>
        <v>0</v>
      </c>
      <c r="BL102" s="3">
        <f>IF(BL$3=0,0,INDEX(Sheet1!RawDataCols,$C102,BL$5)*$R102)</f>
        <v>6784.0337499999996</v>
      </c>
      <c r="BM102" s="3">
        <f>IF(BM$3=0,0,INDEX(Sheet1!RawDataCols,$C102,BM$5)*$R102)</f>
        <v>6784.0337499999996</v>
      </c>
      <c r="BN102" s="3">
        <f>IF(BN$3=0,0,INDEX(Sheet1!RawDataCols,$C102,BN$5)*$R102)</f>
        <v>6784.0337499999996</v>
      </c>
      <c r="BO102" s="3">
        <f>IF(BO$3=0,0,INDEX(Sheet1!RawDataCols,$C102,BO$5)*$R102)</f>
        <v>6784.0337499999996</v>
      </c>
      <c r="BP102" s="3">
        <f>IF(BP$3=0,0,INDEX(Sheet1!RawDataCols,$C102,BP$5)*$R102)</f>
        <v>54272.27</v>
      </c>
      <c r="BQ102" s="3">
        <f t="shared" si="52"/>
        <v>54272.27</v>
      </c>
      <c r="BR102" s="3">
        <f t="shared" si="53"/>
        <v>54272.27</v>
      </c>
      <c r="BS102" s="3">
        <f t="shared" si="54"/>
        <v>54272.27</v>
      </c>
      <c r="BT102" s="3">
        <f t="shared" si="55"/>
        <v>54272.27</v>
      </c>
      <c r="BU102" s="3" t="str">
        <f>INDEX(Sheet1!$BS$2:$BS$1000,MATCH($A102,Sheet1!$A$2:$A$1000,0))</f>
        <v>23</v>
      </c>
      <c r="BV102" s="3">
        <f>INDEX(Sheet1!$BT$2:$BT$1000,MATCH($A102,Sheet1!$A$2:$A$1000,0))</f>
        <v>54272.27</v>
      </c>
    </row>
    <row r="103" spans="1:74" x14ac:dyDescent="0.2">
      <c r="A103" s="11" t="s">
        <v>649</v>
      </c>
      <c r="B103" s="3">
        <f>MATCH($A103,Sheet1!ACCOUNTNO,0)</f>
        <v>82</v>
      </c>
      <c r="C103" s="3">
        <f t="shared" si="46"/>
        <v>82</v>
      </c>
      <c r="D103" s="3" t="str">
        <f>IF(D$3=0,0,INDEX(Sheet1!RawDataCols,$C103,D$5))</f>
        <v>61280A07</v>
      </c>
      <c r="E103" s="3" t="str">
        <f>IF(E$3=0,0,INDEX(Sheet1!RawDataCols,$C103,E$5))</f>
        <v xml:space="preserve">61280          </v>
      </c>
      <c r="F103" s="3" t="str">
        <f>IF(F$3=0,0,INDEX(Sheet1!RawDataCols,$C103,F$5))</f>
        <v xml:space="preserve">A07            </v>
      </c>
      <c r="G103" s="3" t="str">
        <f>IF(G$3=0,0,INDEX(Sheet1!RawDataCols,$C103,G$5))</f>
        <v xml:space="preserve">               </v>
      </c>
      <c r="H103" s="3" t="str">
        <f>IF(H$3=0,0,INDEX(Sheet1!RawDataCols,$C103,H$5))</f>
        <v xml:space="preserve">               </v>
      </c>
      <c r="I103" s="3" t="str">
        <f>IF(I$3=0,0,INDEX(Sheet1!RawDataCols,$C103,I$5))</f>
        <v xml:space="preserve">               </v>
      </c>
      <c r="J103" s="3" t="str">
        <f>IF(J$3=0,0,INDEX(Sheet1!RawDataCols,$C103,J$5))</f>
        <v xml:space="preserve">               </v>
      </c>
      <c r="K103" s="3" t="str">
        <f>IF(K$3=0,0,INDEX(Sheet1!RawDataCols,$C103,K$5))</f>
        <v xml:space="preserve">               </v>
      </c>
      <c r="L103" s="3" t="str">
        <f>IF(L$3=0,0,INDEX(Sheet1!RawDataCols,$C103,L$5))</f>
        <v xml:space="preserve">               </v>
      </c>
      <c r="M103" s="3" t="str">
        <f>IF(M$3=0,0,INDEX(Sheet1!RawDataCols,$C103,M$5))</f>
        <v xml:space="preserve">F010  </v>
      </c>
      <c r="N103" s="3" t="str">
        <f>IF(N$3=0,0,INDEX(Sheet1!RawDataCols,$C103,N$5))</f>
        <v>Plant &amp; Equipment-25 Franklin St</v>
      </c>
      <c r="O103" s="3">
        <f>INDEX(Sheet1!RawDataCols,$C103,O$5)</f>
        <v>24</v>
      </c>
      <c r="P103" s="3" t="str">
        <f>INDEX(Sheet1!RawDataCols,$C103,P$5)</f>
        <v>Fixed Assets</v>
      </c>
      <c r="Q103" s="3" t="str">
        <f>IF(Q$3=0,0,INDEX(Sheet1!RawDataCols,$C103,Q$5))</f>
        <v>B</v>
      </c>
      <c r="R103" s="3">
        <f t="shared" si="47"/>
        <v>1</v>
      </c>
      <c r="S103" s="3">
        <f t="shared" si="48"/>
        <v>-1</v>
      </c>
      <c r="T103" s="3">
        <f>IF(T$3=0,0,INDEX(Sheet1!RawDataCols,$C103,T$5)*$R103)</f>
        <v>69430.94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49"/>
        <v>69430.94</v>
      </c>
      <c r="BI103" s="33">
        <f t="shared" si="50"/>
        <v>0</v>
      </c>
      <c r="BJ103" s="33">
        <f t="shared" si="51"/>
        <v>69430.94</v>
      </c>
      <c r="BK103" s="3">
        <f>IF(BK$3=0,0,INDEX(Sheet1!RawDataCols,$C103,BK$5)*$R103)</f>
        <v>0</v>
      </c>
      <c r="BL103" s="3">
        <f>IF(BL$3=0,0,INDEX(Sheet1!RawDataCols,$C103,BL$5)*$R103)</f>
        <v>8678.8675000000003</v>
      </c>
      <c r="BM103" s="3">
        <f>IF(BM$3=0,0,INDEX(Sheet1!RawDataCols,$C103,BM$5)*$R103)</f>
        <v>8678.8675000000003</v>
      </c>
      <c r="BN103" s="3">
        <f>IF(BN$3=0,0,INDEX(Sheet1!RawDataCols,$C103,BN$5)*$R103)</f>
        <v>8678.8675000000003</v>
      </c>
      <c r="BO103" s="3">
        <f>IF(BO$3=0,0,INDEX(Sheet1!RawDataCols,$C103,BO$5)*$R103)</f>
        <v>8678.8675000000003</v>
      </c>
      <c r="BP103" s="3">
        <f>IF(BP$3=0,0,INDEX(Sheet1!RawDataCols,$C103,BP$5)*$R103)</f>
        <v>69430.94</v>
      </c>
      <c r="BQ103" s="3">
        <f t="shared" si="52"/>
        <v>69430.94</v>
      </c>
      <c r="BR103" s="3">
        <f t="shared" si="53"/>
        <v>69430.94</v>
      </c>
      <c r="BS103" s="3">
        <f t="shared" si="54"/>
        <v>69430.94</v>
      </c>
      <c r="BT103" s="3">
        <f t="shared" si="55"/>
        <v>69430.94</v>
      </c>
      <c r="BU103" s="3" t="str">
        <f>INDEX(Sheet1!$BS$2:$BS$1000,MATCH($A103,Sheet1!$A$2:$A$1000,0))</f>
        <v>23</v>
      </c>
      <c r="BV103" s="3">
        <f>INDEX(Sheet1!$BT$2:$BT$1000,MATCH($A103,Sheet1!$A$2:$A$1000,0))</f>
        <v>69430.94</v>
      </c>
    </row>
    <row r="104" spans="1:74" x14ac:dyDescent="0.2">
      <c r="A104" s="11" t="s">
        <v>650</v>
      </c>
      <c r="B104" s="3">
        <f>MATCH($A104,Sheet1!ACCOUNTNO,0)</f>
        <v>83</v>
      </c>
      <c r="C104" s="3">
        <f t="shared" si="46"/>
        <v>83</v>
      </c>
      <c r="D104" s="3" t="str">
        <f>IF(D$3=0,0,INDEX(Sheet1!RawDataCols,$C104,D$5))</f>
        <v>61320Z00</v>
      </c>
      <c r="E104" s="3" t="str">
        <f>IF(E$3=0,0,INDEX(Sheet1!RawDataCols,$C104,E$5))</f>
        <v xml:space="preserve">61320          </v>
      </c>
      <c r="F104" s="3" t="str">
        <f>IF(F$3=0,0,INDEX(Sheet1!RawDataCols,$C104,F$5))</f>
        <v xml:space="preserve">Z00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F010  </v>
      </c>
      <c r="N104" s="3" t="str">
        <f>IF(N$3=0,0,INDEX(Sheet1!RawDataCols,$C104,N$5))</f>
        <v>Low Value Pool - Previous Years-General</v>
      </c>
      <c r="O104" s="3">
        <f>INDEX(Sheet1!RawDataCols,$C104,O$5)</f>
        <v>24</v>
      </c>
      <c r="P104" s="3" t="str">
        <f>INDEX(Sheet1!RawDataCols,$C104,P$5)</f>
        <v>Fixed Assets</v>
      </c>
      <c r="Q104" s="3" t="str">
        <f>IF(Q$3=0,0,INDEX(Sheet1!RawDataCols,$C104,Q$5))</f>
        <v>B</v>
      </c>
      <c r="R104" s="3">
        <f t="shared" si="47"/>
        <v>1</v>
      </c>
      <c r="S104" s="3">
        <f t="shared" si="48"/>
        <v>-1</v>
      </c>
      <c r="T104" s="3">
        <f>IF(T$3=0,0,INDEX(Sheet1!RawDataCols,$C104,T$5)*$R104)</f>
        <v>768.17</v>
      </c>
      <c r="U104" s="3">
        <f>IF(U$3=0,0,INDEX(Sheet1!RawDataCols,$C104,U$5)*$R104)</f>
        <v>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0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0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0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0</v>
      </c>
      <c r="AP104" s="3">
        <f>IF(AP$3=0,0,INDEX(Sheet1!RawDataCols,$C104,AP$5)*$R104)</f>
        <v>0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0</v>
      </c>
      <c r="AV104" s="3">
        <f>IF(AV$3=0,0,INDEX(Sheet1!RawDataCols,$C104,AV$5)*$R104)</f>
        <v>0</v>
      </c>
      <c r="AW104" s="3">
        <f>IF(AW$3=0,0,INDEX(Sheet1!RawDataCols,$C104,AW$5)*$R104)</f>
        <v>0</v>
      </c>
      <c r="AX104" s="3">
        <f>IF(AX$3=0,0,INDEX(Sheet1!RawDataCols,$C104,AX$5)*$R104)</f>
        <v>0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49"/>
        <v>768.17</v>
      </c>
      <c r="BI104" s="33">
        <f t="shared" si="50"/>
        <v>0</v>
      </c>
      <c r="BJ104" s="33">
        <f t="shared" si="51"/>
        <v>768.17</v>
      </c>
      <c r="BK104" s="3">
        <f>IF(BK$3=0,0,INDEX(Sheet1!RawDataCols,$C104,BK$5)*$R104)</f>
        <v>0</v>
      </c>
      <c r="BL104" s="3">
        <f>IF(BL$3=0,0,INDEX(Sheet1!RawDataCols,$C104,BL$5)*$R104)</f>
        <v>96.021249999999995</v>
      </c>
      <c r="BM104" s="3">
        <f>IF(BM$3=0,0,INDEX(Sheet1!RawDataCols,$C104,BM$5)*$R104)</f>
        <v>96.021249999999995</v>
      </c>
      <c r="BN104" s="3">
        <f>IF(BN$3=0,0,INDEX(Sheet1!RawDataCols,$C104,BN$5)*$R104)</f>
        <v>96.021249999999995</v>
      </c>
      <c r="BO104" s="3">
        <f>IF(BO$3=0,0,INDEX(Sheet1!RawDataCols,$C104,BO$5)*$R104)</f>
        <v>96.021249999999995</v>
      </c>
      <c r="BP104" s="3">
        <f>IF(BP$3=0,0,INDEX(Sheet1!RawDataCols,$C104,BP$5)*$R104)</f>
        <v>768.17</v>
      </c>
      <c r="BQ104" s="3">
        <f t="shared" si="52"/>
        <v>768.17</v>
      </c>
      <c r="BR104" s="3">
        <f t="shared" si="53"/>
        <v>768.17</v>
      </c>
      <c r="BS104" s="3">
        <f t="shared" si="54"/>
        <v>768.17</v>
      </c>
      <c r="BT104" s="3">
        <f t="shared" si="55"/>
        <v>768.17</v>
      </c>
      <c r="BU104" s="3" t="str">
        <f>INDEX(Sheet1!$BS$2:$BS$1000,MATCH($A104,Sheet1!$A$2:$A$1000,0))</f>
        <v>23</v>
      </c>
      <c r="BV104" s="3">
        <f>INDEX(Sheet1!$BT$2:$BT$1000,MATCH($A104,Sheet1!$A$2:$A$1000,0))</f>
        <v>768.17</v>
      </c>
    </row>
    <row r="105" spans="1:74" x14ac:dyDescent="0.2">
      <c r="A105" s="11" t="s">
        <v>651</v>
      </c>
      <c r="B105" s="3">
        <f>MATCH($A105,Sheet1!ACCOUNTNO,0)</f>
        <v>85</v>
      </c>
      <c r="C105" s="3">
        <f t="shared" si="46"/>
        <v>85</v>
      </c>
      <c r="D105" s="3" t="str">
        <f>IF(D$3=0,0,INDEX(Sheet1!RawDataCols,$C105,D$5))</f>
        <v>61420A12</v>
      </c>
      <c r="E105" s="3" t="str">
        <f>IF(E$3=0,0,INDEX(Sheet1!RawDataCols,$C105,E$5))</f>
        <v xml:space="preserve">61420          </v>
      </c>
      <c r="F105" s="3" t="str">
        <f>IF(F$3=0,0,INDEX(Sheet1!RawDataCols,$C105,F$5))</f>
        <v xml:space="preserve">A12            </v>
      </c>
      <c r="G105" s="3" t="str">
        <f>IF(G$3=0,0,INDEX(Sheet1!RawDataCols,$C105,G$5))</f>
        <v xml:space="preserve">               </v>
      </c>
      <c r="H105" s="3" t="str">
        <f>IF(H$3=0,0,INDEX(Sheet1!RawDataCols,$C105,H$5))</f>
        <v xml:space="preserve">               </v>
      </c>
      <c r="I105" s="3" t="str">
        <f>IF(I$3=0,0,INDEX(Sheet1!RawDataCols,$C105,I$5))</f>
        <v xml:space="preserve">               </v>
      </c>
      <c r="J105" s="3" t="str">
        <f>IF(J$3=0,0,INDEX(Sheet1!RawDataCols,$C105,J$5))</f>
        <v xml:space="preserve">               </v>
      </c>
      <c r="K105" s="3" t="str">
        <f>IF(K$3=0,0,INDEX(Sheet1!RawDataCols,$C105,K$5))</f>
        <v xml:space="preserve">               </v>
      </c>
      <c r="L105" s="3" t="str">
        <f>IF(L$3=0,0,INDEX(Sheet1!RawDataCols,$C105,L$5))</f>
        <v xml:space="preserve">               </v>
      </c>
      <c r="M105" s="3" t="str">
        <f>IF(M$3=0,0,INDEX(Sheet1!RawDataCols,$C105,M$5))</f>
        <v xml:space="preserve">F010  </v>
      </c>
      <c r="N105" s="3" t="str">
        <f>IF(N$3=0,0,INDEX(Sheet1!RawDataCols,$C105,N$5))</f>
        <v>Less Accum Depn - Build Write Off-A27 188 Carrington</v>
      </c>
      <c r="O105" s="3">
        <f>INDEX(Sheet1!RawDataCols,$C105,O$5)</f>
        <v>24</v>
      </c>
      <c r="P105" s="3" t="str">
        <f>INDEX(Sheet1!RawDataCols,$C105,P$5)</f>
        <v>Fixed Assets</v>
      </c>
      <c r="Q105" s="3" t="str">
        <f>IF(Q$3=0,0,INDEX(Sheet1!RawDataCols,$C105,Q$5))</f>
        <v>B</v>
      </c>
      <c r="R105" s="3">
        <f t="shared" si="47"/>
        <v>1</v>
      </c>
      <c r="S105" s="3">
        <f t="shared" si="48"/>
        <v>-1</v>
      </c>
      <c r="T105" s="3">
        <f>IF(T$3=0,0,INDEX(Sheet1!RawDataCols,$C105,T$5)*$R105)</f>
        <v>0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si="49"/>
        <v>0</v>
      </c>
      <c r="BI105" s="33">
        <f t="shared" si="50"/>
        <v>0</v>
      </c>
      <c r="BJ105" s="33">
        <f t="shared" si="51"/>
        <v>0</v>
      </c>
      <c r="BK105" s="3">
        <f>IF(BK$3=0,0,INDEX(Sheet1!RawDataCols,$C105,BK$5)*$R105)</f>
        <v>0</v>
      </c>
      <c r="BL105" s="3">
        <f>IF(BL$3=0,0,INDEX(Sheet1!RawDataCols,$C105,BL$5)*$R105)</f>
        <v>0</v>
      </c>
      <c r="BM105" s="3">
        <f>IF(BM$3=0,0,INDEX(Sheet1!RawDataCols,$C105,BM$5)*$R105)</f>
        <v>0</v>
      </c>
      <c r="BN105" s="3">
        <f>IF(BN$3=0,0,INDEX(Sheet1!RawDataCols,$C105,BN$5)*$R105)</f>
        <v>0</v>
      </c>
      <c r="BO105" s="3">
        <f>IF(BO$3=0,0,INDEX(Sheet1!RawDataCols,$C105,BO$5)*$R105)</f>
        <v>0</v>
      </c>
      <c r="BP105" s="3">
        <f>IF(BP$3=0,0,INDEX(Sheet1!RawDataCols,$C105,BP$5)*$R105)</f>
        <v>0</v>
      </c>
      <c r="BQ105" s="3">
        <f t="shared" si="52"/>
        <v>0</v>
      </c>
      <c r="BR105" s="3">
        <f t="shared" si="53"/>
        <v>0</v>
      </c>
      <c r="BS105" s="3">
        <f t="shared" si="54"/>
        <v>0</v>
      </c>
      <c r="BT105" s="3">
        <f t="shared" si="55"/>
        <v>0</v>
      </c>
      <c r="BU105" s="3" t="str">
        <f>INDEX(Sheet1!$BS$2:$BS$1000,MATCH($A105,Sheet1!$A$2:$A$1000,0))</f>
        <v>23</v>
      </c>
      <c r="BV105" s="3">
        <f>INDEX(Sheet1!$BT$2:$BT$1000,MATCH($A105,Sheet1!$A$2:$A$1000,0))</f>
        <v>0</v>
      </c>
    </row>
    <row r="106" spans="1:74" x14ac:dyDescent="0.2">
      <c r="A106" s="11" t="s">
        <v>652</v>
      </c>
      <c r="B106" s="3">
        <f>MATCH($A106,Sheet1!ACCOUNTNO,0)</f>
        <v>86</v>
      </c>
      <c r="C106" s="3">
        <f t="shared" si="46"/>
        <v>86</v>
      </c>
      <c r="D106" s="3" t="str">
        <f>IF(D$3=0,0,INDEX(Sheet1!RawDataCols,$C106,D$5))</f>
        <v>61420A13</v>
      </c>
      <c r="E106" s="3" t="str">
        <f>IF(E$3=0,0,INDEX(Sheet1!RawDataCols,$C106,E$5))</f>
        <v xml:space="preserve">61420          </v>
      </c>
      <c r="F106" s="3" t="str">
        <f>IF(F$3=0,0,INDEX(Sheet1!RawDataCols,$C106,F$5))</f>
        <v xml:space="preserve">A13            </v>
      </c>
      <c r="G106" s="3" t="str">
        <f>IF(G$3=0,0,INDEX(Sheet1!RawDataCols,$C106,G$5))</f>
        <v xml:space="preserve">               </v>
      </c>
      <c r="H106" s="3" t="str">
        <f>IF(H$3=0,0,INDEX(Sheet1!RawDataCols,$C106,H$5))</f>
        <v xml:space="preserve">               </v>
      </c>
      <c r="I106" s="3" t="str">
        <f>IF(I$3=0,0,INDEX(Sheet1!RawDataCols,$C106,I$5))</f>
        <v xml:space="preserve">               </v>
      </c>
      <c r="J106" s="3" t="str">
        <f>IF(J$3=0,0,INDEX(Sheet1!RawDataCols,$C106,J$5))</f>
        <v xml:space="preserve">               </v>
      </c>
      <c r="K106" s="3" t="str">
        <f>IF(K$3=0,0,INDEX(Sheet1!RawDataCols,$C106,K$5))</f>
        <v xml:space="preserve">               </v>
      </c>
      <c r="L106" s="3" t="str">
        <f>IF(L$3=0,0,INDEX(Sheet1!RawDataCols,$C106,L$5))</f>
        <v xml:space="preserve">               </v>
      </c>
      <c r="M106" s="3" t="str">
        <f>IF(M$3=0,0,INDEX(Sheet1!RawDataCols,$C106,M$5))</f>
        <v xml:space="preserve">F010  </v>
      </c>
      <c r="N106" s="3" t="str">
        <f>IF(N$3=0,0,INDEX(Sheet1!RawDataCols,$C106,N$5))</f>
        <v>Less Accum Depn - Build Write Off-B25 188 Carrington</v>
      </c>
      <c r="O106" s="3">
        <f>INDEX(Sheet1!RawDataCols,$C106,O$5)</f>
        <v>24</v>
      </c>
      <c r="P106" s="3" t="str">
        <f>INDEX(Sheet1!RawDataCols,$C106,P$5)</f>
        <v>Fixed Assets</v>
      </c>
      <c r="Q106" s="3" t="str">
        <f>IF(Q$3=0,0,INDEX(Sheet1!RawDataCols,$C106,Q$5))</f>
        <v>B</v>
      </c>
      <c r="R106" s="3">
        <f t="shared" si="47"/>
        <v>1</v>
      </c>
      <c r="S106" s="3">
        <f t="shared" si="48"/>
        <v>-1</v>
      </c>
      <c r="T106" s="3">
        <f>IF(T$3=0,0,INDEX(Sheet1!RawDataCols,$C106,T$5)*$R106)</f>
        <v>0</v>
      </c>
      <c r="U106" s="3">
        <f>IF(U$3=0,0,INDEX(Sheet1!RawDataCols,$C106,U$5)*$R106)</f>
        <v>0</v>
      </c>
      <c r="V106" s="3">
        <f>IF(V$3=0,0,INDEX(Sheet1!RawDataCols,$C106,V$5)*$R106)</f>
        <v>0</v>
      </c>
      <c r="W106" s="3">
        <f>IF(W$3=0,0,INDEX(Sheet1!RawDataCols,$C106,W$5)*$R106)</f>
        <v>0</v>
      </c>
      <c r="X106" s="3">
        <f>IF(X$3=0,0,INDEX(Sheet1!RawDataCols,$C106,X$5)*$R106)</f>
        <v>0</v>
      </c>
      <c r="Y106" s="3">
        <f>IF(Y$3=0,0,INDEX(Sheet1!RawDataCols,$C106,Y$5)*$R106)</f>
        <v>0</v>
      </c>
      <c r="Z106" s="3">
        <f>IF(Z$3=0,0,INDEX(Sheet1!RawDataCols,$C106,Z$5)*$R106)</f>
        <v>0</v>
      </c>
      <c r="AA106" s="3">
        <f>IF(AA$3=0,0,INDEX(Sheet1!RawDataCols,$C106,AA$5)*$R106)</f>
        <v>0</v>
      </c>
      <c r="AB106" s="3">
        <f>IF(AB$3=0,0,INDEX(Sheet1!RawDataCols,$C106,AB$5)*$R106)</f>
        <v>0</v>
      </c>
      <c r="AC106" s="3">
        <f>IF(AC$3=0,0,INDEX(Sheet1!RawDataCols,$C106,AC$5)*$R106)</f>
        <v>0</v>
      </c>
      <c r="AD106" s="3">
        <f>IF(AD$3=0,0,INDEX(Sheet1!RawDataCols,$C106,AD$5)*$R106)</f>
        <v>0</v>
      </c>
      <c r="AE106" s="3">
        <f>IF(AE$3=0,0,INDEX(Sheet1!RawDataCols,$C106,AE$5)*$R106)</f>
        <v>0</v>
      </c>
      <c r="AF106" s="3">
        <f>IF(AF$3=0,0,INDEX(Sheet1!RawDataCols,$C106,AF$5)*$R106)</f>
        <v>0</v>
      </c>
      <c r="AG106" s="3">
        <f>IF(AG$3=0,0,INDEX(Sheet1!RawDataCols,$C106,AG$5)*$R106)</f>
        <v>0</v>
      </c>
      <c r="AH106" s="3">
        <f>IF(AH$3=0,0,INDEX(Sheet1!RawDataCols,$C106,AH$5)*$R106)</f>
        <v>0</v>
      </c>
      <c r="AI106" s="3">
        <f>IF(AI$3=0,0,INDEX(Sheet1!RawDataCols,$C106,AI$5)*$R106)</f>
        <v>0</v>
      </c>
      <c r="AJ106" s="3">
        <f>IF(AJ$3=0,0,INDEX(Sheet1!RawDataCols,$C106,AJ$5)*$R106)</f>
        <v>0</v>
      </c>
      <c r="AK106" s="3">
        <f>IF(AK$3=0,0,INDEX(Sheet1!RawDataCols,$C106,AK$5)*$R106)</f>
        <v>0</v>
      </c>
      <c r="AL106" s="3">
        <f>IF(AL$3=0,0,INDEX(Sheet1!RawDataCols,$C106,AL$5)*$R106)</f>
        <v>0</v>
      </c>
      <c r="AM106" s="3">
        <f>IF(AM$3=0,0,INDEX(Sheet1!RawDataCols,$C106,AM$5)*$R106)</f>
        <v>0</v>
      </c>
      <c r="AN106" s="3">
        <f>IF(AN$3=0,0,INDEX(Sheet1!RawDataCols,$C106,AN$5)*$R106)</f>
        <v>0</v>
      </c>
      <c r="AO106" s="3">
        <f>IF(AO$3=0,0,INDEX(Sheet1!RawDataCols,$C106,AO$5)*$R106)</f>
        <v>0</v>
      </c>
      <c r="AP106" s="3">
        <f>IF(AP$3=0,0,INDEX(Sheet1!RawDataCols,$C106,AP$5)*$R106)</f>
        <v>0</v>
      </c>
      <c r="AQ106" s="3">
        <f>IF(AQ$3=0,0,INDEX(Sheet1!RawDataCols,$C106,AQ$5)*$R106)</f>
        <v>0</v>
      </c>
      <c r="AR106" s="3">
        <f>IF(AR$3=0,0,INDEX(Sheet1!RawDataCols,$C106,AR$5)*$R106)</f>
        <v>0</v>
      </c>
      <c r="AS106" s="3">
        <f>IF(AS$3=0,0,INDEX(Sheet1!RawDataCols,$C106,AS$5)*$R106)</f>
        <v>0</v>
      </c>
      <c r="AT106" s="3">
        <f>IF(AT$3=0,0,INDEX(Sheet1!RawDataCols,$C106,AT$5)*$R106)</f>
        <v>0</v>
      </c>
      <c r="AU106" s="3">
        <f>IF(AU$3=0,0,INDEX(Sheet1!RawDataCols,$C106,AU$5)*$R106)</f>
        <v>0</v>
      </c>
      <c r="AV106" s="3">
        <f>IF(AV$3=0,0,INDEX(Sheet1!RawDataCols,$C106,AV$5)*$R106)</f>
        <v>0</v>
      </c>
      <c r="AW106" s="3">
        <f>IF(AW$3=0,0,INDEX(Sheet1!RawDataCols,$C106,AW$5)*$R106)</f>
        <v>0</v>
      </c>
      <c r="AX106" s="3">
        <f>IF(AX$3=0,0,INDEX(Sheet1!RawDataCols,$C106,AX$5)*$R106)</f>
        <v>0</v>
      </c>
      <c r="AY106" s="3">
        <f>IF(AY$3=0,0,INDEX(Sheet1!RawDataCols,$C106,AY$5)*$R106)</f>
        <v>0</v>
      </c>
      <c r="AZ106" s="3">
        <f>IF(AZ$3=0,0,INDEX(Sheet1!RawDataCols,$C106,AZ$5)*$R106)</f>
        <v>0</v>
      </c>
      <c r="BA106" s="3">
        <f>IF(BA$3=0,0,INDEX(Sheet1!RawDataCols,$C106,BA$5)*$R106)</f>
        <v>0</v>
      </c>
      <c r="BB106" s="3">
        <f>IF(BB$3=0,0,INDEX(Sheet1!RawDataCols,$C106,BB$5)*$R106)</f>
        <v>0</v>
      </c>
      <c r="BC106" s="3">
        <f>IF(BC$3=0,0,INDEX(Sheet1!RawDataCols,$C106,BC$5)*$R106)</f>
        <v>0</v>
      </c>
      <c r="BD106" s="3">
        <f>IF(BD$3=0,0,INDEX(Sheet1!RawDataCols,$C106,BD$5)*$R106)</f>
        <v>0</v>
      </c>
      <c r="BE106" s="3">
        <f>IF(BE$3=0,0,INDEX(Sheet1!RawDataCols,$C106,BE$5)*$R106)</f>
        <v>0</v>
      </c>
      <c r="BF106" s="3">
        <f>IF(BF$3=0,0,INDEX(Sheet1!RawDataCols,$C106,BF$5)*$R106)</f>
        <v>0</v>
      </c>
      <c r="BG106" s="179">
        <f>IF(BG$3=0,0,INDEX(Sheet1!RawDataCols,$C106,BG$5)*$R106)</f>
        <v>0</v>
      </c>
      <c r="BH106" s="33">
        <f t="shared" si="49"/>
        <v>0</v>
      </c>
      <c r="BI106" s="33">
        <f t="shared" si="50"/>
        <v>0</v>
      </c>
      <c r="BJ106" s="33">
        <f t="shared" si="51"/>
        <v>0</v>
      </c>
      <c r="BK106" s="3">
        <f>IF(BK$3=0,0,INDEX(Sheet1!RawDataCols,$C106,BK$5)*$R106)</f>
        <v>0</v>
      </c>
      <c r="BL106" s="3">
        <f>IF(BL$3=0,0,INDEX(Sheet1!RawDataCols,$C106,BL$5)*$R106)</f>
        <v>0</v>
      </c>
      <c r="BM106" s="3">
        <f>IF(BM$3=0,0,INDEX(Sheet1!RawDataCols,$C106,BM$5)*$R106)</f>
        <v>0</v>
      </c>
      <c r="BN106" s="3">
        <f>IF(BN$3=0,0,INDEX(Sheet1!RawDataCols,$C106,BN$5)*$R106)</f>
        <v>0</v>
      </c>
      <c r="BO106" s="3">
        <f>IF(BO$3=0,0,INDEX(Sheet1!RawDataCols,$C106,BO$5)*$R106)</f>
        <v>0</v>
      </c>
      <c r="BP106" s="3">
        <f>IF(BP$3=0,0,INDEX(Sheet1!RawDataCols,$C106,BP$5)*$R106)</f>
        <v>0</v>
      </c>
      <c r="BQ106" s="3">
        <f t="shared" si="52"/>
        <v>0</v>
      </c>
      <c r="BR106" s="3">
        <f t="shared" si="53"/>
        <v>0</v>
      </c>
      <c r="BS106" s="3">
        <f t="shared" si="54"/>
        <v>0</v>
      </c>
      <c r="BT106" s="3">
        <f t="shared" si="55"/>
        <v>0</v>
      </c>
      <c r="BU106" s="3" t="str">
        <f>INDEX(Sheet1!$BS$2:$BS$1000,MATCH($A106,Sheet1!$A$2:$A$1000,0))</f>
        <v>23</v>
      </c>
      <c r="BV106" s="3">
        <f>INDEX(Sheet1!$BT$2:$BT$1000,MATCH($A106,Sheet1!$A$2:$A$1000,0))</f>
        <v>0</v>
      </c>
    </row>
    <row r="107" spans="1:74" x14ac:dyDescent="0.2">
      <c r="A107" s="11" t="s">
        <v>653</v>
      </c>
      <c r="B107" s="3">
        <f>MATCH($A107,Sheet1!ACCOUNTNO,0)</f>
        <v>87</v>
      </c>
      <c r="C107" s="3">
        <f t="shared" si="46"/>
        <v>87</v>
      </c>
      <c r="D107" s="3" t="str">
        <f>IF(D$3=0,0,INDEX(Sheet1!RawDataCols,$C107,D$5))</f>
        <v>61420Z00</v>
      </c>
      <c r="E107" s="3" t="str">
        <f>IF(E$3=0,0,INDEX(Sheet1!RawDataCols,$C107,E$5))</f>
        <v xml:space="preserve">61420          </v>
      </c>
      <c r="F107" s="3" t="str">
        <f>IF(F$3=0,0,INDEX(Sheet1!RawDataCols,$C107,F$5))</f>
        <v xml:space="preserve">Z00            </v>
      </c>
      <c r="G107" s="3" t="str">
        <f>IF(G$3=0,0,INDEX(Sheet1!RawDataCols,$C107,G$5))</f>
        <v xml:space="preserve">               </v>
      </c>
      <c r="H107" s="3" t="str">
        <f>IF(H$3=0,0,INDEX(Sheet1!RawDataCols,$C107,H$5))</f>
        <v xml:space="preserve">               </v>
      </c>
      <c r="I107" s="3" t="str">
        <f>IF(I$3=0,0,INDEX(Sheet1!RawDataCols,$C107,I$5))</f>
        <v xml:space="preserve">               </v>
      </c>
      <c r="J107" s="3" t="str">
        <f>IF(J$3=0,0,INDEX(Sheet1!RawDataCols,$C107,J$5))</f>
        <v xml:space="preserve">               </v>
      </c>
      <c r="K107" s="3" t="str">
        <f>IF(K$3=0,0,INDEX(Sheet1!RawDataCols,$C107,K$5))</f>
        <v xml:space="preserve">               </v>
      </c>
      <c r="L107" s="3" t="str">
        <f>IF(L$3=0,0,INDEX(Sheet1!RawDataCols,$C107,L$5))</f>
        <v xml:space="preserve">               </v>
      </c>
      <c r="M107" s="3" t="str">
        <f>IF(M$3=0,0,INDEX(Sheet1!RawDataCols,$C107,M$5))</f>
        <v xml:space="preserve">F010  </v>
      </c>
      <c r="N107" s="3" t="str">
        <f>IF(N$3=0,0,INDEX(Sheet1!RawDataCols,$C107,N$5))</f>
        <v>Less Accum Depn - Build Write Off-General</v>
      </c>
      <c r="O107" s="3">
        <f>INDEX(Sheet1!RawDataCols,$C107,O$5)</f>
        <v>24</v>
      </c>
      <c r="P107" s="3" t="str">
        <f>INDEX(Sheet1!RawDataCols,$C107,P$5)</f>
        <v>Fixed Assets</v>
      </c>
      <c r="Q107" s="3" t="str">
        <f>IF(Q$3=0,0,INDEX(Sheet1!RawDataCols,$C107,Q$5))</f>
        <v>B</v>
      </c>
      <c r="R107" s="3">
        <f t="shared" si="47"/>
        <v>1</v>
      </c>
      <c r="S107" s="3">
        <f t="shared" si="48"/>
        <v>-1</v>
      </c>
      <c r="T107" s="3">
        <f>IF(T$3=0,0,INDEX(Sheet1!RawDataCols,$C107,T$5)*$R107)</f>
        <v>-107828.68</v>
      </c>
      <c r="U107" s="3">
        <f>IF(U$3=0,0,INDEX(Sheet1!RawDataCols,$C107,U$5)*$R107)</f>
        <v>0</v>
      </c>
      <c r="V107" s="3">
        <f>IF(V$3=0,0,INDEX(Sheet1!RawDataCols,$C107,V$5)*$R107)</f>
        <v>0</v>
      </c>
      <c r="W107" s="3">
        <f>IF(W$3=0,0,INDEX(Sheet1!RawDataCols,$C107,W$5)*$R107)</f>
        <v>0</v>
      </c>
      <c r="X107" s="3">
        <f>IF(X$3=0,0,INDEX(Sheet1!RawDataCols,$C107,X$5)*$R107)</f>
        <v>0</v>
      </c>
      <c r="Y107" s="3">
        <f>IF(Y$3=0,0,INDEX(Sheet1!RawDataCols,$C107,Y$5)*$R107)</f>
        <v>0</v>
      </c>
      <c r="Z107" s="3">
        <f>IF(Z$3=0,0,INDEX(Sheet1!RawDataCols,$C107,Z$5)*$R107)</f>
        <v>0</v>
      </c>
      <c r="AA107" s="3">
        <f>IF(AA$3=0,0,INDEX(Sheet1!RawDataCols,$C107,AA$5)*$R107)</f>
        <v>0</v>
      </c>
      <c r="AB107" s="3">
        <f>IF(AB$3=0,0,INDEX(Sheet1!RawDataCols,$C107,AB$5)*$R107)</f>
        <v>0</v>
      </c>
      <c r="AC107" s="3">
        <f>IF(AC$3=0,0,INDEX(Sheet1!RawDataCols,$C107,AC$5)*$R107)</f>
        <v>0</v>
      </c>
      <c r="AD107" s="3">
        <f>IF(AD$3=0,0,INDEX(Sheet1!RawDataCols,$C107,AD$5)*$R107)</f>
        <v>0</v>
      </c>
      <c r="AE107" s="3">
        <f>IF(AE$3=0,0,INDEX(Sheet1!RawDataCols,$C107,AE$5)*$R107)</f>
        <v>0</v>
      </c>
      <c r="AF107" s="3">
        <f>IF(AF$3=0,0,INDEX(Sheet1!RawDataCols,$C107,AF$5)*$R107)</f>
        <v>0</v>
      </c>
      <c r="AG107" s="3">
        <f>IF(AG$3=0,0,INDEX(Sheet1!RawDataCols,$C107,AG$5)*$R107)</f>
        <v>0</v>
      </c>
      <c r="AH107" s="3">
        <f>IF(AH$3=0,0,INDEX(Sheet1!RawDataCols,$C107,AH$5)*$R107)</f>
        <v>0</v>
      </c>
      <c r="AI107" s="3">
        <f>IF(AI$3=0,0,INDEX(Sheet1!RawDataCols,$C107,AI$5)*$R107)</f>
        <v>0</v>
      </c>
      <c r="AJ107" s="3">
        <f>IF(AJ$3=0,0,INDEX(Sheet1!RawDataCols,$C107,AJ$5)*$R107)</f>
        <v>0</v>
      </c>
      <c r="AK107" s="3">
        <f>IF(AK$3=0,0,INDEX(Sheet1!RawDataCols,$C107,AK$5)*$R107)</f>
        <v>0</v>
      </c>
      <c r="AL107" s="3">
        <f>IF(AL$3=0,0,INDEX(Sheet1!RawDataCols,$C107,AL$5)*$R107)</f>
        <v>0</v>
      </c>
      <c r="AM107" s="3">
        <f>IF(AM$3=0,0,INDEX(Sheet1!RawDataCols,$C107,AM$5)*$R107)</f>
        <v>0</v>
      </c>
      <c r="AN107" s="3">
        <f>IF(AN$3=0,0,INDEX(Sheet1!RawDataCols,$C107,AN$5)*$R107)</f>
        <v>0</v>
      </c>
      <c r="AO107" s="3">
        <f>IF(AO$3=0,0,INDEX(Sheet1!RawDataCols,$C107,AO$5)*$R107)</f>
        <v>0</v>
      </c>
      <c r="AP107" s="3">
        <f>IF(AP$3=0,0,INDEX(Sheet1!RawDataCols,$C107,AP$5)*$R107)</f>
        <v>0</v>
      </c>
      <c r="AQ107" s="3">
        <f>IF(AQ$3=0,0,INDEX(Sheet1!RawDataCols,$C107,AQ$5)*$R107)</f>
        <v>0</v>
      </c>
      <c r="AR107" s="3">
        <f>IF(AR$3=0,0,INDEX(Sheet1!RawDataCols,$C107,AR$5)*$R107)</f>
        <v>0</v>
      </c>
      <c r="AS107" s="3">
        <f>IF(AS$3=0,0,INDEX(Sheet1!RawDataCols,$C107,AS$5)*$R107)</f>
        <v>0</v>
      </c>
      <c r="AT107" s="3">
        <f>IF(AT$3=0,0,INDEX(Sheet1!RawDataCols,$C107,AT$5)*$R107)</f>
        <v>0</v>
      </c>
      <c r="AU107" s="3">
        <f>IF(AU$3=0,0,INDEX(Sheet1!RawDataCols,$C107,AU$5)*$R107)</f>
        <v>0</v>
      </c>
      <c r="AV107" s="3">
        <f>IF(AV$3=0,0,INDEX(Sheet1!RawDataCols,$C107,AV$5)*$R107)</f>
        <v>0</v>
      </c>
      <c r="AW107" s="3">
        <f>IF(AW$3=0,0,INDEX(Sheet1!RawDataCols,$C107,AW$5)*$R107)</f>
        <v>0</v>
      </c>
      <c r="AX107" s="3">
        <f>IF(AX$3=0,0,INDEX(Sheet1!RawDataCols,$C107,AX$5)*$R107)</f>
        <v>0</v>
      </c>
      <c r="AY107" s="3">
        <f>IF(AY$3=0,0,INDEX(Sheet1!RawDataCols,$C107,AY$5)*$R107)</f>
        <v>0</v>
      </c>
      <c r="AZ107" s="3">
        <f>IF(AZ$3=0,0,INDEX(Sheet1!RawDataCols,$C107,AZ$5)*$R107)</f>
        <v>0</v>
      </c>
      <c r="BA107" s="3">
        <f>IF(BA$3=0,0,INDEX(Sheet1!RawDataCols,$C107,BA$5)*$R107)</f>
        <v>0</v>
      </c>
      <c r="BB107" s="3">
        <f>IF(BB$3=0,0,INDEX(Sheet1!RawDataCols,$C107,BB$5)*$R107)</f>
        <v>0</v>
      </c>
      <c r="BC107" s="3">
        <f>IF(BC$3=0,0,INDEX(Sheet1!RawDataCols,$C107,BC$5)*$R107)</f>
        <v>0</v>
      </c>
      <c r="BD107" s="3">
        <f>IF(BD$3=0,0,INDEX(Sheet1!RawDataCols,$C107,BD$5)*$R107)</f>
        <v>0</v>
      </c>
      <c r="BE107" s="3">
        <f>IF(BE$3=0,0,INDEX(Sheet1!RawDataCols,$C107,BE$5)*$R107)</f>
        <v>0</v>
      </c>
      <c r="BF107" s="3">
        <f>IF(BF$3=0,0,INDEX(Sheet1!RawDataCols,$C107,BF$5)*$R107)</f>
        <v>0</v>
      </c>
      <c r="BG107" s="179">
        <f>IF(BG$3=0,0,INDEX(Sheet1!RawDataCols,$C107,BG$5)*$R107)</f>
        <v>0</v>
      </c>
      <c r="BH107" s="33">
        <f t="shared" si="49"/>
        <v>-107828.68</v>
      </c>
      <c r="BI107" s="33">
        <f t="shared" si="50"/>
        <v>0</v>
      </c>
      <c r="BJ107" s="33">
        <f t="shared" si="51"/>
        <v>-107828.68</v>
      </c>
      <c r="BK107" s="3">
        <f>IF(BK$3=0,0,INDEX(Sheet1!RawDataCols,$C107,BK$5)*$R107)</f>
        <v>0</v>
      </c>
      <c r="BL107" s="3">
        <f>IF(BL$3=0,0,INDEX(Sheet1!RawDataCols,$C107,BL$5)*$R107)</f>
        <v>-13478.584999999999</v>
      </c>
      <c r="BM107" s="3">
        <f>IF(BM$3=0,0,INDEX(Sheet1!RawDataCols,$C107,BM$5)*$R107)</f>
        <v>-13478.584999999999</v>
      </c>
      <c r="BN107" s="3">
        <f>IF(BN$3=0,0,INDEX(Sheet1!RawDataCols,$C107,BN$5)*$R107)</f>
        <v>-13478.584999999999</v>
      </c>
      <c r="BO107" s="3">
        <f>IF(BO$3=0,0,INDEX(Sheet1!RawDataCols,$C107,BO$5)*$R107)</f>
        <v>-13478.584999999999</v>
      </c>
      <c r="BP107" s="3">
        <f>IF(BP$3=0,0,INDEX(Sheet1!RawDataCols,$C107,BP$5)*$R107)</f>
        <v>-107828.68</v>
      </c>
      <c r="BQ107" s="3">
        <f t="shared" si="52"/>
        <v>-107828.68</v>
      </c>
      <c r="BR107" s="3">
        <f t="shared" si="53"/>
        <v>-107828.68</v>
      </c>
      <c r="BS107" s="3">
        <f t="shared" si="54"/>
        <v>-107828.68</v>
      </c>
      <c r="BT107" s="3">
        <f t="shared" si="55"/>
        <v>-107828.68</v>
      </c>
      <c r="BU107" s="3" t="str">
        <f>INDEX(Sheet1!$BS$2:$BS$1000,MATCH($A107,Sheet1!$A$2:$A$1000,0))</f>
        <v>23</v>
      </c>
      <c r="BV107" s="3">
        <f>INDEX(Sheet1!$BT$2:$BT$1000,MATCH($A107,Sheet1!$A$2:$A$1000,0))</f>
        <v>-107828.68</v>
      </c>
    </row>
    <row r="108" spans="1:74" x14ac:dyDescent="0.2">
      <c r="A108" s="11" t="s">
        <v>654</v>
      </c>
      <c r="B108" s="3">
        <f>MATCH($A108,Sheet1!ACCOUNTNO,0)</f>
        <v>88</v>
      </c>
      <c r="C108" s="3">
        <f t="shared" si="46"/>
        <v>88</v>
      </c>
      <c r="D108" s="3" t="str">
        <f>IF(D$3=0,0,INDEX(Sheet1!RawDataCols,$C108,D$5))</f>
        <v>61440A05</v>
      </c>
      <c r="E108" s="3" t="str">
        <f>IF(E$3=0,0,INDEX(Sheet1!RawDataCols,$C108,E$5))</f>
        <v xml:space="preserve">61440          </v>
      </c>
      <c r="F108" s="3" t="str">
        <f>IF(F$3=0,0,INDEX(Sheet1!RawDataCols,$C108,F$5))</f>
        <v xml:space="preserve">A05            </v>
      </c>
      <c r="G108" s="3" t="str">
        <f>IF(G$3=0,0,INDEX(Sheet1!RawDataCols,$C108,G$5))</f>
        <v xml:space="preserve">               </v>
      </c>
      <c r="H108" s="3" t="str">
        <f>IF(H$3=0,0,INDEX(Sheet1!RawDataCols,$C108,H$5))</f>
        <v xml:space="preserve">               </v>
      </c>
      <c r="I108" s="3" t="str">
        <f>IF(I$3=0,0,INDEX(Sheet1!RawDataCols,$C108,I$5))</f>
        <v xml:space="preserve">               </v>
      </c>
      <c r="J108" s="3" t="str">
        <f>IF(J$3=0,0,INDEX(Sheet1!RawDataCols,$C108,J$5))</f>
        <v xml:space="preserve">               </v>
      </c>
      <c r="K108" s="3" t="str">
        <f>IF(K$3=0,0,INDEX(Sheet1!RawDataCols,$C108,K$5))</f>
        <v xml:space="preserve">               </v>
      </c>
      <c r="L108" s="3" t="str">
        <f>IF(L$3=0,0,INDEX(Sheet1!RawDataCols,$C108,L$5))</f>
        <v xml:space="preserve">               </v>
      </c>
      <c r="M108" s="3" t="str">
        <f>IF(M$3=0,0,INDEX(Sheet1!RawDataCols,$C108,M$5))</f>
        <v xml:space="preserve">F010  </v>
      </c>
      <c r="N108" s="3" t="str">
        <f>IF(N$3=0,0,INDEX(Sheet1!RawDataCols,$C108,N$5))</f>
        <v>Less Accum Depn - Build Improvements-26a Grote St</v>
      </c>
      <c r="O108" s="3">
        <f>INDEX(Sheet1!RawDataCols,$C108,O$5)</f>
        <v>24</v>
      </c>
      <c r="P108" s="3" t="str">
        <f>INDEX(Sheet1!RawDataCols,$C108,P$5)</f>
        <v>Fixed Assets</v>
      </c>
      <c r="Q108" s="3" t="str">
        <f>IF(Q$3=0,0,INDEX(Sheet1!RawDataCols,$C108,Q$5))</f>
        <v>B</v>
      </c>
      <c r="R108" s="3">
        <f t="shared" si="47"/>
        <v>1</v>
      </c>
      <c r="S108" s="3">
        <f t="shared" si="48"/>
        <v>-1</v>
      </c>
      <c r="T108" s="3">
        <f>IF(T$3=0,0,INDEX(Sheet1!RawDataCols,$C108,T$5)*$R108)</f>
        <v>-18117.25</v>
      </c>
      <c r="U108" s="3">
        <f>IF(U$3=0,0,INDEX(Sheet1!RawDataCols,$C108,U$5)*$R108)</f>
        <v>-210.41</v>
      </c>
      <c r="V108" s="3">
        <f>IF(V$3=0,0,INDEX(Sheet1!RawDataCols,$C108,V$5)*$R108)</f>
        <v>0</v>
      </c>
      <c r="W108" s="3">
        <f>IF(W$3=0,0,INDEX(Sheet1!RawDataCols,$C108,W$5)*$R108)</f>
        <v>-210.41</v>
      </c>
      <c r="X108" s="3">
        <f>IF(X$3=0,0,INDEX(Sheet1!RawDataCols,$C108,X$5)*$R108)</f>
        <v>-210.41</v>
      </c>
      <c r="Y108" s="3">
        <f>IF(Y$3=0,0,INDEX(Sheet1!RawDataCols,$C108,Y$5)*$R108)</f>
        <v>0</v>
      </c>
      <c r="Z108" s="3">
        <f>IF(Z$3=0,0,INDEX(Sheet1!RawDataCols,$C108,Z$5)*$R108)</f>
        <v>-210.41</v>
      </c>
      <c r="AA108" s="3">
        <f>IF(AA$3=0,0,INDEX(Sheet1!RawDataCols,$C108,AA$5)*$R108)</f>
        <v>-210.41</v>
      </c>
      <c r="AB108" s="3">
        <f>IF(AB$3=0,0,INDEX(Sheet1!RawDataCols,$C108,AB$5)*$R108)</f>
        <v>0</v>
      </c>
      <c r="AC108" s="3">
        <f>IF(AC$3=0,0,INDEX(Sheet1!RawDataCols,$C108,AC$5)*$R108)</f>
        <v>-210.41</v>
      </c>
      <c r="AD108" s="3">
        <f>IF(AD$3=0,0,INDEX(Sheet1!RawDataCols,$C108,AD$5)*$R108)</f>
        <v>-210.41</v>
      </c>
      <c r="AE108" s="3">
        <f>IF(AE$3=0,0,INDEX(Sheet1!RawDataCols,$C108,AE$5)*$R108)</f>
        <v>0</v>
      </c>
      <c r="AF108" s="3">
        <f>IF(AF$3=0,0,INDEX(Sheet1!RawDataCols,$C108,AF$5)*$R108)</f>
        <v>-210.41</v>
      </c>
      <c r="AG108" s="3">
        <f>IF(AG$3=0,0,INDEX(Sheet1!RawDataCols,$C108,AG$5)*$R108)</f>
        <v>-210.41</v>
      </c>
      <c r="AH108" s="3">
        <f>IF(AH$3=0,0,INDEX(Sheet1!RawDataCols,$C108,AH$5)*$R108)</f>
        <v>0</v>
      </c>
      <c r="AI108" s="3">
        <f>IF(AI$3=0,0,INDEX(Sheet1!RawDataCols,$C108,AI$5)*$R108)</f>
        <v>-210.41</v>
      </c>
      <c r="AJ108" s="3">
        <f>IF(AJ$3=0,0,INDEX(Sheet1!RawDataCols,$C108,AJ$5)*$R108)</f>
        <v>-210.41</v>
      </c>
      <c r="AK108" s="3">
        <f>IF(AK$3=0,0,INDEX(Sheet1!RawDataCols,$C108,AK$5)*$R108)</f>
        <v>0</v>
      </c>
      <c r="AL108" s="3">
        <f>IF(AL$3=0,0,INDEX(Sheet1!RawDataCols,$C108,AL$5)*$R108)</f>
        <v>-210.41</v>
      </c>
      <c r="AM108" s="3">
        <f>IF(AM$3=0,0,INDEX(Sheet1!RawDataCols,$C108,AM$5)*$R108)</f>
        <v>-231.66</v>
      </c>
      <c r="AN108" s="3">
        <f>IF(AN$3=0,0,INDEX(Sheet1!RawDataCols,$C108,AN$5)*$R108)</f>
        <v>0</v>
      </c>
      <c r="AO108" s="3">
        <f>IF(AO$3=0,0,INDEX(Sheet1!RawDataCols,$C108,AO$5)*$R108)</f>
        <v>-210.41</v>
      </c>
      <c r="AP108" s="3">
        <f>IF(AP$3=0,0,INDEX(Sheet1!RawDataCols,$C108,AP$5)*$R108)</f>
        <v>-231.66</v>
      </c>
      <c r="AQ108" s="3">
        <f>IF(AQ$3=0,0,INDEX(Sheet1!RawDataCols,$C108,AQ$5)*$R108)</f>
        <v>0</v>
      </c>
      <c r="AR108" s="3">
        <f>IF(AR$3=0,0,INDEX(Sheet1!RawDataCols,$C108,AR$5)*$R108)</f>
        <v>-210.41</v>
      </c>
      <c r="AS108" s="3">
        <f>IF(AS$3=0,0,INDEX(Sheet1!RawDataCols,$C108,AS$5)*$R108)</f>
        <v>-231.66</v>
      </c>
      <c r="AT108" s="3">
        <f>IF(AT$3=0,0,INDEX(Sheet1!RawDataCols,$C108,AT$5)*$R108)</f>
        <v>0</v>
      </c>
      <c r="AU108" s="3">
        <f>IF(AU$3=0,0,INDEX(Sheet1!RawDataCols,$C108,AU$5)*$R108)</f>
        <v>-210.41</v>
      </c>
      <c r="AV108" s="3">
        <f>IF(AV$3=0,0,INDEX(Sheet1!RawDataCols,$C108,AV$5)*$R108)</f>
        <v>-231.66</v>
      </c>
      <c r="AW108" s="3">
        <f>IF(AW$3=0,0,INDEX(Sheet1!RawDataCols,$C108,AW$5)*$R108)</f>
        <v>0</v>
      </c>
      <c r="AX108" s="3">
        <f>IF(AX$3=0,0,INDEX(Sheet1!RawDataCols,$C108,AX$5)*$R108)</f>
        <v>-210.41</v>
      </c>
      <c r="AY108" s="3">
        <f>IF(AY$3=0,0,INDEX(Sheet1!RawDataCols,$C108,AY$5)*$R108)</f>
        <v>-231.66</v>
      </c>
      <c r="AZ108" s="3">
        <f>IF(AZ$3=0,0,INDEX(Sheet1!RawDataCols,$C108,AZ$5)*$R108)</f>
        <v>0</v>
      </c>
      <c r="BA108" s="3">
        <f>IF(BA$3=0,0,INDEX(Sheet1!RawDataCols,$C108,BA$5)*$R108)</f>
        <v>-210.41</v>
      </c>
      <c r="BB108" s="3">
        <f>IF(BB$3=0,0,INDEX(Sheet1!RawDataCols,$C108,BB$5)*$R108)</f>
        <v>-231.66</v>
      </c>
      <c r="BC108" s="3">
        <f>IF(BC$3=0,0,INDEX(Sheet1!RawDataCols,$C108,BC$5)*$R108)</f>
        <v>0</v>
      </c>
      <c r="BD108" s="3">
        <f>IF(BD$3=0,0,INDEX(Sheet1!RawDataCols,$C108,BD$5)*$R108)</f>
        <v>-210.41</v>
      </c>
      <c r="BE108" s="3">
        <f>IF(BE$3=0,0,INDEX(Sheet1!RawDataCols,$C108,BE$5)*$R108)</f>
        <v>-231.66</v>
      </c>
      <c r="BF108" s="3">
        <f>IF(BF$3=0,0,INDEX(Sheet1!RawDataCols,$C108,BF$5)*$R108)</f>
        <v>0</v>
      </c>
      <c r="BG108" s="179">
        <f>IF(BG$3=0,0,INDEX(Sheet1!RawDataCols,$C108,BG$5)*$R108)</f>
        <v>-210.41</v>
      </c>
      <c r="BH108" s="33">
        <f t="shared" si="49"/>
        <v>-20769.669999999998</v>
      </c>
      <c r="BI108" s="33">
        <f t="shared" si="50"/>
        <v>0</v>
      </c>
      <c r="BJ108" s="33">
        <f t="shared" si="51"/>
        <v>-18117.25</v>
      </c>
      <c r="BK108" s="3">
        <f>IF(BK$3=0,0,INDEX(Sheet1!RawDataCols,$C108,BK$5)*$R108)</f>
        <v>0</v>
      </c>
      <c r="BL108" s="3">
        <f>IF(BL$3=0,0,INDEX(Sheet1!RawDataCols,$C108,BL$5)*$R108)</f>
        <v>-2106.8487500000001</v>
      </c>
      <c r="BM108" s="3">
        <f>IF(BM$3=0,0,INDEX(Sheet1!RawDataCols,$C108,BM$5)*$R108)</f>
        <v>-1791.2337500000001</v>
      </c>
      <c r="BN108" s="3">
        <f>IF(BN$3=0,0,INDEX(Sheet1!RawDataCols,$C108,BN$5)*$R108)</f>
        <v>-1480.4037499999999</v>
      </c>
      <c r="BO108" s="3">
        <f>IF(BO$3=0,0,INDEX(Sheet1!RawDataCols,$C108,BO$5)*$R108)</f>
        <v>-1171.54125</v>
      </c>
      <c r="BP108" s="3">
        <f>IF(BP$3=0,0,INDEX(Sheet1!RawDataCols,$C108,BP$5)*$R108)</f>
        <v>-15592.33</v>
      </c>
      <c r="BQ108" s="3">
        <f t="shared" si="52"/>
        <v>-18748.48</v>
      </c>
      <c r="BR108" s="3">
        <f t="shared" si="53"/>
        <v>-19379.71</v>
      </c>
      <c r="BS108" s="3">
        <f t="shared" si="54"/>
        <v>-20074.689999999999</v>
      </c>
      <c r="BT108" s="3">
        <f t="shared" si="55"/>
        <v>-20769.669999999998</v>
      </c>
      <c r="BU108" s="3" t="str">
        <f>INDEX(Sheet1!$BS$2:$BS$1000,MATCH($A108,Sheet1!$A$2:$A$1000,0))</f>
        <v>23</v>
      </c>
      <c r="BV108" s="3">
        <f>INDEX(Sheet1!$BT$2:$BT$1000,MATCH($A108,Sheet1!$A$2:$A$1000,0))</f>
        <v>-20769.669999999998</v>
      </c>
    </row>
    <row r="109" spans="1:74" x14ac:dyDescent="0.2">
      <c r="A109" s="11" t="s">
        <v>655</v>
      </c>
      <c r="B109" s="3">
        <f>MATCH($A109,Sheet1!ACCOUNTNO,0)</f>
        <v>89</v>
      </c>
      <c r="C109" s="3">
        <f t="shared" si="46"/>
        <v>89</v>
      </c>
      <c r="D109" s="3" t="str">
        <f>IF(D$3=0,0,INDEX(Sheet1!RawDataCols,$C109,D$5))</f>
        <v>61440A06</v>
      </c>
      <c r="E109" s="3" t="str">
        <f>IF(E$3=0,0,INDEX(Sheet1!RawDataCols,$C109,E$5))</f>
        <v xml:space="preserve">61440          </v>
      </c>
      <c r="F109" s="3" t="str">
        <f>IF(F$3=0,0,INDEX(Sheet1!RawDataCols,$C109,F$5))</f>
        <v xml:space="preserve">A06            </v>
      </c>
      <c r="G109" s="3" t="str">
        <f>IF(G$3=0,0,INDEX(Sheet1!RawDataCols,$C109,G$5))</f>
        <v xml:space="preserve">               </v>
      </c>
      <c r="H109" s="3" t="str">
        <f>IF(H$3=0,0,INDEX(Sheet1!RawDataCols,$C109,H$5))</f>
        <v xml:space="preserve">               </v>
      </c>
      <c r="I109" s="3" t="str">
        <f>IF(I$3=0,0,INDEX(Sheet1!RawDataCols,$C109,I$5))</f>
        <v xml:space="preserve">               </v>
      </c>
      <c r="J109" s="3" t="str">
        <f>IF(J$3=0,0,INDEX(Sheet1!RawDataCols,$C109,J$5))</f>
        <v xml:space="preserve">               </v>
      </c>
      <c r="K109" s="3" t="str">
        <f>IF(K$3=0,0,INDEX(Sheet1!RawDataCols,$C109,K$5))</f>
        <v xml:space="preserve">               </v>
      </c>
      <c r="L109" s="3" t="str">
        <f>IF(L$3=0,0,INDEX(Sheet1!RawDataCols,$C109,L$5))</f>
        <v xml:space="preserve">               </v>
      </c>
      <c r="M109" s="3" t="str">
        <f>IF(M$3=0,0,INDEX(Sheet1!RawDataCols,$C109,M$5))</f>
        <v xml:space="preserve">F010  </v>
      </c>
      <c r="N109" s="3" t="str">
        <f>IF(N$3=0,0,INDEX(Sheet1!RawDataCols,$C109,N$5))</f>
        <v>Less Accum Depn - Build Improvements-31 Franklin St</v>
      </c>
      <c r="O109" s="3">
        <f>INDEX(Sheet1!RawDataCols,$C109,O$5)</f>
        <v>24</v>
      </c>
      <c r="P109" s="3" t="str">
        <f>INDEX(Sheet1!RawDataCols,$C109,P$5)</f>
        <v>Fixed Assets</v>
      </c>
      <c r="Q109" s="3" t="str">
        <f>IF(Q$3=0,0,INDEX(Sheet1!RawDataCols,$C109,Q$5))</f>
        <v>B</v>
      </c>
      <c r="R109" s="3">
        <f t="shared" si="47"/>
        <v>1</v>
      </c>
      <c r="S109" s="3">
        <f t="shared" si="48"/>
        <v>-1</v>
      </c>
      <c r="T109" s="3">
        <f>IF(T$3=0,0,INDEX(Sheet1!RawDataCols,$C109,T$5)*$R109)</f>
        <v>-254012.26</v>
      </c>
      <c r="U109" s="3">
        <f>IF(U$3=0,0,INDEX(Sheet1!RawDataCols,$C109,U$5)*$R109)</f>
        <v>-2483.11</v>
      </c>
      <c r="V109" s="3">
        <f>IF(V$3=0,0,INDEX(Sheet1!RawDataCols,$C109,V$5)*$R109)</f>
        <v>0</v>
      </c>
      <c r="W109" s="3">
        <f>IF(W$3=0,0,INDEX(Sheet1!RawDataCols,$C109,W$5)*$R109)</f>
        <v>-2462.14</v>
      </c>
      <c r="X109" s="3">
        <f>IF(X$3=0,0,INDEX(Sheet1!RawDataCols,$C109,X$5)*$R109)</f>
        <v>-2483.11</v>
      </c>
      <c r="Y109" s="3">
        <f>IF(Y$3=0,0,INDEX(Sheet1!RawDataCols,$C109,Y$5)*$R109)</f>
        <v>0</v>
      </c>
      <c r="Z109" s="3">
        <f>IF(Z$3=0,0,INDEX(Sheet1!RawDataCols,$C109,Z$5)*$R109)</f>
        <v>-2462.14</v>
      </c>
      <c r="AA109" s="3">
        <f>IF(AA$3=0,0,INDEX(Sheet1!RawDataCols,$C109,AA$5)*$R109)</f>
        <v>-2483.11</v>
      </c>
      <c r="AB109" s="3">
        <f>IF(AB$3=0,0,INDEX(Sheet1!RawDataCols,$C109,AB$5)*$R109)</f>
        <v>0</v>
      </c>
      <c r="AC109" s="3">
        <f>IF(AC$3=0,0,INDEX(Sheet1!RawDataCols,$C109,AC$5)*$R109)</f>
        <v>-2462.14</v>
      </c>
      <c r="AD109" s="3">
        <f>IF(AD$3=0,0,INDEX(Sheet1!RawDataCols,$C109,AD$5)*$R109)</f>
        <v>-2483.11</v>
      </c>
      <c r="AE109" s="3">
        <f>IF(AE$3=0,0,INDEX(Sheet1!RawDataCols,$C109,AE$5)*$R109)</f>
        <v>0</v>
      </c>
      <c r="AF109" s="3">
        <f>IF(AF$3=0,0,INDEX(Sheet1!RawDataCols,$C109,AF$5)*$R109)</f>
        <v>-2462.14</v>
      </c>
      <c r="AG109" s="3">
        <f>IF(AG$3=0,0,INDEX(Sheet1!RawDataCols,$C109,AG$5)*$R109)</f>
        <v>-2483.11</v>
      </c>
      <c r="AH109" s="3">
        <f>IF(AH$3=0,0,INDEX(Sheet1!RawDataCols,$C109,AH$5)*$R109)</f>
        <v>0</v>
      </c>
      <c r="AI109" s="3">
        <f>IF(AI$3=0,0,INDEX(Sheet1!RawDataCols,$C109,AI$5)*$R109)</f>
        <v>-2462.14</v>
      </c>
      <c r="AJ109" s="3">
        <f>IF(AJ$3=0,0,INDEX(Sheet1!RawDataCols,$C109,AJ$5)*$R109)</f>
        <v>-2483.11</v>
      </c>
      <c r="AK109" s="3">
        <f>IF(AK$3=0,0,INDEX(Sheet1!RawDataCols,$C109,AK$5)*$R109)</f>
        <v>0</v>
      </c>
      <c r="AL109" s="3">
        <f>IF(AL$3=0,0,INDEX(Sheet1!RawDataCols,$C109,AL$5)*$R109)</f>
        <v>-2422.98</v>
      </c>
      <c r="AM109" s="3">
        <f>IF(AM$3=0,0,INDEX(Sheet1!RawDataCols,$C109,AM$5)*$R109)</f>
        <v>-2432.02</v>
      </c>
      <c r="AN109" s="3">
        <f>IF(AN$3=0,0,INDEX(Sheet1!RawDataCols,$C109,AN$5)*$R109)</f>
        <v>0</v>
      </c>
      <c r="AO109" s="3">
        <f>IF(AO$3=0,0,INDEX(Sheet1!RawDataCols,$C109,AO$5)*$R109)</f>
        <v>-2185.44</v>
      </c>
      <c r="AP109" s="3">
        <f>IF(AP$3=0,0,INDEX(Sheet1!RawDataCols,$C109,AP$5)*$R109)</f>
        <v>-2432.02</v>
      </c>
      <c r="AQ109" s="3">
        <f>IF(AQ$3=0,0,INDEX(Sheet1!RawDataCols,$C109,AQ$5)*$R109)</f>
        <v>0</v>
      </c>
      <c r="AR109" s="3">
        <f>IF(AR$3=0,0,INDEX(Sheet1!RawDataCols,$C109,AR$5)*$R109)</f>
        <v>-2185.44</v>
      </c>
      <c r="AS109" s="3">
        <f>IF(AS$3=0,0,INDEX(Sheet1!RawDataCols,$C109,AS$5)*$R109)</f>
        <v>-2432.02</v>
      </c>
      <c r="AT109" s="3">
        <f>IF(AT$3=0,0,INDEX(Sheet1!RawDataCols,$C109,AT$5)*$R109)</f>
        <v>0</v>
      </c>
      <c r="AU109" s="3">
        <f>IF(AU$3=0,0,INDEX(Sheet1!RawDataCols,$C109,AU$5)*$R109)</f>
        <v>-2616.44</v>
      </c>
      <c r="AV109" s="3">
        <f>IF(AV$3=0,0,INDEX(Sheet1!RawDataCols,$C109,AV$5)*$R109)</f>
        <v>-2432.02</v>
      </c>
      <c r="AW109" s="3">
        <f>IF(AW$3=0,0,INDEX(Sheet1!RawDataCols,$C109,AW$5)*$R109)</f>
        <v>0</v>
      </c>
      <c r="AX109" s="3">
        <f>IF(AX$3=0,0,INDEX(Sheet1!RawDataCols,$C109,AX$5)*$R109)</f>
        <v>-2563.11</v>
      </c>
      <c r="AY109" s="3">
        <f>IF(AY$3=0,0,INDEX(Sheet1!RawDataCols,$C109,AY$5)*$R109)</f>
        <v>-2432.02</v>
      </c>
      <c r="AZ109" s="3">
        <f>IF(AZ$3=0,0,INDEX(Sheet1!RawDataCols,$C109,AZ$5)*$R109)</f>
        <v>0</v>
      </c>
      <c r="BA109" s="3">
        <f>IF(BA$3=0,0,INDEX(Sheet1!RawDataCols,$C109,BA$5)*$R109)</f>
        <v>-2563.11</v>
      </c>
      <c r="BB109" s="3">
        <f>IF(BB$3=0,0,INDEX(Sheet1!RawDataCols,$C109,BB$5)*$R109)</f>
        <v>-2432.02</v>
      </c>
      <c r="BC109" s="3">
        <f>IF(BC$3=0,0,INDEX(Sheet1!RawDataCols,$C109,BC$5)*$R109)</f>
        <v>0</v>
      </c>
      <c r="BD109" s="3">
        <f>IF(BD$3=0,0,INDEX(Sheet1!RawDataCols,$C109,BD$5)*$R109)</f>
        <v>-2483.11</v>
      </c>
      <c r="BE109" s="3">
        <f>IF(BE$3=0,0,INDEX(Sheet1!RawDataCols,$C109,BE$5)*$R109)</f>
        <v>-2432.02</v>
      </c>
      <c r="BF109" s="3">
        <f>IF(BF$3=0,0,INDEX(Sheet1!RawDataCols,$C109,BF$5)*$R109)</f>
        <v>0</v>
      </c>
      <c r="BG109" s="179">
        <f>IF(BG$3=0,0,INDEX(Sheet1!RawDataCols,$C109,BG$5)*$R109)</f>
        <v>-2483.11</v>
      </c>
      <c r="BH109" s="33">
        <f t="shared" si="49"/>
        <v>-283503.04000000004</v>
      </c>
      <c r="BI109" s="33">
        <f t="shared" si="50"/>
        <v>0</v>
      </c>
      <c r="BJ109" s="33">
        <f t="shared" si="51"/>
        <v>-254012.25999999998</v>
      </c>
      <c r="BK109" s="3">
        <f>IF(BK$3=0,0,INDEX(Sheet1!RawDataCols,$C109,BK$5)*$R109)</f>
        <v>0</v>
      </c>
      <c r="BL109" s="3">
        <f>IF(BL$3=0,0,INDEX(Sheet1!RawDataCols,$C109,BL$5)*$R109)</f>
        <v>-29926.951249999998</v>
      </c>
      <c r="BM109" s="3">
        <f>IF(BM$3=0,0,INDEX(Sheet1!RawDataCols,$C109,BM$5)*$R109)</f>
        <v>-26151.966250000001</v>
      </c>
      <c r="BN109" s="3">
        <f>IF(BN$3=0,0,INDEX(Sheet1!RawDataCols,$C109,BN$5)*$R109)</f>
        <v>-22344.181250000001</v>
      </c>
      <c r="BO109" s="3">
        <f>IF(BO$3=0,0,INDEX(Sheet1!RawDataCols,$C109,BO$5)*$R109)</f>
        <v>-18682.68</v>
      </c>
      <c r="BP109" s="3">
        <f>IF(BP$3=0,0,INDEX(Sheet1!RawDataCols,$C109,BP$5)*$R109)</f>
        <v>-224681.93</v>
      </c>
      <c r="BQ109" s="3">
        <f t="shared" si="52"/>
        <v>-261461.58999999997</v>
      </c>
      <c r="BR109" s="3">
        <f t="shared" si="53"/>
        <v>-268910.92</v>
      </c>
      <c r="BS109" s="3">
        <f t="shared" si="54"/>
        <v>-276206.98</v>
      </c>
      <c r="BT109" s="3">
        <f t="shared" si="55"/>
        <v>-283503.03999999998</v>
      </c>
      <c r="BU109" s="3" t="str">
        <f>INDEX(Sheet1!$BS$2:$BS$1000,MATCH($A109,Sheet1!$A$2:$A$1000,0))</f>
        <v>23</v>
      </c>
      <c r="BV109" s="3">
        <f>INDEX(Sheet1!$BT$2:$BT$1000,MATCH($A109,Sheet1!$A$2:$A$1000,0))</f>
        <v>-283503.03999999998</v>
      </c>
    </row>
    <row r="110" spans="1:74" x14ac:dyDescent="0.2">
      <c r="A110" s="11" t="s">
        <v>656</v>
      </c>
      <c r="B110" s="3">
        <f>MATCH($A110,Sheet1!ACCOUNTNO,0)</f>
        <v>90</v>
      </c>
      <c r="C110" s="3">
        <f t="shared" si="46"/>
        <v>90</v>
      </c>
      <c r="D110" s="3" t="str">
        <f>IF(D$3=0,0,INDEX(Sheet1!RawDataCols,$C110,D$5))</f>
        <v>61440A07</v>
      </c>
      <c r="E110" s="3" t="str">
        <f>IF(E$3=0,0,INDEX(Sheet1!RawDataCols,$C110,E$5))</f>
        <v xml:space="preserve">61440          </v>
      </c>
      <c r="F110" s="3" t="str">
        <f>IF(F$3=0,0,INDEX(Sheet1!RawDataCols,$C110,F$5))</f>
        <v xml:space="preserve">A07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F010  </v>
      </c>
      <c r="N110" s="3" t="str">
        <f>IF(N$3=0,0,INDEX(Sheet1!RawDataCols,$C110,N$5))</f>
        <v>Less Accum Depn - Build Improvements-25 Franklin St</v>
      </c>
      <c r="O110" s="3">
        <f>INDEX(Sheet1!RawDataCols,$C110,O$5)</f>
        <v>24</v>
      </c>
      <c r="P110" s="3" t="str">
        <f>INDEX(Sheet1!RawDataCols,$C110,P$5)</f>
        <v>Fixed Assets</v>
      </c>
      <c r="Q110" s="3" t="str">
        <f>IF(Q$3=0,0,INDEX(Sheet1!RawDataCols,$C110,Q$5))</f>
        <v>B</v>
      </c>
      <c r="R110" s="3">
        <f t="shared" si="47"/>
        <v>1</v>
      </c>
      <c r="S110" s="3">
        <f t="shared" si="48"/>
        <v>-1</v>
      </c>
      <c r="T110" s="3">
        <f>IF(T$3=0,0,INDEX(Sheet1!RawDataCols,$C110,T$5)*$R110)</f>
        <v>-1814421.94</v>
      </c>
      <c r="U110" s="3">
        <f>IF(U$3=0,0,INDEX(Sheet1!RawDataCols,$C110,U$5)*$R110)</f>
        <v>-21690.29</v>
      </c>
      <c r="V110" s="3">
        <f>IF(V$3=0,0,INDEX(Sheet1!RawDataCols,$C110,V$5)*$R110)</f>
        <v>0</v>
      </c>
      <c r="W110" s="3">
        <f>IF(W$3=0,0,INDEX(Sheet1!RawDataCols,$C110,W$5)*$R110)</f>
        <v>-21519.97</v>
      </c>
      <c r="X110" s="3">
        <f>IF(X$3=0,0,INDEX(Sheet1!RawDataCols,$C110,X$5)*$R110)</f>
        <v>-21690.29</v>
      </c>
      <c r="Y110" s="3">
        <f>IF(Y$3=0,0,INDEX(Sheet1!RawDataCols,$C110,Y$5)*$R110)</f>
        <v>0</v>
      </c>
      <c r="Z110" s="3">
        <f>IF(Z$3=0,0,INDEX(Sheet1!RawDataCols,$C110,Z$5)*$R110)</f>
        <v>-21519.97</v>
      </c>
      <c r="AA110" s="3">
        <f>IF(AA$3=0,0,INDEX(Sheet1!RawDataCols,$C110,AA$5)*$R110)</f>
        <v>-21690.29</v>
      </c>
      <c r="AB110" s="3">
        <f>IF(AB$3=0,0,INDEX(Sheet1!RawDataCols,$C110,AB$5)*$R110)</f>
        <v>0</v>
      </c>
      <c r="AC110" s="3">
        <f>IF(AC$3=0,0,INDEX(Sheet1!RawDataCols,$C110,AC$5)*$R110)</f>
        <v>-21519.97</v>
      </c>
      <c r="AD110" s="3">
        <f>IF(AD$3=0,0,INDEX(Sheet1!RawDataCols,$C110,AD$5)*$R110)</f>
        <v>-21690.29</v>
      </c>
      <c r="AE110" s="3">
        <f>IF(AE$3=0,0,INDEX(Sheet1!RawDataCols,$C110,AE$5)*$R110)</f>
        <v>0</v>
      </c>
      <c r="AF110" s="3">
        <f>IF(AF$3=0,0,INDEX(Sheet1!RawDataCols,$C110,AF$5)*$R110)</f>
        <v>-21519.97</v>
      </c>
      <c r="AG110" s="3">
        <f>IF(AG$3=0,0,INDEX(Sheet1!RawDataCols,$C110,AG$5)*$R110)</f>
        <v>-21690.29</v>
      </c>
      <c r="AH110" s="3">
        <f>IF(AH$3=0,0,INDEX(Sheet1!RawDataCols,$C110,AH$5)*$R110)</f>
        <v>0</v>
      </c>
      <c r="AI110" s="3">
        <f>IF(AI$3=0,0,INDEX(Sheet1!RawDataCols,$C110,AI$5)*$R110)</f>
        <v>-21519.97</v>
      </c>
      <c r="AJ110" s="3">
        <f>IF(AJ$3=0,0,INDEX(Sheet1!RawDataCols,$C110,AJ$5)*$R110)</f>
        <v>-21690.29</v>
      </c>
      <c r="AK110" s="3">
        <f>IF(AK$3=0,0,INDEX(Sheet1!RawDataCols,$C110,AK$5)*$R110)</f>
        <v>0</v>
      </c>
      <c r="AL110" s="3">
        <f>IF(AL$3=0,0,INDEX(Sheet1!RawDataCols,$C110,AL$5)*$R110)</f>
        <v>-21519.97</v>
      </c>
      <c r="AM110" s="3">
        <f>IF(AM$3=0,0,INDEX(Sheet1!RawDataCols,$C110,AM$5)*$R110)</f>
        <v>-20882.14</v>
      </c>
      <c r="AN110" s="3">
        <f>IF(AN$3=0,0,INDEX(Sheet1!RawDataCols,$C110,AN$5)*$R110)</f>
        <v>0</v>
      </c>
      <c r="AO110" s="3">
        <f>IF(AO$3=0,0,INDEX(Sheet1!RawDataCols,$C110,AO$5)*$R110)</f>
        <v>-21603.29</v>
      </c>
      <c r="AP110" s="3">
        <f>IF(AP$3=0,0,INDEX(Sheet1!RawDataCols,$C110,AP$5)*$R110)</f>
        <v>-20969.14</v>
      </c>
      <c r="AQ110" s="3">
        <f>IF(AQ$3=0,0,INDEX(Sheet1!RawDataCols,$C110,AQ$5)*$R110)</f>
        <v>0</v>
      </c>
      <c r="AR110" s="3">
        <f>IF(AR$3=0,0,INDEX(Sheet1!RawDataCols,$C110,AR$5)*$R110)</f>
        <v>-21603.29</v>
      </c>
      <c r="AS110" s="3">
        <f>IF(AS$3=0,0,INDEX(Sheet1!RawDataCols,$C110,AS$5)*$R110)</f>
        <v>-20969.14</v>
      </c>
      <c r="AT110" s="3">
        <f>IF(AT$3=0,0,INDEX(Sheet1!RawDataCols,$C110,AT$5)*$R110)</f>
        <v>0</v>
      </c>
      <c r="AU110" s="3">
        <f>IF(AU$3=0,0,INDEX(Sheet1!RawDataCols,$C110,AU$5)*$R110)</f>
        <v>-21690.29</v>
      </c>
      <c r="AV110" s="3">
        <f>IF(AV$3=0,0,INDEX(Sheet1!RawDataCols,$C110,AV$5)*$R110)</f>
        <v>-20969.14</v>
      </c>
      <c r="AW110" s="3">
        <f>IF(AW$3=0,0,INDEX(Sheet1!RawDataCols,$C110,AW$5)*$R110)</f>
        <v>0</v>
      </c>
      <c r="AX110" s="3">
        <f>IF(AX$3=0,0,INDEX(Sheet1!RawDataCols,$C110,AX$5)*$R110)</f>
        <v>-21690.29</v>
      </c>
      <c r="AY110" s="3">
        <f>IF(AY$3=0,0,INDEX(Sheet1!RawDataCols,$C110,AY$5)*$R110)</f>
        <v>-20969.14</v>
      </c>
      <c r="AZ110" s="3">
        <f>IF(AZ$3=0,0,INDEX(Sheet1!RawDataCols,$C110,AZ$5)*$R110)</f>
        <v>0</v>
      </c>
      <c r="BA110" s="3">
        <f>IF(BA$3=0,0,INDEX(Sheet1!RawDataCols,$C110,BA$5)*$R110)</f>
        <v>-21690.29</v>
      </c>
      <c r="BB110" s="3">
        <f>IF(BB$3=0,0,INDEX(Sheet1!RawDataCols,$C110,BB$5)*$R110)</f>
        <v>-20969.14</v>
      </c>
      <c r="BC110" s="3">
        <f>IF(BC$3=0,0,INDEX(Sheet1!RawDataCols,$C110,BC$5)*$R110)</f>
        <v>0</v>
      </c>
      <c r="BD110" s="3">
        <f>IF(BD$3=0,0,INDEX(Sheet1!RawDataCols,$C110,BD$5)*$R110)</f>
        <v>-21690.29</v>
      </c>
      <c r="BE110" s="3">
        <f>IF(BE$3=0,0,INDEX(Sheet1!RawDataCols,$C110,BE$5)*$R110)</f>
        <v>-20969.14</v>
      </c>
      <c r="BF110" s="3">
        <f>IF(BF$3=0,0,INDEX(Sheet1!RawDataCols,$C110,BF$5)*$R110)</f>
        <v>0</v>
      </c>
      <c r="BG110" s="179">
        <f>IF(BG$3=0,0,INDEX(Sheet1!RawDataCols,$C110,BG$5)*$R110)</f>
        <v>-21690.29</v>
      </c>
      <c r="BH110" s="33">
        <f t="shared" si="49"/>
        <v>-2070291.5199999996</v>
      </c>
      <c r="BI110" s="33">
        <f t="shared" si="50"/>
        <v>0</v>
      </c>
      <c r="BJ110" s="33">
        <f t="shared" si="51"/>
        <v>-1814421.94</v>
      </c>
      <c r="BK110" s="3">
        <f>IF(BK$3=0,0,INDEX(Sheet1!RawDataCols,$C110,BK$5)*$R110)</f>
        <v>0</v>
      </c>
      <c r="BL110" s="3">
        <f>IF(BL$3=0,0,INDEX(Sheet1!RawDataCols,$C110,BL$5)*$R110)</f>
        <v>-210556.77499999999</v>
      </c>
      <c r="BM110" s="3">
        <f>IF(BM$3=0,0,INDEX(Sheet1!RawDataCols,$C110,BM$5)*$R110)</f>
        <v>-178287.69500000001</v>
      </c>
      <c r="BN110" s="3">
        <f>IF(BN$3=0,0,INDEX(Sheet1!RawDataCols,$C110,BN$5)*$R110)</f>
        <v>-147194.54</v>
      </c>
      <c r="BO110" s="3">
        <f>IF(BO$3=0,0,INDEX(Sheet1!RawDataCols,$C110,BO$5)*$R110)</f>
        <v>-116623.5575</v>
      </c>
      <c r="BP110" s="3">
        <f>IF(BP$3=0,0,INDEX(Sheet1!RawDataCols,$C110,BP$5)*$R110)</f>
        <v>-1555334.38</v>
      </c>
      <c r="BQ110" s="3">
        <f t="shared" si="52"/>
        <v>-1879492.81</v>
      </c>
      <c r="BR110" s="3">
        <f t="shared" si="53"/>
        <v>-1944563.6800000002</v>
      </c>
      <c r="BS110" s="3">
        <f t="shared" si="54"/>
        <v>-2007384.1</v>
      </c>
      <c r="BT110" s="3">
        <f t="shared" si="55"/>
        <v>-2070291.52</v>
      </c>
      <c r="BU110" s="3" t="str">
        <f>INDEX(Sheet1!$BS$2:$BS$1000,MATCH($A110,Sheet1!$A$2:$A$1000,0))</f>
        <v>23</v>
      </c>
      <c r="BV110" s="3">
        <f>INDEX(Sheet1!$BT$2:$BT$1000,MATCH($A110,Sheet1!$A$2:$A$1000,0))</f>
        <v>-2070291.52</v>
      </c>
    </row>
    <row r="111" spans="1:74" x14ac:dyDescent="0.2">
      <c r="A111" s="11" t="s">
        <v>657</v>
      </c>
      <c r="B111" s="3">
        <f>MATCH($A111,Sheet1!ACCOUNTNO,0)</f>
        <v>91</v>
      </c>
      <c r="C111" s="3">
        <f t="shared" si="46"/>
        <v>91</v>
      </c>
      <c r="D111" s="3" t="str">
        <f>IF(D$3=0,0,INDEX(Sheet1!RawDataCols,$C111,D$5))</f>
        <v>61440A10</v>
      </c>
      <c r="E111" s="3" t="str">
        <f>IF(E$3=0,0,INDEX(Sheet1!RawDataCols,$C111,E$5))</f>
        <v xml:space="preserve">61440          </v>
      </c>
      <c r="F111" s="3" t="str">
        <f>IF(F$3=0,0,INDEX(Sheet1!RawDataCols,$C111,F$5))</f>
        <v xml:space="preserve">A10            </v>
      </c>
      <c r="G111" s="3" t="str">
        <f>IF(G$3=0,0,INDEX(Sheet1!RawDataCols,$C111,G$5))</f>
        <v xml:space="preserve">               </v>
      </c>
      <c r="H111" s="3" t="str">
        <f>IF(H$3=0,0,INDEX(Sheet1!RawDataCols,$C111,H$5))</f>
        <v xml:space="preserve">               </v>
      </c>
      <c r="I111" s="3" t="str">
        <f>IF(I$3=0,0,INDEX(Sheet1!RawDataCols,$C111,I$5))</f>
        <v xml:space="preserve">               </v>
      </c>
      <c r="J111" s="3" t="str">
        <f>IF(J$3=0,0,INDEX(Sheet1!RawDataCols,$C111,J$5))</f>
        <v xml:space="preserve">               </v>
      </c>
      <c r="K111" s="3" t="str">
        <f>IF(K$3=0,0,INDEX(Sheet1!RawDataCols,$C111,K$5))</f>
        <v xml:space="preserve">               </v>
      </c>
      <c r="L111" s="3" t="str">
        <f>IF(L$3=0,0,INDEX(Sheet1!RawDataCols,$C111,L$5))</f>
        <v xml:space="preserve">               </v>
      </c>
      <c r="M111" s="3" t="str">
        <f>IF(M$3=0,0,INDEX(Sheet1!RawDataCols,$C111,M$5))</f>
        <v xml:space="preserve">F010  </v>
      </c>
      <c r="N111" s="3" t="str">
        <f>IF(N$3=0,0,INDEX(Sheet1!RawDataCols,$C111,N$5))</f>
        <v>Less Accum Depn - Build Improvements-15 Franklin St</v>
      </c>
      <c r="O111" s="3">
        <f>INDEX(Sheet1!RawDataCols,$C111,O$5)</f>
        <v>24</v>
      </c>
      <c r="P111" s="3" t="str">
        <f>INDEX(Sheet1!RawDataCols,$C111,P$5)</f>
        <v>Fixed Assets</v>
      </c>
      <c r="Q111" s="3" t="str">
        <f>IF(Q$3=0,0,INDEX(Sheet1!RawDataCols,$C111,Q$5))</f>
        <v>B</v>
      </c>
      <c r="R111" s="3">
        <f t="shared" si="47"/>
        <v>1</v>
      </c>
      <c r="S111" s="3">
        <f t="shared" si="48"/>
        <v>-1</v>
      </c>
      <c r="T111" s="3">
        <f>IF(T$3=0,0,INDEX(Sheet1!RawDataCols,$C111,T$5)*$R111)</f>
        <v>-285333.12</v>
      </c>
      <c r="U111" s="3">
        <f>IF(U$3=0,0,INDEX(Sheet1!RawDataCols,$C111,U$5)*$R111)</f>
        <v>-3396.12</v>
      </c>
      <c r="V111" s="3">
        <f>IF(V$3=0,0,INDEX(Sheet1!RawDataCols,$C111,V$5)*$R111)</f>
        <v>0</v>
      </c>
      <c r="W111" s="3">
        <f>IF(W$3=0,0,INDEX(Sheet1!RawDataCols,$C111,W$5)*$R111)</f>
        <v>-3346.59</v>
      </c>
      <c r="X111" s="3">
        <f>IF(X$3=0,0,INDEX(Sheet1!RawDataCols,$C111,X$5)*$R111)</f>
        <v>-3396.12</v>
      </c>
      <c r="Y111" s="3">
        <f>IF(Y$3=0,0,INDEX(Sheet1!RawDataCols,$C111,Y$5)*$R111)</f>
        <v>0</v>
      </c>
      <c r="Z111" s="3">
        <f>IF(Z$3=0,0,INDEX(Sheet1!RawDataCols,$C111,Z$5)*$R111)</f>
        <v>-3346.59</v>
      </c>
      <c r="AA111" s="3">
        <f>IF(AA$3=0,0,INDEX(Sheet1!RawDataCols,$C111,AA$5)*$R111)</f>
        <v>-3396.12</v>
      </c>
      <c r="AB111" s="3">
        <f>IF(AB$3=0,0,INDEX(Sheet1!RawDataCols,$C111,AB$5)*$R111)</f>
        <v>0</v>
      </c>
      <c r="AC111" s="3">
        <f>IF(AC$3=0,0,INDEX(Sheet1!RawDataCols,$C111,AC$5)*$R111)</f>
        <v>-3346.59</v>
      </c>
      <c r="AD111" s="3">
        <f>IF(AD$3=0,0,INDEX(Sheet1!RawDataCols,$C111,AD$5)*$R111)</f>
        <v>-3396.12</v>
      </c>
      <c r="AE111" s="3">
        <f>IF(AE$3=0,0,INDEX(Sheet1!RawDataCols,$C111,AE$5)*$R111)</f>
        <v>0</v>
      </c>
      <c r="AF111" s="3">
        <f>IF(AF$3=0,0,INDEX(Sheet1!RawDataCols,$C111,AF$5)*$R111)</f>
        <v>-3346.59</v>
      </c>
      <c r="AG111" s="3">
        <f>IF(AG$3=0,0,INDEX(Sheet1!RawDataCols,$C111,AG$5)*$R111)</f>
        <v>-3396.12</v>
      </c>
      <c r="AH111" s="3">
        <f>IF(AH$3=0,0,INDEX(Sheet1!RawDataCols,$C111,AH$5)*$R111)</f>
        <v>0</v>
      </c>
      <c r="AI111" s="3">
        <f>IF(AI$3=0,0,INDEX(Sheet1!RawDataCols,$C111,AI$5)*$R111)</f>
        <v>-3346.59</v>
      </c>
      <c r="AJ111" s="3">
        <f>IF(AJ$3=0,0,INDEX(Sheet1!RawDataCols,$C111,AJ$5)*$R111)</f>
        <v>-3396.12</v>
      </c>
      <c r="AK111" s="3">
        <f>IF(AK$3=0,0,INDEX(Sheet1!RawDataCols,$C111,AK$5)*$R111)</f>
        <v>0</v>
      </c>
      <c r="AL111" s="3">
        <f>IF(AL$3=0,0,INDEX(Sheet1!RawDataCols,$C111,AL$5)*$R111)</f>
        <v>-3346.59</v>
      </c>
      <c r="AM111" s="3">
        <f>IF(AM$3=0,0,INDEX(Sheet1!RawDataCols,$C111,AM$5)*$R111)</f>
        <v>-3241.33</v>
      </c>
      <c r="AN111" s="3">
        <f>IF(AN$3=0,0,INDEX(Sheet1!RawDataCols,$C111,AN$5)*$R111)</f>
        <v>0</v>
      </c>
      <c r="AO111" s="3">
        <f>IF(AO$3=0,0,INDEX(Sheet1!RawDataCols,$C111,AO$5)*$R111)</f>
        <v>-3251.12</v>
      </c>
      <c r="AP111" s="3">
        <f>IF(AP$3=0,0,INDEX(Sheet1!RawDataCols,$C111,AP$5)*$R111)</f>
        <v>-3386.33</v>
      </c>
      <c r="AQ111" s="3">
        <f>IF(AQ$3=0,0,INDEX(Sheet1!RawDataCols,$C111,AQ$5)*$R111)</f>
        <v>0</v>
      </c>
      <c r="AR111" s="3">
        <f>IF(AR$3=0,0,INDEX(Sheet1!RawDataCols,$C111,AR$5)*$R111)</f>
        <v>-3251.12</v>
      </c>
      <c r="AS111" s="3">
        <f>IF(AS$3=0,0,INDEX(Sheet1!RawDataCols,$C111,AS$5)*$R111)</f>
        <v>-3386.33</v>
      </c>
      <c r="AT111" s="3">
        <f>IF(AT$3=0,0,INDEX(Sheet1!RawDataCols,$C111,AT$5)*$R111)</f>
        <v>0</v>
      </c>
      <c r="AU111" s="3">
        <f>IF(AU$3=0,0,INDEX(Sheet1!RawDataCols,$C111,AU$5)*$R111)</f>
        <v>-3396.12</v>
      </c>
      <c r="AV111" s="3">
        <f>IF(AV$3=0,0,INDEX(Sheet1!RawDataCols,$C111,AV$5)*$R111)</f>
        <v>-3386.33</v>
      </c>
      <c r="AW111" s="3">
        <f>IF(AW$3=0,0,INDEX(Sheet1!RawDataCols,$C111,AW$5)*$R111)</f>
        <v>0</v>
      </c>
      <c r="AX111" s="3">
        <f>IF(AX$3=0,0,INDEX(Sheet1!RawDataCols,$C111,AX$5)*$R111)</f>
        <v>-3396.12</v>
      </c>
      <c r="AY111" s="3">
        <f>IF(AY$3=0,0,INDEX(Sheet1!RawDataCols,$C111,AY$5)*$R111)</f>
        <v>-3386.33</v>
      </c>
      <c r="AZ111" s="3">
        <f>IF(AZ$3=0,0,INDEX(Sheet1!RawDataCols,$C111,AZ$5)*$R111)</f>
        <v>0</v>
      </c>
      <c r="BA111" s="3">
        <f>IF(BA$3=0,0,INDEX(Sheet1!RawDataCols,$C111,BA$5)*$R111)</f>
        <v>-3396.12</v>
      </c>
      <c r="BB111" s="3">
        <f>IF(BB$3=0,0,INDEX(Sheet1!RawDataCols,$C111,BB$5)*$R111)</f>
        <v>-3386.33</v>
      </c>
      <c r="BC111" s="3">
        <f>IF(BC$3=0,0,INDEX(Sheet1!RawDataCols,$C111,BC$5)*$R111)</f>
        <v>0</v>
      </c>
      <c r="BD111" s="3">
        <f>IF(BD$3=0,0,INDEX(Sheet1!RawDataCols,$C111,BD$5)*$R111)</f>
        <v>-3396.12</v>
      </c>
      <c r="BE111" s="3">
        <f>IF(BE$3=0,0,INDEX(Sheet1!RawDataCols,$C111,BE$5)*$R111)</f>
        <v>-3386.33</v>
      </c>
      <c r="BF111" s="3">
        <f>IF(BF$3=0,0,INDEX(Sheet1!RawDataCols,$C111,BF$5)*$R111)</f>
        <v>0</v>
      </c>
      <c r="BG111" s="179">
        <f>IF(BG$3=0,0,INDEX(Sheet1!RawDataCols,$C111,BG$5)*$R111)</f>
        <v>-3396.12</v>
      </c>
      <c r="BH111" s="33">
        <f t="shared" si="49"/>
        <v>-325882.82000000007</v>
      </c>
      <c r="BI111" s="33">
        <f t="shared" si="50"/>
        <v>0</v>
      </c>
      <c r="BJ111" s="33">
        <f t="shared" si="51"/>
        <v>-285333.12</v>
      </c>
      <c r="BK111" s="3">
        <f>IF(BK$3=0,0,INDEX(Sheet1!RawDataCols,$C111,BK$5)*$R111)</f>
        <v>0</v>
      </c>
      <c r="BL111" s="3">
        <f>IF(BL$3=0,0,INDEX(Sheet1!RawDataCols,$C111,BL$5)*$R111)</f>
        <v>-33155.800000000003</v>
      </c>
      <c r="BM111" s="3">
        <f>IF(BM$3=0,0,INDEX(Sheet1!RawDataCols,$C111,BM$5)*$R111)</f>
        <v>-28154.04</v>
      </c>
      <c r="BN111" s="3">
        <f>IF(BN$3=0,0,INDEX(Sheet1!RawDataCols,$C111,BN$5)*$R111)</f>
        <v>-24435.224999999999</v>
      </c>
      <c r="BO111" s="3">
        <f>IF(BO$3=0,0,INDEX(Sheet1!RawDataCols,$C111,BO$5)*$R111)</f>
        <v>-20752.66</v>
      </c>
      <c r="BP111" s="3">
        <f>IF(BP$3=0,0,INDEX(Sheet1!RawDataCols,$C111,BP$5)*$R111)</f>
        <v>-245166.86</v>
      </c>
      <c r="BQ111" s="3">
        <f t="shared" si="52"/>
        <v>-295521.48</v>
      </c>
      <c r="BR111" s="3">
        <f t="shared" si="53"/>
        <v>-305709.83999999997</v>
      </c>
      <c r="BS111" s="3">
        <f t="shared" si="54"/>
        <v>-315723.82999999996</v>
      </c>
      <c r="BT111" s="3">
        <f t="shared" si="55"/>
        <v>-325882.81999999995</v>
      </c>
      <c r="BU111" s="3" t="str">
        <f>INDEX(Sheet1!$BS$2:$BS$1000,MATCH($A111,Sheet1!$A$2:$A$1000,0))</f>
        <v>23</v>
      </c>
      <c r="BV111" s="3">
        <f>INDEX(Sheet1!$BT$2:$BT$1000,MATCH($A111,Sheet1!$A$2:$A$1000,0))</f>
        <v>-325882.82</v>
      </c>
    </row>
    <row r="112" spans="1:74" x14ac:dyDescent="0.2">
      <c r="A112" s="11" t="s">
        <v>658</v>
      </c>
      <c r="B112" s="3">
        <f>MATCH($A112,Sheet1!ACCOUNTNO,0)</f>
        <v>92</v>
      </c>
      <c r="C112" s="3">
        <f t="shared" si="46"/>
        <v>92</v>
      </c>
      <c r="D112" s="3" t="str">
        <f>IF(D$3=0,0,INDEX(Sheet1!RawDataCols,$C112,D$5))</f>
        <v>61440Z00</v>
      </c>
      <c r="E112" s="3" t="str">
        <f>IF(E$3=0,0,INDEX(Sheet1!RawDataCols,$C112,E$5))</f>
        <v xml:space="preserve">61440          </v>
      </c>
      <c r="F112" s="3" t="str">
        <f>IF(F$3=0,0,INDEX(Sheet1!RawDataCols,$C112,F$5))</f>
        <v xml:space="preserve">Z00            </v>
      </c>
      <c r="G112" s="3" t="str">
        <f>IF(G$3=0,0,INDEX(Sheet1!RawDataCols,$C112,G$5))</f>
        <v xml:space="preserve">               </v>
      </c>
      <c r="H112" s="3" t="str">
        <f>IF(H$3=0,0,INDEX(Sheet1!RawDataCols,$C112,H$5))</f>
        <v xml:space="preserve">               </v>
      </c>
      <c r="I112" s="3" t="str">
        <f>IF(I$3=0,0,INDEX(Sheet1!RawDataCols,$C112,I$5))</f>
        <v xml:space="preserve">               </v>
      </c>
      <c r="J112" s="3" t="str">
        <f>IF(J$3=0,0,INDEX(Sheet1!RawDataCols,$C112,J$5))</f>
        <v xml:space="preserve">               </v>
      </c>
      <c r="K112" s="3" t="str">
        <f>IF(K$3=0,0,INDEX(Sheet1!RawDataCols,$C112,K$5))</f>
        <v xml:space="preserve">               </v>
      </c>
      <c r="L112" s="3" t="str">
        <f>IF(L$3=0,0,INDEX(Sheet1!RawDataCols,$C112,L$5))</f>
        <v xml:space="preserve">               </v>
      </c>
      <c r="M112" s="3" t="str">
        <f>IF(M$3=0,0,INDEX(Sheet1!RawDataCols,$C112,M$5))</f>
        <v xml:space="preserve">F010  </v>
      </c>
      <c r="N112" s="3" t="str">
        <f>IF(N$3=0,0,INDEX(Sheet1!RawDataCols,$C112,N$5))</f>
        <v>Less Accum Depn - Build Improvements-General</v>
      </c>
      <c r="O112" s="3">
        <f>INDEX(Sheet1!RawDataCols,$C112,O$5)</f>
        <v>24</v>
      </c>
      <c r="P112" s="3" t="str">
        <f>INDEX(Sheet1!RawDataCols,$C112,P$5)</f>
        <v>Fixed Assets</v>
      </c>
      <c r="Q112" s="3" t="str">
        <f>IF(Q$3=0,0,INDEX(Sheet1!RawDataCols,$C112,Q$5))</f>
        <v>B</v>
      </c>
      <c r="R112" s="3">
        <f t="shared" si="47"/>
        <v>1</v>
      </c>
      <c r="S112" s="3">
        <f t="shared" si="48"/>
        <v>-1</v>
      </c>
      <c r="T112" s="3">
        <f>IF(T$3=0,0,INDEX(Sheet1!RawDataCols,$C112,T$5)*$R112)</f>
        <v>-78097.81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0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0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0</v>
      </c>
      <c r="BC112" s="3">
        <f>IF(BC$3=0,0,INDEX(Sheet1!RawDataCols,$C112,BC$5)*$R112)</f>
        <v>0</v>
      </c>
      <c r="BD112" s="3">
        <f>IF(BD$3=0,0,INDEX(Sheet1!RawDataCols,$C112,BD$5)*$R112)</f>
        <v>0</v>
      </c>
      <c r="BE112" s="3">
        <f>IF(BE$3=0,0,INDEX(Sheet1!RawDataCols,$C112,BE$5)*$R112)</f>
        <v>0</v>
      </c>
      <c r="BF112" s="3">
        <f>IF(BF$3=0,0,INDEX(Sheet1!RawDataCols,$C112,BF$5)*$R112)</f>
        <v>0</v>
      </c>
      <c r="BG112" s="179">
        <f>IF(BG$3=0,0,INDEX(Sheet1!RawDataCols,$C112,BG$5)*$R112)</f>
        <v>0</v>
      </c>
      <c r="BH112" s="33">
        <f t="shared" si="49"/>
        <v>-78097.81</v>
      </c>
      <c r="BI112" s="33">
        <f t="shared" si="50"/>
        <v>0</v>
      </c>
      <c r="BJ112" s="33">
        <f t="shared" si="51"/>
        <v>-78097.81</v>
      </c>
      <c r="BK112" s="3">
        <f>IF(BK$3=0,0,INDEX(Sheet1!RawDataCols,$C112,BK$5)*$R112)</f>
        <v>0</v>
      </c>
      <c r="BL112" s="3">
        <f>IF(BL$3=0,0,INDEX(Sheet1!RawDataCols,$C112,BL$5)*$R112)</f>
        <v>-9762.2262499999997</v>
      </c>
      <c r="BM112" s="3">
        <f>IF(BM$3=0,0,INDEX(Sheet1!RawDataCols,$C112,BM$5)*$R112)</f>
        <v>-9762.2262499999997</v>
      </c>
      <c r="BN112" s="3">
        <f>IF(BN$3=0,0,INDEX(Sheet1!RawDataCols,$C112,BN$5)*$R112)</f>
        <v>-9762.2262499999997</v>
      </c>
      <c r="BO112" s="3">
        <f>IF(BO$3=0,0,INDEX(Sheet1!RawDataCols,$C112,BO$5)*$R112)</f>
        <v>-9762.2262499999997</v>
      </c>
      <c r="BP112" s="3">
        <f>IF(BP$3=0,0,INDEX(Sheet1!RawDataCols,$C112,BP$5)*$R112)</f>
        <v>-78097.81</v>
      </c>
      <c r="BQ112" s="3">
        <f t="shared" si="52"/>
        <v>-78097.81</v>
      </c>
      <c r="BR112" s="3">
        <f t="shared" si="53"/>
        <v>-78097.81</v>
      </c>
      <c r="BS112" s="3">
        <f t="shared" si="54"/>
        <v>-78097.81</v>
      </c>
      <c r="BT112" s="3">
        <f t="shared" si="55"/>
        <v>-78097.81</v>
      </c>
      <c r="BU112" s="3" t="str">
        <f>INDEX(Sheet1!$BS$2:$BS$1000,MATCH($A112,Sheet1!$A$2:$A$1000,0))</f>
        <v>23</v>
      </c>
      <c r="BV112" s="3">
        <f>INDEX(Sheet1!$BT$2:$BT$1000,MATCH($A112,Sheet1!$A$2:$A$1000,0))</f>
        <v>-78097.81</v>
      </c>
    </row>
    <row r="113" spans="1:74" x14ac:dyDescent="0.2">
      <c r="A113" s="11" t="s">
        <v>659</v>
      </c>
      <c r="B113" s="3">
        <f>MATCH($A113,Sheet1!ACCOUNTNO,0)</f>
        <v>93</v>
      </c>
      <c r="C113" s="3">
        <f t="shared" si="46"/>
        <v>93</v>
      </c>
      <c r="D113" s="3" t="str">
        <f>IF(D$3=0,0,INDEX(Sheet1!RawDataCols,$C113,D$5))</f>
        <v>61480A12</v>
      </c>
      <c r="E113" s="3" t="str">
        <f>IF(E$3=0,0,INDEX(Sheet1!RawDataCols,$C113,E$5))</f>
        <v xml:space="preserve">61480          </v>
      </c>
      <c r="F113" s="3" t="str">
        <f>IF(F$3=0,0,INDEX(Sheet1!RawDataCols,$C113,F$5))</f>
        <v xml:space="preserve">A12            </v>
      </c>
      <c r="G113" s="3" t="str">
        <f>IF(G$3=0,0,INDEX(Sheet1!RawDataCols,$C113,G$5))</f>
        <v xml:space="preserve">               </v>
      </c>
      <c r="H113" s="3" t="str">
        <f>IF(H$3=0,0,INDEX(Sheet1!RawDataCols,$C113,H$5))</f>
        <v xml:space="preserve">               </v>
      </c>
      <c r="I113" s="3" t="str">
        <f>IF(I$3=0,0,INDEX(Sheet1!RawDataCols,$C113,I$5))</f>
        <v xml:space="preserve">               </v>
      </c>
      <c r="J113" s="3" t="str">
        <f>IF(J$3=0,0,INDEX(Sheet1!RawDataCols,$C113,J$5))</f>
        <v xml:space="preserve">               </v>
      </c>
      <c r="K113" s="3" t="str">
        <f>IF(K$3=0,0,INDEX(Sheet1!RawDataCols,$C113,K$5))</f>
        <v xml:space="preserve">               </v>
      </c>
      <c r="L113" s="3" t="str">
        <f>IF(L$3=0,0,INDEX(Sheet1!RawDataCols,$C113,L$5))</f>
        <v xml:space="preserve">               </v>
      </c>
      <c r="M113" s="3" t="str">
        <f>IF(M$3=0,0,INDEX(Sheet1!RawDataCols,$C113,M$5))</f>
        <v xml:space="preserve">F010  </v>
      </c>
      <c r="N113" s="3" t="str">
        <f>IF(N$3=0,0,INDEX(Sheet1!RawDataCols,$C113,N$5))</f>
        <v>Less Accum Depn - Furniture &amp; Fittings-A27 188 Carrington</v>
      </c>
      <c r="O113" s="3">
        <f>INDEX(Sheet1!RawDataCols,$C113,O$5)</f>
        <v>24</v>
      </c>
      <c r="P113" s="3" t="str">
        <f>INDEX(Sheet1!RawDataCols,$C113,P$5)</f>
        <v>Fixed Assets</v>
      </c>
      <c r="Q113" s="3" t="str">
        <f>IF(Q$3=0,0,INDEX(Sheet1!RawDataCols,$C113,Q$5))</f>
        <v>B</v>
      </c>
      <c r="R113" s="3">
        <f t="shared" si="47"/>
        <v>1</v>
      </c>
      <c r="S113" s="3">
        <f t="shared" si="48"/>
        <v>-1</v>
      </c>
      <c r="T113" s="3">
        <f>IF(T$3=0,0,INDEX(Sheet1!RawDataCols,$C113,T$5)*$R113)</f>
        <v>0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49"/>
        <v>0</v>
      </c>
      <c r="BI113" s="33">
        <f t="shared" si="50"/>
        <v>0</v>
      </c>
      <c r="BJ113" s="33">
        <f t="shared" si="51"/>
        <v>0</v>
      </c>
      <c r="BK113" s="3">
        <f>IF(BK$3=0,0,INDEX(Sheet1!RawDataCols,$C113,BK$5)*$R113)</f>
        <v>0</v>
      </c>
      <c r="BL113" s="3">
        <f>IF(BL$3=0,0,INDEX(Sheet1!RawDataCols,$C113,BL$5)*$R113)</f>
        <v>0</v>
      </c>
      <c r="BM113" s="3">
        <f>IF(BM$3=0,0,INDEX(Sheet1!RawDataCols,$C113,BM$5)*$R113)</f>
        <v>0</v>
      </c>
      <c r="BN113" s="3">
        <f>IF(BN$3=0,0,INDEX(Sheet1!RawDataCols,$C113,BN$5)*$R113)</f>
        <v>0</v>
      </c>
      <c r="BO113" s="3">
        <f>IF(BO$3=0,0,INDEX(Sheet1!RawDataCols,$C113,BO$5)*$R113)</f>
        <v>0</v>
      </c>
      <c r="BP113" s="3">
        <f>IF(BP$3=0,0,INDEX(Sheet1!RawDataCols,$C113,BP$5)*$R113)</f>
        <v>0</v>
      </c>
      <c r="BQ113" s="3">
        <f t="shared" si="52"/>
        <v>0</v>
      </c>
      <c r="BR113" s="3">
        <f t="shared" si="53"/>
        <v>0</v>
      </c>
      <c r="BS113" s="3">
        <f t="shared" si="54"/>
        <v>0</v>
      </c>
      <c r="BT113" s="3">
        <f t="shared" si="55"/>
        <v>0</v>
      </c>
      <c r="BU113" s="3" t="str">
        <f>INDEX(Sheet1!$BS$2:$BS$1000,MATCH($A113,Sheet1!$A$2:$A$1000,0))</f>
        <v>23</v>
      </c>
      <c r="BV113" s="3">
        <f>INDEX(Sheet1!$BT$2:$BT$1000,MATCH($A113,Sheet1!$A$2:$A$1000,0))</f>
        <v>0</v>
      </c>
    </row>
    <row r="114" spans="1:74" x14ac:dyDescent="0.2">
      <c r="A114" s="11" t="s">
        <v>660</v>
      </c>
      <c r="B114" s="3">
        <f>MATCH($A114,Sheet1!ACCOUNTNO,0)</f>
        <v>94</v>
      </c>
      <c r="C114" s="3">
        <f t="shared" si="46"/>
        <v>94</v>
      </c>
      <c r="D114" s="3" t="str">
        <f>IF(D$3=0,0,INDEX(Sheet1!RawDataCols,$C114,D$5))</f>
        <v>61480A13</v>
      </c>
      <c r="E114" s="3" t="str">
        <f>IF(E$3=0,0,INDEX(Sheet1!RawDataCols,$C114,E$5))</f>
        <v xml:space="preserve">61480          </v>
      </c>
      <c r="F114" s="3" t="str">
        <f>IF(F$3=0,0,INDEX(Sheet1!RawDataCols,$C114,F$5))</f>
        <v xml:space="preserve">A13            </v>
      </c>
      <c r="G114" s="3" t="str">
        <f>IF(G$3=0,0,INDEX(Sheet1!RawDataCols,$C114,G$5))</f>
        <v xml:space="preserve">               </v>
      </c>
      <c r="H114" s="3" t="str">
        <f>IF(H$3=0,0,INDEX(Sheet1!RawDataCols,$C114,H$5))</f>
        <v xml:space="preserve">               </v>
      </c>
      <c r="I114" s="3" t="str">
        <f>IF(I$3=0,0,INDEX(Sheet1!RawDataCols,$C114,I$5))</f>
        <v xml:space="preserve">               </v>
      </c>
      <c r="J114" s="3" t="str">
        <f>IF(J$3=0,0,INDEX(Sheet1!RawDataCols,$C114,J$5))</f>
        <v xml:space="preserve">               </v>
      </c>
      <c r="K114" s="3" t="str">
        <f>IF(K$3=0,0,INDEX(Sheet1!RawDataCols,$C114,K$5))</f>
        <v xml:space="preserve">               </v>
      </c>
      <c r="L114" s="3" t="str">
        <f>IF(L$3=0,0,INDEX(Sheet1!RawDataCols,$C114,L$5))</f>
        <v xml:space="preserve">               </v>
      </c>
      <c r="M114" s="3" t="str">
        <f>IF(M$3=0,0,INDEX(Sheet1!RawDataCols,$C114,M$5))</f>
        <v xml:space="preserve">F010  </v>
      </c>
      <c r="N114" s="3" t="str">
        <f>IF(N$3=0,0,INDEX(Sheet1!RawDataCols,$C114,N$5))</f>
        <v>Less Accum Depn - Furniture &amp; Fittings-B25 188 Carrington</v>
      </c>
      <c r="O114" s="3">
        <f>INDEX(Sheet1!RawDataCols,$C114,O$5)</f>
        <v>24</v>
      </c>
      <c r="P114" s="3" t="str">
        <f>INDEX(Sheet1!RawDataCols,$C114,P$5)</f>
        <v>Fixed Assets</v>
      </c>
      <c r="Q114" s="3" t="str">
        <f>IF(Q$3=0,0,INDEX(Sheet1!RawDataCols,$C114,Q$5))</f>
        <v>B</v>
      </c>
      <c r="R114" s="3">
        <f t="shared" si="47"/>
        <v>1</v>
      </c>
      <c r="S114" s="3">
        <f t="shared" si="48"/>
        <v>-1</v>
      </c>
      <c r="T114" s="3">
        <f>IF(T$3=0,0,INDEX(Sheet1!RawDataCols,$C114,T$5)*$R114)</f>
        <v>0</v>
      </c>
      <c r="U114" s="3">
        <f>IF(U$3=0,0,INDEX(Sheet1!RawDataCols,$C114,U$5)*$R114)</f>
        <v>0</v>
      </c>
      <c r="V114" s="3">
        <f>IF(V$3=0,0,INDEX(Sheet1!RawDataCols,$C114,V$5)*$R114)</f>
        <v>0</v>
      </c>
      <c r="W114" s="3">
        <f>IF(W$3=0,0,INDEX(Sheet1!RawDataCols,$C114,W$5)*$R114)</f>
        <v>0</v>
      </c>
      <c r="X114" s="3">
        <f>IF(X$3=0,0,INDEX(Sheet1!RawDataCols,$C114,X$5)*$R114)</f>
        <v>0</v>
      </c>
      <c r="Y114" s="3">
        <f>IF(Y$3=0,0,INDEX(Sheet1!RawDataCols,$C114,Y$5)*$R114)</f>
        <v>0</v>
      </c>
      <c r="Z114" s="3">
        <f>IF(Z$3=0,0,INDEX(Sheet1!RawDataCols,$C114,Z$5)*$R114)</f>
        <v>0</v>
      </c>
      <c r="AA114" s="3">
        <f>IF(AA$3=0,0,INDEX(Sheet1!RawDataCols,$C114,AA$5)*$R114)</f>
        <v>0</v>
      </c>
      <c r="AB114" s="3">
        <f>IF(AB$3=0,0,INDEX(Sheet1!RawDataCols,$C114,AB$5)*$R114)</f>
        <v>0</v>
      </c>
      <c r="AC114" s="3">
        <f>IF(AC$3=0,0,INDEX(Sheet1!RawDataCols,$C114,AC$5)*$R114)</f>
        <v>0</v>
      </c>
      <c r="AD114" s="3">
        <f>IF(AD$3=0,0,INDEX(Sheet1!RawDataCols,$C114,AD$5)*$R114)</f>
        <v>0</v>
      </c>
      <c r="AE114" s="3">
        <f>IF(AE$3=0,0,INDEX(Sheet1!RawDataCols,$C114,AE$5)*$R114)</f>
        <v>0</v>
      </c>
      <c r="AF114" s="3">
        <f>IF(AF$3=0,0,INDEX(Sheet1!RawDataCols,$C114,AF$5)*$R114)</f>
        <v>0</v>
      </c>
      <c r="AG114" s="3">
        <f>IF(AG$3=0,0,INDEX(Sheet1!RawDataCols,$C114,AG$5)*$R114)</f>
        <v>0</v>
      </c>
      <c r="AH114" s="3">
        <f>IF(AH$3=0,0,INDEX(Sheet1!RawDataCols,$C114,AH$5)*$R114)</f>
        <v>0</v>
      </c>
      <c r="AI114" s="3">
        <f>IF(AI$3=0,0,INDEX(Sheet1!RawDataCols,$C114,AI$5)*$R114)</f>
        <v>0</v>
      </c>
      <c r="AJ114" s="3">
        <f>IF(AJ$3=0,0,INDEX(Sheet1!RawDataCols,$C114,AJ$5)*$R114)</f>
        <v>0</v>
      </c>
      <c r="AK114" s="3">
        <f>IF(AK$3=0,0,INDEX(Sheet1!RawDataCols,$C114,AK$5)*$R114)</f>
        <v>0</v>
      </c>
      <c r="AL114" s="3">
        <f>IF(AL$3=0,0,INDEX(Sheet1!RawDataCols,$C114,AL$5)*$R114)</f>
        <v>0</v>
      </c>
      <c r="AM114" s="3">
        <f>IF(AM$3=0,0,INDEX(Sheet1!RawDataCols,$C114,AM$5)*$R114)</f>
        <v>0</v>
      </c>
      <c r="AN114" s="3">
        <f>IF(AN$3=0,0,INDEX(Sheet1!RawDataCols,$C114,AN$5)*$R114)</f>
        <v>0</v>
      </c>
      <c r="AO114" s="3">
        <f>IF(AO$3=0,0,INDEX(Sheet1!RawDataCols,$C114,AO$5)*$R114)</f>
        <v>0</v>
      </c>
      <c r="AP114" s="3">
        <f>IF(AP$3=0,0,INDEX(Sheet1!RawDataCols,$C114,AP$5)*$R114)</f>
        <v>0</v>
      </c>
      <c r="AQ114" s="3">
        <f>IF(AQ$3=0,0,INDEX(Sheet1!RawDataCols,$C114,AQ$5)*$R114)</f>
        <v>0</v>
      </c>
      <c r="AR114" s="3">
        <f>IF(AR$3=0,0,INDEX(Sheet1!RawDataCols,$C114,AR$5)*$R114)</f>
        <v>0</v>
      </c>
      <c r="AS114" s="3">
        <f>IF(AS$3=0,0,INDEX(Sheet1!RawDataCols,$C114,AS$5)*$R114)</f>
        <v>0</v>
      </c>
      <c r="AT114" s="3">
        <f>IF(AT$3=0,0,INDEX(Sheet1!RawDataCols,$C114,AT$5)*$R114)</f>
        <v>0</v>
      </c>
      <c r="AU114" s="3">
        <f>IF(AU$3=0,0,INDEX(Sheet1!RawDataCols,$C114,AU$5)*$R114)</f>
        <v>0</v>
      </c>
      <c r="AV114" s="3">
        <f>IF(AV$3=0,0,INDEX(Sheet1!RawDataCols,$C114,AV$5)*$R114)</f>
        <v>0</v>
      </c>
      <c r="AW114" s="3">
        <f>IF(AW$3=0,0,INDEX(Sheet1!RawDataCols,$C114,AW$5)*$R114)</f>
        <v>0</v>
      </c>
      <c r="AX114" s="3">
        <f>IF(AX$3=0,0,INDEX(Sheet1!RawDataCols,$C114,AX$5)*$R114)</f>
        <v>0</v>
      </c>
      <c r="AY114" s="3">
        <f>IF(AY$3=0,0,INDEX(Sheet1!RawDataCols,$C114,AY$5)*$R114)</f>
        <v>0</v>
      </c>
      <c r="AZ114" s="3">
        <f>IF(AZ$3=0,0,INDEX(Sheet1!RawDataCols,$C114,AZ$5)*$R114)</f>
        <v>0</v>
      </c>
      <c r="BA114" s="3">
        <f>IF(BA$3=0,0,INDEX(Sheet1!RawDataCols,$C114,BA$5)*$R114)</f>
        <v>0</v>
      </c>
      <c r="BB114" s="3">
        <f>IF(BB$3=0,0,INDEX(Sheet1!RawDataCols,$C114,BB$5)*$R114)</f>
        <v>0</v>
      </c>
      <c r="BC114" s="3">
        <f>IF(BC$3=0,0,INDEX(Sheet1!RawDataCols,$C114,BC$5)*$R114)</f>
        <v>0</v>
      </c>
      <c r="BD114" s="3">
        <f>IF(BD$3=0,0,INDEX(Sheet1!RawDataCols,$C114,BD$5)*$R114)</f>
        <v>0</v>
      </c>
      <c r="BE114" s="3">
        <f>IF(BE$3=0,0,INDEX(Sheet1!RawDataCols,$C114,BE$5)*$R114)</f>
        <v>0</v>
      </c>
      <c r="BF114" s="3">
        <f>IF(BF$3=0,0,INDEX(Sheet1!RawDataCols,$C114,BF$5)*$R114)</f>
        <v>0</v>
      </c>
      <c r="BG114" s="179">
        <f>IF(BG$3=0,0,INDEX(Sheet1!RawDataCols,$C114,BG$5)*$R114)</f>
        <v>0</v>
      </c>
      <c r="BH114" s="33">
        <f t="shared" si="49"/>
        <v>0</v>
      </c>
      <c r="BI114" s="33">
        <f t="shared" si="50"/>
        <v>0</v>
      </c>
      <c r="BJ114" s="33">
        <f t="shared" si="51"/>
        <v>0</v>
      </c>
      <c r="BK114" s="3">
        <f>IF(BK$3=0,0,INDEX(Sheet1!RawDataCols,$C114,BK$5)*$R114)</f>
        <v>0</v>
      </c>
      <c r="BL114" s="3">
        <f>IF(BL$3=0,0,INDEX(Sheet1!RawDataCols,$C114,BL$5)*$R114)</f>
        <v>0</v>
      </c>
      <c r="BM114" s="3">
        <f>IF(BM$3=0,0,INDEX(Sheet1!RawDataCols,$C114,BM$5)*$R114)</f>
        <v>0</v>
      </c>
      <c r="BN114" s="3">
        <f>IF(BN$3=0,0,INDEX(Sheet1!RawDataCols,$C114,BN$5)*$R114)</f>
        <v>0</v>
      </c>
      <c r="BO114" s="3">
        <f>IF(BO$3=0,0,INDEX(Sheet1!RawDataCols,$C114,BO$5)*$R114)</f>
        <v>0</v>
      </c>
      <c r="BP114" s="3">
        <f>IF(BP$3=0,0,INDEX(Sheet1!RawDataCols,$C114,BP$5)*$R114)</f>
        <v>0</v>
      </c>
      <c r="BQ114" s="3">
        <f t="shared" si="52"/>
        <v>0</v>
      </c>
      <c r="BR114" s="3">
        <f t="shared" si="53"/>
        <v>0</v>
      </c>
      <c r="BS114" s="3">
        <f t="shared" si="54"/>
        <v>0</v>
      </c>
      <c r="BT114" s="3">
        <f t="shared" si="55"/>
        <v>0</v>
      </c>
      <c r="BU114" s="3" t="str">
        <f>INDEX(Sheet1!$BS$2:$BS$1000,MATCH($A114,Sheet1!$A$2:$A$1000,0))</f>
        <v>23</v>
      </c>
      <c r="BV114" s="3">
        <f>INDEX(Sheet1!$BT$2:$BT$1000,MATCH($A114,Sheet1!$A$2:$A$1000,0))</f>
        <v>0</v>
      </c>
    </row>
    <row r="115" spans="1:74" x14ac:dyDescent="0.2">
      <c r="A115" s="11" t="s">
        <v>661</v>
      </c>
      <c r="B115" s="3">
        <f>MATCH($A115,Sheet1!ACCOUNTNO,0)</f>
        <v>95</v>
      </c>
      <c r="C115" s="3">
        <f t="shared" si="46"/>
        <v>95</v>
      </c>
      <c r="D115" s="3" t="str">
        <f>IF(D$3=0,0,INDEX(Sheet1!RawDataCols,$C115,D$5))</f>
        <v>61480Z00</v>
      </c>
      <c r="E115" s="3" t="str">
        <f>IF(E$3=0,0,INDEX(Sheet1!RawDataCols,$C115,E$5))</f>
        <v xml:space="preserve">61480          </v>
      </c>
      <c r="F115" s="3" t="str">
        <f>IF(F$3=0,0,INDEX(Sheet1!RawDataCols,$C115,F$5))</f>
        <v xml:space="preserve">Z00            </v>
      </c>
      <c r="G115" s="3" t="str">
        <f>IF(G$3=0,0,INDEX(Sheet1!RawDataCols,$C115,G$5))</f>
        <v xml:space="preserve">               </v>
      </c>
      <c r="H115" s="3" t="str">
        <f>IF(H$3=0,0,INDEX(Sheet1!RawDataCols,$C115,H$5))</f>
        <v xml:space="preserve">               </v>
      </c>
      <c r="I115" s="3" t="str">
        <f>IF(I$3=0,0,INDEX(Sheet1!RawDataCols,$C115,I$5))</f>
        <v xml:space="preserve">               </v>
      </c>
      <c r="J115" s="3" t="str">
        <f>IF(J$3=0,0,INDEX(Sheet1!RawDataCols,$C115,J$5))</f>
        <v xml:space="preserve">               </v>
      </c>
      <c r="K115" s="3" t="str">
        <f>IF(K$3=0,0,INDEX(Sheet1!RawDataCols,$C115,K$5))</f>
        <v xml:space="preserve">               </v>
      </c>
      <c r="L115" s="3" t="str">
        <f>IF(L$3=0,0,INDEX(Sheet1!RawDataCols,$C115,L$5))</f>
        <v xml:space="preserve">               </v>
      </c>
      <c r="M115" s="3" t="str">
        <f>IF(M$3=0,0,INDEX(Sheet1!RawDataCols,$C115,M$5))</f>
        <v xml:space="preserve">F010  </v>
      </c>
      <c r="N115" s="3" t="str">
        <f>IF(N$3=0,0,INDEX(Sheet1!RawDataCols,$C115,N$5))</f>
        <v>Less Accum Depn - Furniture &amp; Fittings-General</v>
      </c>
      <c r="O115" s="3">
        <f>INDEX(Sheet1!RawDataCols,$C115,O$5)</f>
        <v>24</v>
      </c>
      <c r="P115" s="3" t="str">
        <f>INDEX(Sheet1!RawDataCols,$C115,P$5)</f>
        <v>Fixed Assets</v>
      </c>
      <c r="Q115" s="3" t="str">
        <f>IF(Q$3=0,0,INDEX(Sheet1!RawDataCols,$C115,Q$5))</f>
        <v>B</v>
      </c>
      <c r="R115" s="3">
        <f t="shared" ref="R115:R138" si="56">IF(OR(GL_Cat_Code=8,GL_Cat_Code=12,GL_Cat_Code=28,GL_Cat_Code=32,GL_Cat_Code=36,GL_Cat_Code=40),-1,1)</f>
        <v>1</v>
      </c>
      <c r="S115" s="3">
        <f t="shared" ref="S115:S138" si="57">IF(OR(GL_Cat_Code=8,GL_Cat_Code=12,GL_Cat_Code=28,GL_Cat_Code=32,GL_Cat_Code=36,GL_Cat_Code=40),1,-1)</f>
        <v>-1</v>
      </c>
      <c r="T115" s="3">
        <f>IF(T$3=0,0,INDEX(Sheet1!RawDataCols,$C115,T$5)*$R115)</f>
        <v>-30093.75</v>
      </c>
      <c r="U115" s="3">
        <f>IF(U$3=0,0,INDEX(Sheet1!RawDataCols,$C115,U$5)*$R115)</f>
        <v>0</v>
      </c>
      <c r="V115" s="3">
        <f>IF(V$3=0,0,INDEX(Sheet1!RawDataCols,$C115,V$5)*$R115)</f>
        <v>0</v>
      </c>
      <c r="W115" s="3">
        <f>IF(W$3=0,0,INDEX(Sheet1!RawDataCols,$C115,W$5)*$R115)</f>
        <v>0</v>
      </c>
      <c r="X115" s="3">
        <f>IF(X$3=0,0,INDEX(Sheet1!RawDataCols,$C115,X$5)*$R115)</f>
        <v>0</v>
      </c>
      <c r="Y115" s="3">
        <f>IF(Y$3=0,0,INDEX(Sheet1!RawDataCols,$C115,Y$5)*$R115)</f>
        <v>0</v>
      </c>
      <c r="Z115" s="3">
        <f>IF(Z$3=0,0,INDEX(Sheet1!RawDataCols,$C115,Z$5)*$R115)</f>
        <v>0</v>
      </c>
      <c r="AA115" s="3">
        <f>IF(AA$3=0,0,INDEX(Sheet1!RawDataCols,$C115,AA$5)*$R115)</f>
        <v>0</v>
      </c>
      <c r="AB115" s="3">
        <f>IF(AB$3=0,0,INDEX(Sheet1!RawDataCols,$C115,AB$5)*$R115)</f>
        <v>0</v>
      </c>
      <c r="AC115" s="3">
        <f>IF(AC$3=0,0,INDEX(Sheet1!RawDataCols,$C115,AC$5)*$R115)</f>
        <v>0</v>
      </c>
      <c r="AD115" s="3">
        <f>IF(AD$3=0,0,INDEX(Sheet1!RawDataCols,$C115,AD$5)*$R115)</f>
        <v>0</v>
      </c>
      <c r="AE115" s="3">
        <f>IF(AE$3=0,0,INDEX(Sheet1!RawDataCols,$C115,AE$5)*$R115)</f>
        <v>0</v>
      </c>
      <c r="AF115" s="3">
        <f>IF(AF$3=0,0,INDEX(Sheet1!RawDataCols,$C115,AF$5)*$R115)</f>
        <v>0</v>
      </c>
      <c r="AG115" s="3">
        <f>IF(AG$3=0,0,INDEX(Sheet1!RawDataCols,$C115,AG$5)*$R115)</f>
        <v>0</v>
      </c>
      <c r="AH115" s="3">
        <f>IF(AH$3=0,0,INDEX(Sheet1!RawDataCols,$C115,AH$5)*$R115)</f>
        <v>0</v>
      </c>
      <c r="AI115" s="3">
        <f>IF(AI$3=0,0,INDEX(Sheet1!RawDataCols,$C115,AI$5)*$R115)</f>
        <v>0</v>
      </c>
      <c r="AJ115" s="3">
        <f>IF(AJ$3=0,0,INDEX(Sheet1!RawDataCols,$C115,AJ$5)*$R115)</f>
        <v>0</v>
      </c>
      <c r="AK115" s="3">
        <f>IF(AK$3=0,0,INDEX(Sheet1!RawDataCols,$C115,AK$5)*$R115)</f>
        <v>0</v>
      </c>
      <c r="AL115" s="3">
        <f>IF(AL$3=0,0,INDEX(Sheet1!RawDataCols,$C115,AL$5)*$R115)</f>
        <v>0</v>
      </c>
      <c r="AM115" s="3">
        <f>IF(AM$3=0,0,INDEX(Sheet1!RawDataCols,$C115,AM$5)*$R115)</f>
        <v>0</v>
      </c>
      <c r="AN115" s="3">
        <f>IF(AN$3=0,0,INDEX(Sheet1!RawDataCols,$C115,AN$5)*$R115)</f>
        <v>0</v>
      </c>
      <c r="AO115" s="3">
        <f>IF(AO$3=0,0,INDEX(Sheet1!RawDataCols,$C115,AO$5)*$R115)</f>
        <v>0</v>
      </c>
      <c r="AP115" s="3">
        <f>IF(AP$3=0,0,INDEX(Sheet1!RawDataCols,$C115,AP$5)*$R115)</f>
        <v>0</v>
      </c>
      <c r="AQ115" s="3">
        <f>IF(AQ$3=0,0,INDEX(Sheet1!RawDataCols,$C115,AQ$5)*$R115)</f>
        <v>0</v>
      </c>
      <c r="AR115" s="3">
        <f>IF(AR$3=0,0,INDEX(Sheet1!RawDataCols,$C115,AR$5)*$R115)</f>
        <v>0</v>
      </c>
      <c r="AS115" s="3">
        <f>IF(AS$3=0,0,INDEX(Sheet1!RawDataCols,$C115,AS$5)*$R115)</f>
        <v>0</v>
      </c>
      <c r="AT115" s="3">
        <f>IF(AT$3=0,0,INDEX(Sheet1!RawDataCols,$C115,AT$5)*$R115)</f>
        <v>0</v>
      </c>
      <c r="AU115" s="3">
        <f>IF(AU$3=0,0,INDEX(Sheet1!RawDataCols,$C115,AU$5)*$R115)</f>
        <v>0</v>
      </c>
      <c r="AV115" s="3">
        <f>IF(AV$3=0,0,INDEX(Sheet1!RawDataCols,$C115,AV$5)*$R115)</f>
        <v>0</v>
      </c>
      <c r="AW115" s="3">
        <f>IF(AW$3=0,0,INDEX(Sheet1!RawDataCols,$C115,AW$5)*$R115)</f>
        <v>0</v>
      </c>
      <c r="AX115" s="3">
        <f>IF(AX$3=0,0,INDEX(Sheet1!RawDataCols,$C115,AX$5)*$R115)</f>
        <v>0</v>
      </c>
      <c r="AY115" s="3">
        <f>IF(AY$3=0,0,INDEX(Sheet1!RawDataCols,$C115,AY$5)*$R115)</f>
        <v>0</v>
      </c>
      <c r="AZ115" s="3">
        <f>IF(AZ$3=0,0,INDEX(Sheet1!RawDataCols,$C115,AZ$5)*$R115)</f>
        <v>0</v>
      </c>
      <c r="BA115" s="3">
        <f>IF(BA$3=0,0,INDEX(Sheet1!RawDataCols,$C115,BA$5)*$R115)</f>
        <v>0</v>
      </c>
      <c r="BB115" s="3">
        <f>IF(BB$3=0,0,INDEX(Sheet1!RawDataCols,$C115,BB$5)*$R115)</f>
        <v>0</v>
      </c>
      <c r="BC115" s="3">
        <f>IF(BC$3=0,0,INDEX(Sheet1!RawDataCols,$C115,BC$5)*$R115)</f>
        <v>0</v>
      </c>
      <c r="BD115" s="3">
        <f>IF(BD$3=0,0,INDEX(Sheet1!RawDataCols,$C115,BD$5)*$R115)</f>
        <v>0</v>
      </c>
      <c r="BE115" s="3">
        <f>IF(BE$3=0,0,INDEX(Sheet1!RawDataCols,$C115,BE$5)*$R115)</f>
        <v>0</v>
      </c>
      <c r="BF115" s="3">
        <f>IF(BF$3=0,0,INDEX(Sheet1!RawDataCols,$C115,BF$5)*$R115)</f>
        <v>0</v>
      </c>
      <c r="BG115" s="179">
        <f>IF(BG$3=0,0,INDEX(Sheet1!RawDataCols,$C115,BG$5)*$R115)</f>
        <v>0</v>
      </c>
      <c r="BH115" s="33">
        <f t="shared" si="49"/>
        <v>-30093.75</v>
      </c>
      <c r="BI115" s="33">
        <f t="shared" si="50"/>
        <v>0</v>
      </c>
      <c r="BJ115" s="33">
        <f t="shared" si="51"/>
        <v>-30093.75</v>
      </c>
      <c r="BK115" s="3">
        <f>IF(BK$3=0,0,INDEX(Sheet1!RawDataCols,$C115,BK$5)*$R115)</f>
        <v>0</v>
      </c>
      <c r="BL115" s="3">
        <f>IF(BL$3=0,0,INDEX(Sheet1!RawDataCols,$C115,BL$5)*$R115)</f>
        <v>-3761.71875</v>
      </c>
      <c r="BM115" s="3">
        <f>IF(BM$3=0,0,INDEX(Sheet1!RawDataCols,$C115,BM$5)*$R115)</f>
        <v>-3761.71875</v>
      </c>
      <c r="BN115" s="3">
        <f>IF(BN$3=0,0,INDEX(Sheet1!RawDataCols,$C115,BN$5)*$R115)</f>
        <v>-3761.71875</v>
      </c>
      <c r="BO115" s="3">
        <f>IF(BO$3=0,0,INDEX(Sheet1!RawDataCols,$C115,BO$5)*$R115)</f>
        <v>-3761.71875</v>
      </c>
      <c r="BP115" s="3">
        <f>IF(BP$3=0,0,INDEX(Sheet1!RawDataCols,$C115,BP$5)*$R115)</f>
        <v>-30093.75</v>
      </c>
      <c r="BQ115" s="3">
        <f t="shared" si="52"/>
        <v>-30093.75</v>
      </c>
      <c r="BR115" s="3">
        <f t="shared" si="53"/>
        <v>-30093.75</v>
      </c>
      <c r="BS115" s="3">
        <f t="shared" si="54"/>
        <v>-30093.75</v>
      </c>
      <c r="BT115" s="3">
        <f t="shared" si="55"/>
        <v>-30093.75</v>
      </c>
      <c r="BU115" s="3" t="str">
        <f>INDEX(Sheet1!$BS$2:$BS$1000,MATCH($A115,Sheet1!$A$2:$A$1000,0))</f>
        <v>23</v>
      </c>
      <c r="BV115" s="3">
        <f>INDEX(Sheet1!$BT$2:$BT$1000,MATCH($A115,Sheet1!$A$2:$A$1000,0))</f>
        <v>-30093.75</v>
      </c>
    </row>
    <row r="116" spans="1:74" x14ac:dyDescent="0.2">
      <c r="A116" s="11" t="s">
        <v>662</v>
      </c>
      <c r="B116" s="3">
        <f>MATCH($A116,Sheet1!ACCOUNTNO,0)</f>
        <v>98</v>
      </c>
      <c r="C116" s="3">
        <f t="shared" si="46"/>
        <v>98</v>
      </c>
      <c r="D116" s="3" t="str">
        <f>IF(D$3=0,0,INDEX(Sheet1!RawDataCols,$C116,D$5))</f>
        <v>61540A06</v>
      </c>
      <c r="E116" s="3" t="str">
        <f>IF(E$3=0,0,INDEX(Sheet1!RawDataCols,$C116,E$5))</f>
        <v xml:space="preserve">61540          </v>
      </c>
      <c r="F116" s="3" t="str">
        <f>IF(F$3=0,0,INDEX(Sheet1!RawDataCols,$C116,F$5))</f>
        <v xml:space="preserve">A06            </v>
      </c>
      <c r="G116" s="3" t="str">
        <f>IF(G$3=0,0,INDEX(Sheet1!RawDataCols,$C116,G$5))</f>
        <v xml:space="preserve">               </v>
      </c>
      <c r="H116" s="3" t="str">
        <f>IF(H$3=0,0,INDEX(Sheet1!RawDataCols,$C116,H$5))</f>
        <v xml:space="preserve">               </v>
      </c>
      <c r="I116" s="3" t="str">
        <f>IF(I$3=0,0,INDEX(Sheet1!RawDataCols,$C116,I$5))</f>
        <v xml:space="preserve">               </v>
      </c>
      <c r="J116" s="3" t="str">
        <f>IF(J$3=0,0,INDEX(Sheet1!RawDataCols,$C116,J$5))</f>
        <v xml:space="preserve">               </v>
      </c>
      <c r="K116" s="3" t="str">
        <f>IF(K$3=0,0,INDEX(Sheet1!RawDataCols,$C116,K$5))</f>
        <v xml:space="preserve">               </v>
      </c>
      <c r="L116" s="3" t="str">
        <f>IF(L$3=0,0,INDEX(Sheet1!RawDataCols,$C116,L$5))</f>
        <v xml:space="preserve">               </v>
      </c>
      <c r="M116" s="3" t="str">
        <f>IF(M$3=0,0,INDEX(Sheet1!RawDataCols,$C116,M$5))</f>
        <v xml:space="preserve">F010  </v>
      </c>
      <c r="N116" s="3" t="str">
        <f>IF(N$3=0,0,INDEX(Sheet1!RawDataCols,$C116,N$5))</f>
        <v>Less Accum Depn - Plant &amp; Equip-31 Franklin St</v>
      </c>
      <c r="O116" s="3">
        <f>INDEX(Sheet1!RawDataCols,$C116,O$5)</f>
        <v>24</v>
      </c>
      <c r="P116" s="3" t="str">
        <f>INDEX(Sheet1!RawDataCols,$C116,P$5)</f>
        <v>Fixed Assets</v>
      </c>
      <c r="Q116" s="3" t="str">
        <f>IF(Q$3=0,0,INDEX(Sheet1!RawDataCols,$C116,Q$5))</f>
        <v>B</v>
      </c>
      <c r="R116" s="3">
        <f t="shared" si="56"/>
        <v>1</v>
      </c>
      <c r="S116" s="3">
        <f t="shared" si="57"/>
        <v>-1</v>
      </c>
      <c r="T116" s="3">
        <f>IF(T$3=0,0,INDEX(Sheet1!RawDataCols,$C116,T$5)*$R116)</f>
        <v>-5113.95</v>
      </c>
      <c r="U116" s="3">
        <f>IF(U$3=0,0,INDEX(Sheet1!RawDataCols,$C116,U$5)*$R116)</f>
        <v>-24.16</v>
      </c>
      <c r="V116" s="3">
        <f>IF(V$3=0,0,INDEX(Sheet1!RawDataCols,$C116,V$5)*$R116)</f>
        <v>0</v>
      </c>
      <c r="W116" s="3">
        <f>IF(W$3=0,0,INDEX(Sheet1!RawDataCols,$C116,W$5)*$R116)</f>
        <v>-69.95</v>
      </c>
      <c r="X116" s="3">
        <f>IF(X$3=0,0,INDEX(Sheet1!RawDataCols,$C116,X$5)*$R116)</f>
        <v>-21.82</v>
      </c>
      <c r="Y116" s="3">
        <f>IF(Y$3=0,0,INDEX(Sheet1!RawDataCols,$C116,Y$5)*$R116)</f>
        <v>0</v>
      </c>
      <c r="Z116" s="3">
        <f>IF(Z$3=0,0,INDEX(Sheet1!RawDataCols,$C116,Z$5)*$R116)</f>
        <v>-63.18</v>
      </c>
      <c r="AA116" s="3">
        <f>IF(AA$3=0,0,INDEX(Sheet1!RawDataCols,$C116,AA$5)*$R116)</f>
        <v>-24.16</v>
      </c>
      <c r="AB116" s="3">
        <f>IF(AB$3=0,0,INDEX(Sheet1!RawDataCols,$C116,AB$5)*$R116)</f>
        <v>0</v>
      </c>
      <c r="AC116" s="3">
        <f>IF(AC$3=0,0,INDEX(Sheet1!RawDataCols,$C116,AC$5)*$R116)</f>
        <v>-69.95</v>
      </c>
      <c r="AD116" s="3">
        <f>IF(AD$3=0,0,INDEX(Sheet1!RawDataCols,$C116,AD$5)*$R116)</f>
        <v>-23.38</v>
      </c>
      <c r="AE116" s="3">
        <f>IF(AE$3=0,0,INDEX(Sheet1!RawDataCols,$C116,AE$5)*$R116)</f>
        <v>0</v>
      </c>
      <c r="AF116" s="3">
        <f>IF(AF$3=0,0,INDEX(Sheet1!RawDataCols,$C116,AF$5)*$R116)</f>
        <v>-67.69</v>
      </c>
      <c r="AG116" s="3">
        <f>IF(AG$3=0,0,INDEX(Sheet1!RawDataCols,$C116,AG$5)*$R116)</f>
        <v>-24.16</v>
      </c>
      <c r="AH116" s="3">
        <f>IF(AH$3=0,0,INDEX(Sheet1!RawDataCols,$C116,AH$5)*$R116)</f>
        <v>0</v>
      </c>
      <c r="AI116" s="3">
        <f>IF(AI$3=0,0,INDEX(Sheet1!RawDataCols,$C116,AI$5)*$R116)</f>
        <v>-69.95</v>
      </c>
      <c r="AJ116" s="3">
        <f>IF(AJ$3=0,0,INDEX(Sheet1!RawDataCols,$C116,AJ$5)*$R116)</f>
        <v>-23.38</v>
      </c>
      <c r="AK116" s="3">
        <f>IF(AK$3=0,0,INDEX(Sheet1!RawDataCols,$C116,AK$5)*$R116)</f>
        <v>0</v>
      </c>
      <c r="AL116" s="3">
        <f>IF(AL$3=0,0,INDEX(Sheet1!RawDataCols,$C116,AL$5)*$R116)</f>
        <v>-23.38</v>
      </c>
      <c r="AM116" s="3">
        <f>IF(AM$3=0,0,INDEX(Sheet1!RawDataCols,$C116,AM$5)*$R116)</f>
        <v>-24.16</v>
      </c>
      <c r="AN116" s="3">
        <f>IF(AN$3=0,0,INDEX(Sheet1!RawDataCols,$C116,AN$5)*$R116)</f>
        <v>0</v>
      </c>
      <c r="AO116" s="3">
        <f>IF(AO$3=0,0,INDEX(Sheet1!RawDataCols,$C116,AO$5)*$R116)</f>
        <v>-24.16</v>
      </c>
      <c r="AP116" s="3">
        <f>IF(AP$3=0,0,INDEX(Sheet1!RawDataCols,$C116,AP$5)*$R116)</f>
        <v>-24.16</v>
      </c>
      <c r="AQ116" s="3">
        <f>IF(AQ$3=0,0,INDEX(Sheet1!RawDataCols,$C116,AQ$5)*$R116)</f>
        <v>0</v>
      </c>
      <c r="AR116" s="3">
        <f>IF(AR$3=0,0,INDEX(Sheet1!RawDataCols,$C116,AR$5)*$R116)</f>
        <v>-24.16</v>
      </c>
      <c r="AS116" s="3">
        <f>IF(AS$3=0,0,INDEX(Sheet1!RawDataCols,$C116,AS$5)*$R116)</f>
        <v>-23.38</v>
      </c>
      <c r="AT116" s="3">
        <f>IF(AT$3=0,0,INDEX(Sheet1!RawDataCols,$C116,AT$5)*$R116)</f>
        <v>0</v>
      </c>
      <c r="AU116" s="3">
        <f>IF(AU$3=0,0,INDEX(Sheet1!RawDataCols,$C116,AU$5)*$R116)</f>
        <v>-23.38</v>
      </c>
      <c r="AV116" s="3">
        <f>IF(AV$3=0,0,INDEX(Sheet1!RawDataCols,$C116,AV$5)*$R116)</f>
        <v>0</v>
      </c>
      <c r="AW116" s="3">
        <f>IF(AW$3=0,0,INDEX(Sheet1!RawDataCols,$C116,AW$5)*$R116)</f>
        <v>0</v>
      </c>
      <c r="AX116" s="3">
        <f>IF(AX$3=0,0,INDEX(Sheet1!RawDataCols,$C116,AX$5)*$R116)</f>
        <v>-23.38</v>
      </c>
      <c r="AY116" s="3">
        <f>IF(AY$3=0,0,INDEX(Sheet1!RawDataCols,$C116,AY$5)*$R116)</f>
        <v>0</v>
      </c>
      <c r="AZ116" s="3">
        <f>IF(AZ$3=0,0,INDEX(Sheet1!RawDataCols,$C116,AZ$5)*$R116)</f>
        <v>0</v>
      </c>
      <c r="BA116" s="3">
        <f>IF(BA$3=0,0,INDEX(Sheet1!RawDataCols,$C116,BA$5)*$R116)</f>
        <v>-23.38</v>
      </c>
      <c r="BB116" s="3">
        <f>IF(BB$3=0,0,INDEX(Sheet1!RawDataCols,$C116,BB$5)*$R116)</f>
        <v>0</v>
      </c>
      <c r="BC116" s="3">
        <f>IF(BC$3=0,0,INDEX(Sheet1!RawDataCols,$C116,BC$5)*$R116)</f>
        <v>0</v>
      </c>
      <c r="BD116" s="3">
        <f>IF(BD$3=0,0,INDEX(Sheet1!RawDataCols,$C116,BD$5)*$R116)</f>
        <v>-24.16</v>
      </c>
      <c r="BE116" s="3">
        <f>IF(BE$3=0,0,INDEX(Sheet1!RawDataCols,$C116,BE$5)*$R116)</f>
        <v>0</v>
      </c>
      <c r="BF116" s="3">
        <f>IF(BF$3=0,0,INDEX(Sheet1!RawDataCols,$C116,BF$5)*$R116)</f>
        <v>0</v>
      </c>
      <c r="BG116" s="179">
        <f>IF(BG$3=0,0,INDEX(Sheet1!RawDataCols,$C116,BG$5)*$R116)</f>
        <v>-24.16</v>
      </c>
      <c r="BH116" s="33">
        <f t="shared" si="49"/>
        <v>-5326.7099999999991</v>
      </c>
      <c r="BI116" s="33">
        <f t="shared" si="50"/>
        <v>0</v>
      </c>
      <c r="BJ116" s="33">
        <f t="shared" si="51"/>
        <v>-5113.95</v>
      </c>
      <c r="BK116" s="3">
        <f>IF(BK$3=0,0,INDEX(Sheet1!RawDataCols,$C116,BK$5)*$R116)</f>
        <v>0</v>
      </c>
      <c r="BL116" s="3">
        <f>IF(BL$3=0,0,INDEX(Sheet1!RawDataCols,$C116,BL$5)*$R116)</f>
        <v>-621.41624999999999</v>
      </c>
      <c r="BM116" s="3">
        <f>IF(BM$3=0,0,INDEX(Sheet1!RawDataCols,$C116,BM$5)*$R116)</f>
        <v>-524.28875000000005</v>
      </c>
      <c r="BN116" s="3">
        <f>IF(BN$3=0,0,INDEX(Sheet1!RawDataCols,$C116,BN$5)*$R116)</f>
        <v>-421.6225</v>
      </c>
      <c r="BO116" s="3">
        <f>IF(BO$3=0,0,INDEX(Sheet1!RawDataCols,$C116,BO$5)*$R116)</f>
        <v>-318.39125000000001</v>
      </c>
      <c r="BP116" s="3">
        <f>IF(BP$3=0,0,INDEX(Sheet1!RawDataCols,$C116,BP$5)*$R116)</f>
        <v>-4607.2299999999996</v>
      </c>
      <c r="BQ116" s="3">
        <f t="shared" si="52"/>
        <v>-5184.0899999999992</v>
      </c>
      <c r="BR116" s="3">
        <f t="shared" si="53"/>
        <v>-5255.0099999999993</v>
      </c>
      <c r="BS116" s="3">
        <f t="shared" si="54"/>
        <v>-5326.7099999999991</v>
      </c>
      <c r="BT116" s="3">
        <f t="shared" si="55"/>
        <v>-5326.7099999999991</v>
      </c>
      <c r="BU116" s="3" t="str">
        <f>INDEX(Sheet1!$BS$2:$BS$1000,MATCH($A116,Sheet1!$A$2:$A$1000,0))</f>
        <v>23</v>
      </c>
      <c r="BV116" s="3">
        <f>INDEX(Sheet1!$BT$2:$BT$1000,MATCH($A116,Sheet1!$A$2:$A$1000,0))</f>
        <v>-5326.71</v>
      </c>
    </row>
    <row r="117" spans="1:74" x14ac:dyDescent="0.2">
      <c r="A117" s="11" t="s">
        <v>663</v>
      </c>
      <c r="B117" s="3">
        <f>MATCH($A117,Sheet1!ACCOUNTNO,0)</f>
        <v>99</v>
      </c>
      <c r="C117" s="3">
        <f t="shared" si="46"/>
        <v>99</v>
      </c>
      <c r="D117" s="3" t="str">
        <f>IF(D$3=0,0,INDEX(Sheet1!RawDataCols,$C117,D$5))</f>
        <v>61540A07</v>
      </c>
      <c r="E117" s="3" t="str">
        <f>IF(E$3=0,0,INDEX(Sheet1!RawDataCols,$C117,E$5))</f>
        <v xml:space="preserve">61540          </v>
      </c>
      <c r="F117" s="3" t="str">
        <f>IF(F$3=0,0,INDEX(Sheet1!RawDataCols,$C117,F$5))</f>
        <v xml:space="preserve">A07            </v>
      </c>
      <c r="G117" s="3" t="str">
        <f>IF(G$3=0,0,INDEX(Sheet1!RawDataCols,$C117,G$5))</f>
        <v xml:space="preserve">               </v>
      </c>
      <c r="H117" s="3" t="str">
        <f>IF(H$3=0,0,INDEX(Sheet1!RawDataCols,$C117,H$5))</f>
        <v xml:space="preserve">               </v>
      </c>
      <c r="I117" s="3" t="str">
        <f>IF(I$3=0,0,INDEX(Sheet1!RawDataCols,$C117,I$5))</f>
        <v xml:space="preserve">               </v>
      </c>
      <c r="J117" s="3" t="str">
        <f>IF(J$3=0,0,INDEX(Sheet1!RawDataCols,$C117,J$5))</f>
        <v xml:space="preserve">               </v>
      </c>
      <c r="K117" s="3" t="str">
        <f>IF(K$3=0,0,INDEX(Sheet1!RawDataCols,$C117,K$5))</f>
        <v xml:space="preserve">               </v>
      </c>
      <c r="L117" s="3" t="str">
        <f>IF(L$3=0,0,INDEX(Sheet1!RawDataCols,$C117,L$5))</f>
        <v xml:space="preserve">               </v>
      </c>
      <c r="M117" s="3" t="str">
        <f>IF(M$3=0,0,INDEX(Sheet1!RawDataCols,$C117,M$5))</f>
        <v xml:space="preserve">F010  </v>
      </c>
      <c r="N117" s="3" t="str">
        <f>IF(N$3=0,0,INDEX(Sheet1!RawDataCols,$C117,N$5))</f>
        <v>Less Accum Depn - Plant &amp; Equip-25 Franklin St</v>
      </c>
      <c r="O117" s="3">
        <f>INDEX(Sheet1!RawDataCols,$C117,O$5)</f>
        <v>24</v>
      </c>
      <c r="P117" s="3" t="str">
        <f>INDEX(Sheet1!RawDataCols,$C117,P$5)</f>
        <v>Fixed Assets</v>
      </c>
      <c r="Q117" s="3" t="str">
        <f>IF(Q$3=0,0,INDEX(Sheet1!RawDataCols,$C117,Q$5))</f>
        <v>B</v>
      </c>
      <c r="R117" s="3">
        <f t="shared" si="56"/>
        <v>1</v>
      </c>
      <c r="S117" s="3">
        <f t="shared" si="57"/>
        <v>-1</v>
      </c>
      <c r="T117" s="3">
        <f>IF(T$3=0,0,INDEX(Sheet1!RawDataCols,$C117,T$5)*$R117)</f>
        <v>-37276.99</v>
      </c>
      <c r="U117" s="3">
        <f>IF(U$3=0,0,INDEX(Sheet1!RawDataCols,$C117,U$5)*$R117)</f>
        <v>-618.99</v>
      </c>
      <c r="V117" s="3">
        <f>IF(V$3=0,0,INDEX(Sheet1!RawDataCols,$C117,V$5)*$R117)</f>
        <v>0</v>
      </c>
      <c r="W117" s="3">
        <f>IF(W$3=0,0,INDEX(Sheet1!RawDataCols,$C117,W$5)*$R117)</f>
        <v>-618.99</v>
      </c>
      <c r="X117" s="3">
        <f>IF(X$3=0,0,INDEX(Sheet1!RawDataCols,$C117,X$5)*$R117)</f>
        <v>-559.08000000000004</v>
      </c>
      <c r="Y117" s="3">
        <f>IF(Y$3=0,0,INDEX(Sheet1!RawDataCols,$C117,Y$5)*$R117)</f>
        <v>0</v>
      </c>
      <c r="Z117" s="3">
        <f>IF(Z$3=0,0,INDEX(Sheet1!RawDataCols,$C117,Z$5)*$R117)</f>
        <v>-559.08000000000004</v>
      </c>
      <c r="AA117" s="3">
        <f>IF(AA$3=0,0,INDEX(Sheet1!RawDataCols,$C117,AA$5)*$R117)</f>
        <v>-618.99</v>
      </c>
      <c r="AB117" s="3">
        <f>IF(AB$3=0,0,INDEX(Sheet1!RawDataCols,$C117,AB$5)*$R117)</f>
        <v>0</v>
      </c>
      <c r="AC117" s="3">
        <f>IF(AC$3=0,0,INDEX(Sheet1!RawDataCols,$C117,AC$5)*$R117)</f>
        <v>-618.99</v>
      </c>
      <c r="AD117" s="3">
        <f>IF(AD$3=0,0,INDEX(Sheet1!RawDataCols,$C117,AD$5)*$R117)</f>
        <v>-599.02</v>
      </c>
      <c r="AE117" s="3">
        <f>IF(AE$3=0,0,INDEX(Sheet1!RawDataCols,$C117,AE$5)*$R117)</f>
        <v>0</v>
      </c>
      <c r="AF117" s="3">
        <f>IF(AF$3=0,0,INDEX(Sheet1!RawDataCols,$C117,AF$5)*$R117)</f>
        <v>-599.02</v>
      </c>
      <c r="AG117" s="3">
        <f>IF(AG$3=0,0,INDEX(Sheet1!RawDataCols,$C117,AG$5)*$R117)</f>
        <v>-618.99</v>
      </c>
      <c r="AH117" s="3">
        <f>IF(AH$3=0,0,INDEX(Sheet1!RawDataCols,$C117,AH$5)*$R117)</f>
        <v>0</v>
      </c>
      <c r="AI117" s="3">
        <f>IF(AI$3=0,0,INDEX(Sheet1!RawDataCols,$C117,AI$5)*$R117)</f>
        <v>-618.99</v>
      </c>
      <c r="AJ117" s="3">
        <f>IF(AJ$3=0,0,INDEX(Sheet1!RawDataCols,$C117,AJ$5)*$R117)</f>
        <v>-599.02</v>
      </c>
      <c r="AK117" s="3">
        <f>IF(AK$3=0,0,INDEX(Sheet1!RawDataCols,$C117,AK$5)*$R117)</f>
        <v>0</v>
      </c>
      <c r="AL117" s="3">
        <f>IF(AL$3=0,0,INDEX(Sheet1!RawDataCols,$C117,AL$5)*$R117)</f>
        <v>-599.02</v>
      </c>
      <c r="AM117" s="3">
        <f>IF(AM$3=0,0,INDEX(Sheet1!RawDataCols,$C117,AM$5)*$R117)</f>
        <v>-618.99</v>
      </c>
      <c r="AN117" s="3">
        <f>IF(AN$3=0,0,INDEX(Sheet1!RawDataCols,$C117,AN$5)*$R117)</f>
        <v>0</v>
      </c>
      <c r="AO117" s="3">
        <f>IF(AO$3=0,0,INDEX(Sheet1!RawDataCols,$C117,AO$5)*$R117)</f>
        <v>-618.99</v>
      </c>
      <c r="AP117" s="3">
        <f>IF(AP$3=0,0,INDEX(Sheet1!RawDataCols,$C117,AP$5)*$R117)</f>
        <v>-618.99</v>
      </c>
      <c r="AQ117" s="3">
        <f>IF(AQ$3=0,0,INDEX(Sheet1!RawDataCols,$C117,AQ$5)*$R117)</f>
        <v>0</v>
      </c>
      <c r="AR117" s="3">
        <f>IF(AR$3=0,0,INDEX(Sheet1!RawDataCols,$C117,AR$5)*$R117)</f>
        <v>-618.99</v>
      </c>
      <c r="AS117" s="3">
        <f>IF(AS$3=0,0,INDEX(Sheet1!RawDataCols,$C117,AS$5)*$R117)</f>
        <v>-599.02</v>
      </c>
      <c r="AT117" s="3">
        <f>IF(AT$3=0,0,INDEX(Sheet1!RawDataCols,$C117,AT$5)*$R117)</f>
        <v>0</v>
      </c>
      <c r="AU117" s="3">
        <f>IF(AU$3=0,0,INDEX(Sheet1!RawDataCols,$C117,AU$5)*$R117)</f>
        <v>-599.02</v>
      </c>
      <c r="AV117" s="3">
        <f>IF(AV$3=0,0,INDEX(Sheet1!RawDataCols,$C117,AV$5)*$R117)</f>
        <v>-618.99</v>
      </c>
      <c r="AW117" s="3">
        <f>IF(AW$3=0,0,INDEX(Sheet1!RawDataCols,$C117,AW$5)*$R117)</f>
        <v>0</v>
      </c>
      <c r="AX117" s="3">
        <f>IF(AX$3=0,0,INDEX(Sheet1!RawDataCols,$C117,AX$5)*$R117)</f>
        <v>-599.02</v>
      </c>
      <c r="AY117" s="3">
        <f>IF(AY$3=0,0,INDEX(Sheet1!RawDataCols,$C117,AY$5)*$R117)</f>
        <v>-599.02</v>
      </c>
      <c r="AZ117" s="3">
        <f>IF(AZ$3=0,0,INDEX(Sheet1!RawDataCols,$C117,AZ$5)*$R117)</f>
        <v>0</v>
      </c>
      <c r="BA117" s="3">
        <f>IF(BA$3=0,0,INDEX(Sheet1!RawDataCols,$C117,BA$5)*$R117)</f>
        <v>-599.02</v>
      </c>
      <c r="BB117" s="3">
        <f>IF(BB$3=0,0,INDEX(Sheet1!RawDataCols,$C117,BB$5)*$R117)</f>
        <v>-618.99</v>
      </c>
      <c r="BC117" s="3">
        <f>IF(BC$3=0,0,INDEX(Sheet1!RawDataCols,$C117,BC$5)*$R117)</f>
        <v>0</v>
      </c>
      <c r="BD117" s="3">
        <f>IF(BD$3=0,0,INDEX(Sheet1!RawDataCols,$C117,BD$5)*$R117)</f>
        <v>-618.99</v>
      </c>
      <c r="BE117" s="3">
        <f>IF(BE$3=0,0,INDEX(Sheet1!RawDataCols,$C117,BE$5)*$R117)</f>
        <v>-618.99</v>
      </c>
      <c r="BF117" s="3">
        <f>IF(BF$3=0,0,INDEX(Sheet1!RawDataCols,$C117,BF$5)*$R117)</f>
        <v>0</v>
      </c>
      <c r="BG117" s="179">
        <f>IF(BG$3=0,0,INDEX(Sheet1!RawDataCols,$C117,BG$5)*$R117)</f>
        <v>-618.99</v>
      </c>
      <c r="BH117" s="33">
        <f t="shared" si="49"/>
        <v>-44565.079999999973</v>
      </c>
      <c r="BI117" s="33">
        <f t="shared" si="50"/>
        <v>0</v>
      </c>
      <c r="BJ117" s="33">
        <f t="shared" si="51"/>
        <v>-37276.99</v>
      </c>
      <c r="BK117" s="3">
        <f>IF(BK$3=0,0,INDEX(Sheet1!RawDataCols,$C117,BK$5)*$R117)</f>
        <v>0</v>
      </c>
      <c r="BL117" s="3">
        <f>IF(BL$3=0,0,INDEX(Sheet1!RawDataCols,$C117,BL$5)*$R117)</f>
        <v>-4202.87</v>
      </c>
      <c r="BM117" s="3">
        <f>IF(BM$3=0,0,INDEX(Sheet1!RawDataCols,$C117,BM$5)*$R117)</f>
        <v>-3294.355</v>
      </c>
      <c r="BN117" s="3">
        <f>IF(BN$3=0,0,INDEX(Sheet1!RawDataCols,$C117,BN$5)*$R117)</f>
        <v>-2385.84</v>
      </c>
      <c r="BO117" s="3">
        <f>IF(BO$3=0,0,INDEX(Sheet1!RawDataCols,$C117,BO$5)*$R117)</f>
        <v>-1472.3325</v>
      </c>
      <c r="BP117" s="3">
        <f>IF(BP$3=0,0,INDEX(Sheet1!RawDataCols,$C117,BP$5)*$R117)</f>
        <v>-30008.87</v>
      </c>
      <c r="BQ117" s="3">
        <f t="shared" si="52"/>
        <v>-39074.049999999996</v>
      </c>
      <c r="BR117" s="3">
        <f t="shared" si="53"/>
        <v>-40891.079999999994</v>
      </c>
      <c r="BS117" s="3">
        <f t="shared" si="54"/>
        <v>-42728.079999999994</v>
      </c>
      <c r="BT117" s="3">
        <f t="shared" si="55"/>
        <v>-44565.079999999994</v>
      </c>
      <c r="BU117" s="3" t="str">
        <f>INDEX(Sheet1!$BS$2:$BS$1000,MATCH($A117,Sheet1!$A$2:$A$1000,0))</f>
        <v>23</v>
      </c>
      <c r="BV117" s="3">
        <f>INDEX(Sheet1!$BT$2:$BT$1000,MATCH($A117,Sheet1!$A$2:$A$1000,0))</f>
        <v>-44565.08</v>
      </c>
    </row>
    <row r="118" spans="1:74" x14ac:dyDescent="0.2">
      <c r="A118" s="11" t="s">
        <v>664</v>
      </c>
      <c r="B118" s="3">
        <f>MATCH($A118,Sheet1!ACCOUNTNO,0)</f>
        <v>100</v>
      </c>
      <c r="C118" s="3">
        <f t="shared" si="46"/>
        <v>100</v>
      </c>
      <c r="D118" s="3" t="str">
        <f>IF(D$3=0,0,INDEX(Sheet1!RawDataCols,$C118,D$5))</f>
        <v>61560A05</v>
      </c>
      <c r="E118" s="3" t="str">
        <f>IF(E$3=0,0,INDEX(Sheet1!RawDataCols,$C118,E$5))</f>
        <v xml:space="preserve">61560          </v>
      </c>
      <c r="F118" s="3" t="str">
        <f>IF(F$3=0,0,INDEX(Sheet1!RawDataCols,$C118,F$5))</f>
        <v xml:space="preserve">A05            </v>
      </c>
      <c r="G118" s="3" t="str">
        <f>IF(G$3=0,0,INDEX(Sheet1!RawDataCols,$C118,G$5))</f>
        <v xml:space="preserve">               </v>
      </c>
      <c r="H118" s="3" t="str">
        <f>IF(H$3=0,0,INDEX(Sheet1!RawDataCols,$C118,H$5))</f>
        <v xml:space="preserve">               </v>
      </c>
      <c r="I118" s="3" t="str">
        <f>IF(I$3=0,0,INDEX(Sheet1!RawDataCols,$C118,I$5))</f>
        <v xml:space="preserve">               </v>
      </c>
      <c r="J118" s="3" t="str">
        <f>IF(J$3=0,0,INDEX(Sheet1!RawDataCols,$C118,J$5))</f>
        <v xml:space="preserve">               </v>
      </c>
      <c r="K118" s="3" t="str">
        <f>IF(K$3=0,0,INDEX(Sheet1!RawDataCols,$C118,K$5))</f>
        <v xml:space="preserve">               </v>
      </c>
      <c r="L118" s="3" t="str">
        <f>IF(L$3=0,0,INDEX(Sheet1!RawDataCols,$C118,L$5))</f>
        <v xml:space="preserve">               </v>
      </c>
      <c r="M118" s="3" t="str">
        <f>IF(M$3=0,0,INDEX(Sheet1!RawDataCols,$C118,M$5))</f>
        <v xml:space="preserve">F010  </v>
      </c>
      <c r="N118" s="3" t="str">
        <f>IF(N$3=0,0,INDEX(Sheet1!RawDataCols,$C118,N$5))</f>
        <v>Less Accum Dep - Low Value Pool-26a Grote St</v>
      </c>
      <c r="O118" s="3">
        <f>INDEX(Sheet1!RawDataCols,$C118,O$5)</f>
        <v>24</v>
      </c>
      <c r="P118" s="3" t="str">
        <f>INDEX(Sheet1!RawDataCols,$C118,P$5)</f>
        <v>Fixed Assets</v>
      </c>
      <c r="Q118" s="3" t="str">
        <f>IF(Q$3=0,0,INDEX(Sheet1!RawDataCols,$C118,Q$5))</f>
        <v>B</v>
      </c>
      <c r="R118" s="3">
        <f t="shared" si="56"/>
        <v>1</v>
      </c>
      <c r="S118" s="3">
        <f t="shared" si="57"/>
        <v>-1</v>
      </c>
      <c r="T118" s="3">
        <f>IF(T$3=0,0,INDEX(Sheet1!RawDataCols,$C118,T$5)*$R118)</f>
        <v>-70.260000000000005</v>
      </c>
      <c r="U118" s="3">
        <f>IF(U$3=0,0,INDEX(Sheet1!RawDataCols,$C118,U$5)*$R118)</f>
        <v>0</v>
      </c>
      <c r="V118" s="3">
        <f>IF(V$3=0,0,INDEX(Sheet1!RawDataCols,$C118,V$5)*$R118)</f>
        <v>0</v>
      </c>
      <c r="W118" s="3">
        <f>IF(W$3=0,0,INDEX(Sheet1!RawDataCols,$C118,W$5)*$R118)</f>
        <v>0</v>
      </c>
      <c r="X118" s="3">
        <f>IF(X$3=0,0,INDEX(Sheet1!RawDataCols,$C118,X$5)*$R118)</f>
        <v>0</v>
      </c>
      <c r="Y118" s="3">
        <f>IF(Y$3=0,0,INDEX(Sheet1!RawDataCols,$C118,Y$5)*$R118)</f>
        <v>0</v>
      </c>
      <c r="Z118" s="3">
        <f>IF(Z$3=0,0,INDEX(Sheet1!RawDataCols,$C118,Z$5)*$R118)</f>
        <v>0</v>
      </c>
      <c r="AA118" s="3">
        <f>IF(AA$3=0,0,INDEX(Sheet1!RawDataCols,$C118,AA$5)*$R118)</f>
        <v>0</v>
      </c>
      <c r="AB118" s="3">
        <f>IF(AB$3=0,0,INDEX(Sheet1!RawDataCols,$C118,AB$5)*$R118)</f>
        <v>0</v>
      </c>
      <c r="AC118" s="3">
        <f>IF(AC$3=0,0,INDEX(Sheet1!RawDataCols,$C118,AC$5)*$R118)</f>
        <v>0</v>
      </c>
      <c r="AD118" s="3">
        <f>IF(AD$3=0,0,INDEX(Sheet1!RawDataCols,$C118,AD$5)*$R118)</f>
        <v>0</v>
      </c>
      <c r="AE118" s="3">
        <f>IF(AE$3=0,0,INDEX(Sheet1!RawDataCols,$C118,AE$5)*$R118)</f>
        <v>0</v>
      </c>
      <c r="AF118" s="3">
        <f>IF(AF$3=0,0,INDEX(Sheet1!RawDataCols,$C118,AF$5)*$R118)</f>
        <v>0</v>
      </c>
      <c r="AG118" s="3">
        <f>IF(AG$3=0,0,INDEX(Sheet1!RawDataCols,$C118,AG$5)*$R118)</f>
        <v>0</v>
      </c>
      <c r="AH118" s="3">
        <f>IF(AH$3=0,0,INDEX(Sheet1!RawDataCols,$C118,AH$5)*$R118)</f>
        <v>0</v>
      </c>
      <c r="AI118" s="3">
        <f>IF(AI$3=0,0,INDEX(Sheet1!RawDataCols,$C118,AI$5)*$R118)</f>
        <v>0</v>
      </c>
      <c r="AJ118" s="3">
        <f>IF(AJ$3=0,0,INDEX(Sheet1!RawDataCols,$C118,AJ$5)*$R118)</f>
        <v>0</v>
      </c>
      <c r="AK118" s="3">
        <f>IF(AK$3=0,0,INDEX(Sheet1!RawDataCols,$C118,AK$5)*$R118)</f>
        <v>0</v>
      </c>
      <c r="AL118" s="3">
        <f>IF(AL$3=0,0,INDEX(Sheet1!RawDataCols,$C118,AL$5)*$R118)</f>
        <v>0</v>
      </c>
      <c r="AM118" s="3">
        <f>IF(AM$3=0,0,INDEX(Sheet1!RawDataCols,$C118,AM$5)*$R118)</f>
        <v>0</v>
      </c>
      <c r="AN118" s="3">
        <f>IF(AN$3=0,0,INDEX(Sheet1!RawDataCols,$C118,AN$5)*$R118)</f>
        <v>0</v>
      </c>
      <c r="AO118" s="3">
        <f>IF(AO$3=0,0,INDEX(Sheet1!RawDataCols,$C118,AO$5)*$R118)</f>
        <v>0</v>
      </c>
      <c r="AP118" s="3">
        <f>IF(AP$3=0,0,INDEX(Sheet1!RawDataCols,$C118,AP$5)*$R118)</f>
        <v>0</v>
      </c>
      <c r="AQ118" s="3">
        <f>IF(AQ$3=0,0,INDEX(Sheet1!RawDataCols,$C118,AQ$5)*$R118)</f>
        <v>0</v>
      </c>
      <c r="AR118" s="3">
        <f>IF(AR$3=0,0,INDEX(Sheet1!RawDataCols,$C118,AR$5)*$R118)</f>
        <v>0</v>
      </c>
      <c r="AS118" s="3">
        <f>IF(AS$3=0,0,INDEX(Sheet1!RawDataCols,$C118,AS$5)*$R118)</f>
        <v>0</v>
      </c>
      <c r="AT118" s="3">
        <f>IF(AT$3=0,0,INDEX(Sheet1!RawDataCols,$C118,AT$5)*$R118)</f>
        <v>0</v>
      </c>
      <c r="AU118" s="3">
        <f>IF(AU$3=0,0,INDEX(Sheet1!RawDataCols,$C118,AU$5)*$R118)</f>
        <v>0</v>
      </c>
      <c r="AV118" s="3">
        <f>IF(AV$3=0,0,INDEX(Sheet1!RawDataCols,$C118,AV$5)*$R118)</f>
        <v>0</v>
      </c>
      <c r="AW118" s="3">
        <f>IF(AW$3=0,0,INDEX(Sheet1!RawDataCols,$C118,AW$5)*$R118)</f>
        <v>0</v>
      </c>
      <c r="AX118" s="3">
        <f>IF(AX$3=0,0,INDEX(Sheet1!RawDataCols,$C118,AX$5)*$R118)</f>
        <v>0</v>
      </c>
      <c r="AY118" s="3">
        <f>IF(AY$3=0,0,INDEX(Sheet1!RawDataCols,$C118,AY$5)*$R118)</f>
        <v>0</v>
      </c>
      <c r="AZ118" s="3">
        <f>IF(AZ$3=0,0,INDEX(Sheet1!RawDataCols,$C118,AZ$5)*$R118)</f>
        <v>0</v>
      </c>
      <c r="BA118" s="3">
        <f>IF(BA$3=0,0,INDEX(Sheet1!RawDataCols,$C118,BA$5)*$R118)</f>
        <v>0</v>
      </c>
      <c r="BB118" s="3">
        <f>IF(BB$3=0,0,INDEX(Sheet1!RawDataCols,$C118,BB$5)*$R118)</f>
        <v>0</v>
      </c>
      <c r="BC118" s="3">
        <f>IF(BC$3=0,0,INDEX(Sheet1!RawDataCols,$C118,BC$5)*$R118)</f>
        <v>0</v>
      </c>
      <c r="BD118" s="3">
        <f>IF(BD$3=0,0,INDEX(Sheet1!RawDataCols,$C118,BD$5)*$R118)</f>
        <v>0</v>
      </c>
      <c r="BE118" s="3">
        <f>IF(BE$3=0,0,INDEX(Sheet1!RawDataCols,$C118,BE$5)*$R118)</f>
        <v>0</v>
      </c>
      <c r="BF118" s="3">
        <f>IF(BF$3=0,0,INDEX(Sheet1!RawDataCols,$C118,BF$5)*$R118)</f>
        <v>0</v>
      </c>
      <c r="BG118" s="179">
        <f>IF(BG$3=0,0,INDEX(Sheet1!RawDataCols,$C118,BG$5)*$R118)</f>
        <v>0</v>
      </c>
      <c r="BH118" s="33">
        <f t="shared" si="49"/>
        <v>-70.260000000000005</v>
      </c>
      <c r="BI118" s="33">
        <f t="shared" si="50"/>
        <v>0</v>
      </c>
      <c r="BJ118" s="33">
        <f t="shared" si="51"/>
        <v>-70.260000000000005</v>
      </c>
      <c r="BK118" s="3">
        <f>IF(BK$3=0,0,INDEX(Sheet1!RawDataCols,$C118,BK$5)*$R118)</f>
        <v>0</v>
      </c>
      <c r="BL118" s="3">
        <f>IF(BL$3=0,0,INDEX(Sheet1!RawDataCols,$C118,BL$5)*$R118)</f>
        <v>-8.7825000000000006</v>
      </c>
      <c r="BM118" s="3">
        <f>IF(BM$3=0,0,INDEX(Sheet1!RawDataCols,$C118,BM$5)*$R118)</f>
        <v>-8.7825000000000006</v>
      </c>
      <c r="BN118" s="3">
        <f>IF(BN$3=0,0,INDEX(Sheet1!RawDataCols,$C118,BN$5)*$R118)</f>
        <v>-8.7825000000000006</v>
      </c>
      <c r="BO118" s="3">
        <f>IF(BO$3=0,0,INDEX(Sheet1!RawDataCols,$C118,BO$5)*$R118)</f>
        <v>-8.7825000000000006</v>
      </c>
      <c r="BP118" s="3">
        <f>IF(BP$3=0,0,INDEX(Sheet1!RawDataCols,$C118,BP$5)*$R118)</f>
        <v>-70.260000000000005</v>
      </c>
      <c r="BQ118" s="3">
        <f t="shared" si="52"/>
        <v>-70.260000000000005</v>
      </c>
      <c r="BR118" s="3">
        <f t="shared" si="53"/>
        <v>-70.260000000000005</v>
      </c>
      <c r="BS118" s="3">
        <f t="shared" si="54"/>
        <v>-70.260000000000005</v>
      </c>
      <c r="BT118" s="3">
        <f t="shared" si="55"/>
        <v>-70.260000000000005</v>
      </c>
      <c r="BU118" s="3" t="str">
        <f>INDEX(Sheet1!$BS$2:$BS$1000,MATCH($A118,Sheet1!$A$2:$A$1000,0))</f>
        <v>23</v>
      </c>
      <c r="BV118" s="3">
        <f>INDEX(Sheet1!$BT$2:$BT$1000,MATCH($A118,Sheet1!$A$2:$A$1000,0))</f>
        <v>-70.260000000000005</v>
      </c>
    </row>
    <row r="119" spans="1:74" x14ac:dyDescent="0.2">
      <c r="A119" s="11" t="s">
        <v>665</v>
      </c>
      <c r="B119" s="3">
        <f>MATCH($A119,Sheet1!ACCOUNTNO,0)</f>
        <v>101</v>
      </c>
      <c r="C119" s="3">
        <f t="shared" si="46"/>
        <v>101</v>
      </c>
      <c r="D119" s="3" t="str">
        <f>IF(D$3=0,0,INDEX(Sheet1!RawDataCols,$C119,D$5))</f>
        <v>61560A06</v>
      </c>
      <c r="E119" s="3" t="str">
        <f>IF(E$3=0,0,INDEX(Sheet1!RawDataCols,$C119,E$5))</f>
        <v xml:space="preserve">61560          </v>
      </c>
      <c r="F119" s="3" t="str">
        <f>IF(F$3=0,0,INDEX(Sheet1!RawDataCols,$C119,F$5))</f>
        <v xml:space="preserve">A06            </v>
      </c>
      <c r="G119" s="3" t="str">
        <f>IF(G$3=0,0,INDEX(Sheet1!RawDataCols,$C119,G$5))</f>
        <v xml:space="preserve">               </v>
      </c>
      <c r="H119" s="3" t="str">
        <f>IF(H$3=0,0,INDEX(Sheet1!RawDataCols,$C119,H$5))</f>
        <v xml:space="preserve">               </v>
      </c>
      <c r="I119" s="3" t="str">
        <f>IF(I$3=0,0,INDEX(Sheet1!RawDataCols,$C119,I$5))</f>
        <v xml:space="preserve">               </v>
      </c>
      <c r="J119" s="3" t="str">
        <f>IF(J$3=0,0,INDEX(Sheet1!RawDataCols,$C119,J$5))</f>
        <v xml:space="preserve">               </v>
      </c>
      <c r="K119" s="3" t="str">
        <f>IF(K$3=0,0,INDEX(Sheet1!RawDataCols,$C119,K$5))</f>
        <v xml:space="preserve">               </v>
      </c>
      <c r="L119" s="3" t="str">
        <f>IF(L$3=0,0,INDEX(Sheet1!RawDataCols,$C119,L$5))</f>
        <v xml:space="preserve">               </v>
      </c>
      <c r="M119" s="3" t="str">
        <f>IF(M$3=0,0,INDEX(Sheet1!RawDataCols,$C119,M$5))</f>
        <v xml:space="preserve">F010  </v>
      </c>
      <c r="N119" s="3" t="str">
        <f>IF(N$3=0,0,INDEX(Sheet1!RawDataCols,$C119,N$5))</f>
        <v>Less Accum Dep - Low Value Pool-31 Franklin St</v>
      </c>
      <c r="O119" s="3">
        <f>INDEX(Sheet1!RawDataCols,$C119,O$5)</f>
        <v>24</v>
      </c>
      <c r="P119" s="3" t="str">
        <f>INDEX(Sheet1!RawDataCols,$C119,P$5)</f>
        <v>Fixed Assets</v>
      </c>
      <c r="Q119" s="3" t="str">
        <f>IF(Q$3=0,0,INDEX(Sheet1!RawDataCols,$C119,Q$5))</f>
        <v>B</v>
      </c>
      <c r="R119" s="3">
        <f t="shared" si="56"/>
        <v>1</v>
      </c>
      <c r="S119" s="3">
        <f t="shared" si="57"/>
        <v>-1</v>
      </c>
      <c r="T119" s="3">
        <f>IF(T$3=0,0,INDEX(Sheet1!RawDataCols,$C119,T$5)*$R119)</f>
        <v>-30.57</v>
      </c>
      <c r="U119" s="3">
        <f>IF(U$3=0,0,INDEX(Sheet1!RawDataCols,$C119,U$5)*$R119)</f>
        <v>0</v>
      </c>
      <c r="V119" s="3">
        <f>IF(V$3=0,0,INDEX(Sheet1!RawDataCols,$C119,V$5)*$R119)</f>
        <v>0</v>
      </c>
      <c r="W119" s="3">
        <f>IF(W$3=0,0,INDEX(Sheet1!RawDataCols,$C119,W$5)*$R119)</f>
        <v>0</v>
      </c>
      <c r="X119" s="3">
        <f>IF(X$3=0,0,INDEX(Sheet1!RawDataCols,$C119,X$5)*$R119)</f>
        <v>0</v>
      </c>
      <c r="Y119" s="3">
        <f>IF(Y$3=0,0,INDEX(Sheet1!RawDataCols,$C119,Y$5)*$R119)</f>
        <v>0</v>
      </c>
      <c r="Z119" s="3">
        <f>IF(Z$3=0,0,INDEX(Sheet1!RawDataCols,$C119,Z$5)*$R119)</f>
        <v>0</v>
      </c>
      <c r="AA119" s="3">
        <f>IF(AA$3=0,0,INDEX(Sheet1!RawDataCols,$C119,AA$5)*$R119)</f>
        <v>0</v>
      </c>
      <c r="AB119" s="3">
        <f>IF(AB$3=0,0,INDEX(Sheet1!RawDataCols,$C119,AB$5)*$R119)</f>
        <v>0</v>
      </c>
      <c r="AC119" s="3">
        <f>IF(AC$3=0,0,INDEX(Sheet1!RawDataCols,$C119,AC$5)*$R119)</f>
        <v>0</v>
      </c>
      <c r="AD119" s="3">
        <f>IF(AD$3=0,0,INDEX(Sheet1!RawDataCols,$C119,AD$5)*$R119)</f>
        <v>0</v>
      </c>
      <c r="AE119" s="3">
        <f>IF(AE$3=0,0,INDEX(Sheet1!RawDataCols,$C119,AE$5)*$R119)</f>
        <v>0</v>
      </c>
      <c r="AF119" s="3">
        <f>IF(AF$3=0,0,INDEX(Sheet1!RawDataCols,$C119,AF$5)*$R119)</f>
        <v>0</v>
      </c>
      <c r="AG119" s="3">
        <f>IF(AG$3=0,0,INDEX(Sheet1!RawDataCols,$C119,AG$5)*$R119)</f>
        <v>0</v>
      </c>
      <c r="AH119" s="3">
        <f>IF(AH$3=0,0,INDEX(Sheet1!RawDataCols,$C119,AH$5)*$R119)</f>
        <v>0</v>
      </c>
      <c r="AI119" s="3">
        <f>IF(AI$3=0,0,INDEX(Sheet1!RawDataCols,$C119,AI$5)*$R119)</f>
        <v>0</v>
      </c>
      <c r="AJ119" s="3">
        <f>IF(AJ$3=0,0,INDEX(Sheet1!RawDataCols,$C119,AJ$5)*$R119)</f>
        <v>0</v>
      </c>
      <c r="AK119" s="3">
        <f>IF(AK$3=0,0,INDEX(Sheet1!RawDataCols,$C119,AK$5)*$R119)</f>
        <v>0</v>
      </c>
      <c r="AL119" s="3">
        <f>IF(AL$3=0,0,INDEX(Sheet1!RawDataCols,$C119,AL$5)*$R119)</f>
        <v>0</v>
      </c>
      <c r="AM119" s="3">
        <f>IF(AM$3=0,0,INDEX(Sheet1!RawDataCols,$C119,AM$5)*$R119)</f>
        <v>0</v>
      </c>
      <c r="AN119" s="3">
        <f>IF(AN$3=0,0,INDEX(Sheet1!RawDataCols,$C119,AN$5)*$R119)</f>
        <v>0</v>
      </c>
      <c r="AO119" s="3">
        <f>IF(AO$3=0,0,INDEX(Sheet1!RawDataCols,$C119,AO$5)*$R119)</f>
        <v>0</v>
      </c>
      <c r="AP119" s="3">
        <f>IF(AP$3=0,0,INDEX(Sheet1!RawDataCols,$C119,AP$5)*$R119)</f>
        <v>0</v>
      </c>
      <c r="AQ119" s="3">
        <f>IF(AQ$3=0,0,INDEX(Sheet1!RawDataCols,$C119,AQ$5)*$R119)</f>
        <v>0</v>
      </c>
      <c r="AR119" s="3">
        <f>IF(AR$3=0,0,INDEX(Sheet1!RawDataCols,$C119,AR$5)*$R119)</f>
        <v>0</v>
      </c>
      <c r="AS119" s="3">
        <f>IF(AS$3=0,0,INDEX(Sheet1!RawDataCols,$C119,AS$5)*$R119)</f>
        <v>0</v>
      </c>
      <c r="AT119" s="3">
        <f>IF(AT$3=0,0,INDEX(Sheet1!RawDataCols,$C119,AT$5)*$R119)</f>
        <v>0</v>
      </c>
      <c r="AU119" s="3">
        <f>IF(AU$3=0,0,INDEX(Sheet1!RawDataCols,$C119,AU$5)*$R119)</f>
        <v>0</v>
      </c>
      <c r="AV119" s="3">
        <f>IF(AV$3=0,0,INDEX(Sheet1!RawDataCols,$C119,AV$5)*$R119)</f>
        <v>0</v>
      </c>
      <c r="AW119" s="3">
        <f>IF(AW$3=0,0,INDEX(Sheet1!RawDataCols,$C119,AW$5)*$R119)</f>
        <v>0</v>
      </c>
      <c r="AX119" s="3">
        <f>IF(AX$3=0,0,INDEX(Sheet1!RawDataCols,$C119,AX$5)*$R119)</f>
        <v>0</v>
      </c>
      <c r="AY119" s="3">
        <f>IF(AY$3=0,0,INDEX(Sheet1!RawDataCols,$C119,AY$5)*$R119)</f>
        <v>0</v>
      </c>
      <c r="AZ119" s="3">
        <f>IF(AZ$3=0,0,INDEX(Sheet1!RawDataCols,$C119,AZ$5)*$R119)</f>
        <v>0</v>
      </c>
      <c r="BA119" s="3">
        <f>IF(BA$3=0,0,INDEX(Sheet1!RawDataCols,$C119,BA$5)*$R119)</f>
        <v>0</v>
      </c>
      <c r="BB119" s="3">
        <f>IF(BB$3=0,0,INDEX(Sheet1!RawDataCols,$C119,BB$5)*$R119)</f>
        <v>0</v>
      </c>
      <c r="BC119" s="3">
        <f>IF(BC$3=0,0,INDEX(Sheet1!RawDataCols,$C119,BC$5)*$R119)</f>
        <v>0</v>
      </c>
      <c r="BD119" s="3">
        <f>IF(BD$3=0,0,INDEX(Sheet1!RawDataCols,$C119,BD$5)*$R119)</f>
        <v>0</v>
      </c>
      <c r="BE119" s="3">
        <f>IF(BE$3=0,0,INDEX(Sheet1!RawDataCols,$C119,BE$5)*$R119)</f>
        <v>0</v>
      </c>
      <c r="BF119" s="3">
        <f>IF(BF$3=0,0,INDEX(Sheet1!RawDataCols,$C119,BF$5)*$R119)</f>
        <v>0</v>
      </c>
      <c r="BG119" s="179">
        <f>IF(BG$3=0,0,INDEX(Sheet1!RawDataCols,$C119,BG$5)*$R119)</f>
        <v>0</v>
      </c>
      <c r="BH119" s="33">
        <f t="shared" si="49"/>
        <v>-30.57</v>
      </c>
      <c r="BI119" s="33">
        <f t="shared" si="50"/>
        <v>0</v>
      </c>
      <c r="BJ119" s="33">
        <f t="shared" si="51"/>
        <v>-30.57</v>
      </c>
      <c r="BK119" s="3">
        <f>IF(BK$3=0,0,INDEX(Sheet1!RawDataCols,$C119,BK$5)*$R119)</f>
        <v>0</v>
      </c>
      <c r="BL119" s="3">
        <f>IF(BL$3=0,0,INDEX(Sheet1!RawDataCols,$C119,BL$5)*$R119)</f>
        <v>-3.82125</v>
      </c>
      <c r="BM119" s="3">
        <f>IF(BM$3=0,0,INDEX(Sheet1!RawDataCols,$C119,BM$5)*$R119)</f>
        <v>-3.82125</v>
      </c>
      <c r="BN119" s="3">
        <f>IF(BN$3=0,0,INDEX(Sheet1!RawDataCols,$C119,BN$5)*$R119)</f>
        <v>-3.82125</v>
      </c>
      <c r="BO119" s="3">
        <f>IF(BO$3=0,0,INDEX(Sheet1!RawDataCols,$C119,BO$5)*$R119)</f>
        <v>-3.82125</v>
      </c>
      <c r="BP119" s="3">
        <f>IF(BP$3=0,0,INDEX(Sheet1!RawDataCols,$C119,BP$5)*$R119)</f>
        <v>-30.57</v>
      </c>
      <c r="BQ119" s="3">
        <f t="shared" si="52"/>
        <v>-30.57</v>
      </c>
      <c r="BR119" s="3">
        <f t="shared" si="53"/>
        <v>-30.57</v>
      </c>
      <c r="BS119" s="3">
        <f t="shared" si="54"/>
        <v>-30.57</v>
      </c>
      <c r="BT119" s="3">
        <f t="shared" si="55"/>
        <v>-30.57</v>
      </c>
      <c r="BU119" s="3" t="str">
        <f>INDEX(Sheet1!$BS$2:$BS$1000,MATCH($A119,Sheet1!$A$2:$A$1000,0))</f>
        <v>23</v>
      </c>
      <c r="BV119" s="3">
        <f>INDEX(Sheet1!$BT$2:$BT$1000,MATCH($A119,Sheet1!$A$2:$A$1000,0))</f>
        <v>-30.57</v>
      </c>
    </row>
    <row r="120" spans="1:74" x14ac:dyDescent="0.2">
      <c r="A120" s="269" t="s">
        <v>666</v>
      </c>
      <c r="B120" s="3" t="e">
        <f>MATCH($A120,Sheet1!ACCOUNTNO,0)</f>
        <v>#N/A</v>
      </c>
      <c r="C120" s="3">
        <f t="shared" si="46"/>
        <v>65000</v>
      </c>
      <c r="D120" s="3">
        <f>IF(D$3=0,0,INDEX(Sheet1!RawDataCols,$C120,D$5))</f>
        <v>0</v>
      </c>
      <c r="E120" s="3">
        <f>IF(E$3=0,0,INDEX(Sheet1!RawDataCols,$C120,E$5))</f>
        <v>0</v>
      </c>
      <c r="F120" s="3">
        <f>IF(F$3=0,0,INDEX(Sheet1!RawDataCols,$C120,F$5))</f>
        <v>0</v>
      </c>
      <c r="G120" s="3">
        <f>IF(G$3=0,0,INDEX(Sheet1!RawDataCols,$C120,G$5))</f>
        <v>0</v>
      </c>
      <c r="H120" s="3">
        <f>IF(H$3=0,0,INDEX(Sheet1!RawDataCols,$C120,H$5))</f>
        <v>0</v>
      </c>
      <c r="I120" s="3">
        <f>IF(I$3=0,0,INDEX(Sheet1!RawDataCols,$C120,I$5))</f>
        <v>0</v>
      </c>
      <c r="J120" s="3">
        <f>IF(J$3=0,0,INDEX(Sheet1!RawDataCols,$C120,J$5))</f>
        <v>0</v>
      </c>
      <c r="K120" s="3">
        <f>IF(K$3=0,0,INDEX(Sheet1!RawDataCols,$C120,K$5))</f>
        <v>0</v>
      </c>
      <c r="L120" s="3">
        <f>IF(L$3=0,0,INDEX(Sheet1!RawDataCols,$C120,L$5))</f>
        <v>0</v>
      </c>
      <c r="M120" s="3">
        <f>IF(M$3=0,0,INDEX(Sheet1!RawDataCols,$C120,M$5))</f>
        <v>0</v>
      </c>
      <c r="N120" s="3">
        <f>IF(N$3=0,0,INDEX(Sheet1!RawDataCols,$C120,N$5))</f>
        <v>0</v>
      </c>
      <c r="O120" s="3">
        <f>INDEX(Sheet1!RawDataCols,$C120,O$5)</f>
        <v>0</v>
      </c>
      <c r="P120" s="3">
        <f>INDEX(Sheet1!RawDataCols,$C120,P$5)</f>
        <v>0</v>
      </c>
      <c r="Q120" s="3">
        <f>IF(Q$3=0,0,INDEX(Sheet1!RawDataCols,$C120,Q$5))</f>
        <v>0</v>
      </c>
      <c r="R120" s="3">
        <f t="shared" si="56"/>
        <v>1</v>
      </c>
      <c r="S120" s="3">
        <f t="shared" si="57"/>
        <v>-1</v>
      </c>
      <c r="T120" s="3">
        <f>IF(T$3=0,0,INDEX(Sheet1!RawDataCols,$C120,T$5)*$R120)</f>
        <v>0</v>
      </c>
      <c r="U120" s="3">
        <f>IF(U$3=0,0,INDEX(Sheet1!RawDataCols,$C120,U$5)*$R120)</f>
        <v>0</v>
      </c>
      <c r="V120" s="3">
        <f>IF(V$3=0,0,INDEX(Sheet1!RawDataCols,$C120,V$5)*$R120)</f>
        <v>0</v>
      </c>
      <c r="W120" s="3">
        <f>IF(W$3=0,0,INDEX(Sheet1!RawDataCols,$C120,W$5)*$R120)</f>
        <v>0</v>
      </c>
      <c r="X120" s="3">
        <f>IF(X$3=0,0,INDEX(Sheet1!RawDataCols,$C120,X$5)*$R120)</f>
        <v>0</v>
      </c>
      <c r="Y120" s="3">
        <f>IF(Y$3=0,0,INDEX(Sheet1!RawDataCols,$C120,Y$5)*$R120)</f>
        <v>0</v>
      </c>
      <c r="Z120" s="3">
        <f>IF(Z$3=0,0,INDEX(Sheet1!RawDataCols,$C120,Z$5)*$R120)</f>
        <v>0</v>
      </c>
      <c r="AA120" s="3">
        <f>IF(AA$3=0,0,INDEX(Sheet1!RawDataCols,$C120,AA$5)*$R120)</f>
        <v>0</v>
      </c>
      <c r="AB120" s="3">
        <f>IF(AB$3=0,0,INDEX(Sheet1!RawDataCols,$C120,AB$5)*$R120)</f>
        <v>0</v>
      </c>
      <c r="AC120" s="3">
        <f>IF(AC$3=0,0,INDEX(Sheet1!RawDataCols,$C120,AC$5)*$R120)</f>
        <v>0</v>
      </c>
      <c r="AD120" s="3">
        <f>IF(AD$3=0,0,INDEX(Sheet1!RawDataCols,$C120,AD$5)*$R120)</f>
        <v>0</v>
      </c>
      <c r="AE120" s="3">
        <f>IF(AE$3=0,0,INDEX(Sheet1!RawDataCols,$C120,AE$5)*$R120)</f>
        <v>0</v>
      </c>
      <c r="AF120" s="3">
        <f>IF(AF$3=0,0,INDEX(Sheet1!RawDataCols,$C120,AF$5)*$R120)</f>
        <v>0</v>
      </c>
      <c r="AG120" s="3">
        <f>IF(AG$3=0,0,INDEX(Sheet1!RawDataCols,$C120,AG$5)*$R120)</f>
        <v>0</v>
      </c>
      <c r="AH120" s="3">
        <f>IF(AH$3=0,0,INDEX(Sheet1!RawDataCols,$C120,AH$5)*$R120)</f>
        <v>0</v>
      </c>
      <c r="AI120" s="3">
        <f>IF(AI$3=0,0,INDEX(Sheet1!RawDataCols,$C120,AI$5)*$R120)</f>
        <v>0</v>
      </c>
      <c r="AJ120" s="3">
        <f>IF(AJ$3=0,0,INDEX(Sheet1!RawDataCols,$C120,AJ$5)*$R120)</f>
        <v>0</v>
      </c>
      <c r="AK120" s="3">
        <f>IF(AK$3=0,0,INDEX(Sheet1!RawDataCols,$C120,AK$5)*$R120)</f>
        <v>0</v>
      </c>
      <c r="AL120" s="3">
        <f>IF(AL$3=0,0,INDEX(Sheet1!RawDataCols,$C120,AL$5)*$R120)</f>
        <v>0</v>
      </c>
      <c r="AM120" s="3">
        <f>IF(AM$3=0,0,INDEX(Sheet1!RawDataCols,$C120,AM$5)*$R120)</f>
        <v>0</v>
      </c>
      <c r="AN120" s="3">
        <f>IF(AN$3=0,0,INDEX(Sheet1!RawDataCols,$C120,AN$5)*$R120)</f>
        <v>0</v>
      </c>
      <c r="AO120" s="3">
        <f>IF(AO$3=0,0,INDEX(Sheet1!RawDataCols,$C120,AO$5)*$R120)</f>
        <v>0</v>
      </c>
      <c r="AP120" s="3">
        <f>IF(AP$3=0,0,INDEX(Sheet1!RawDataCols,$C120,AP$5)*$R120)</f>
        <v>0</v>
      </c>
      <c r="AQ120" s="3">
        <f>IF(AQ$3=0,0,INDEX(Sheet1!RawDataCols,$C120,AQ$5)*$R120)</f>
        <v>0</v>
      </c>
      <c r="AR120" s="3">
        <f>IF(AR$3=0,0,INDEX(Sheet1!RawDataCols,$C120,AR$5)*$R120)</f>
        <v>0</v>
      </c>
      <c r="AS120" s="3">
        <f>IF(AS$3=0,0,INDEX(Sheet1!RawDataCols,$C120,AS$5)*$R120)</f>
        <v>0</v>
      </c>
      <c r="AT120" s="3">
        <f>IF(AT$3=0,0,INDEX(Sheet1!RawDataCols,$C120,AT$5)*$R120)</f>
        <v>0</v>
      </c>
      <c r="AU120" s="3">
        <f>IF(AU$3=0,0,INDEX(Sheet1!RawDataCols,$C120,AU$5)*$R120)</f>
        <v>0</v>
      </c>
      <c r="AV120" s="3">
        <f>IF(AV$3=0,0,INDEX(Sheet1!RawDataCols,$C120,AV$5)*$R120)</f>
        <v>0</v>
      </c>
      <c r="AW120" s="3">
        <f>IF(AW$3=0,0,INDEX(Sheet1!RawDataCols,$C120,AW$5)*$R120)</f>
        <v>0</v>
      </c>
      <c r="AX120" s="3">
        <f>IF(AX$3=0,0,INDEX(Sheet1!RawDataCols,$C120,AX$5)*$R120)</f>
        <v>0</v>
      </c>
      <c r="AY120" s="3">
        <f>IF(AY$3=0,0,INDEX(Sheet1!RawDataCols,$C120,AY$5)*$R120)</f>
        <v>0</v>
      </c>
      <c r="AZ120" s="3">
        <f>IF(AZ$3=0,0,INDEX(Sheet1!RawDataCols,$C120,AZ$5)*$R120)</f>
        <v>0</v>
      </c>
      <c r="BA120" s="3">
        <f>IF(BA$3=0,0,INDEX(Sheet1!RawDataCols,$C120,BA$5)*$R120)</f>
        <v>0</v>
      </c>
      <c r="BB120" s="3">
        <f>IF(BB$3=0,0,INDEX(Sheet1!RawDataCols,$C120,BB$5)*$R120)</f>
        <v>0</v>
      </c>
      <c r="BC120" s="3">
        <f>IF(BC$3=0,0,INDEX(Sheet1!RawDataCols,$C120,BC$5)*$R120)</f>
        <v>0</v>
      </c>
      <c r="BD120" s="3">
        <f>IF(BD$3=0,0,INDEX(Sheet1!RawDataCols,$C120,BD$5)*$R120)</f>
        <v>0</v>
      </c>
      <c r="BE120" s="3">
        <f>IF(BE$3=0,0,INDEX(Sheet1!RawDataCols,$C120,BE$5)*$R120)</f>
        <v>0</v>
      </c>
      <c r="BF120" s="3">
        <f>IF(BF$3=0,0,INDEX(Sheet1!RawDataCols,$C120,BF$5)*$R120)</f>
        <v>0</v>
      </c>
      <c r="BG120" s="179">
        <f>IF(BG$3=0,0,INDEX(Sheet1!RawDataCols,$C120,BG$5)*$R120)</f>
        <v>0</v>
      </c>
      <c r="BH120" s="33">
        <f t="shared" si="49"/>
        <v>0</v>
      </c>
      <c r="BI120" s="33">
        <f t="shared" si="50"/>
        <v>0</v>
      </c>
      <c r="BJ120" s="33">
        <f t="shared" si="51"/>
        <v>0</v>
      </c>
      <c r="BK120" s="3">
        <f>IF(BK$3=0,0,INDEX(Sheet1!RawDataCols,$C120,BK$5)*$R120)</f>
        <v>0</v>
      </c>
      <c r="BL120" s="3">
        <f>IF(BL$3=0,0,INDEX(Sheet1!RawDataCols,$C120,BL$5)*$R120)</f>
        <v>0</v>
      </c>
      <c r="BM120" s="3">
        <f>IF(BM$3=0,0,INDEX(Sheet1!RawDataCols,$C120,BM$5)*$R120)</f>
        <v>0</v>
      </c>
      <c r="BN120" s="3">
        <f>IF(BN$3=0,0,INDEX(Sheet1!RawDataCols,$C120,BN$5)*$R120)</f>
        <v>0</v>
      </c>
      <c r="BO120" s="3">
        <f>IF(BO$3=0,0,INDEX(Sheet1!RawDataCols,$C120,BO$5)*$R120)</f>
        <v>0</v>
      </c>
      <c r="BP120" s="3">
        <f>IF(BP$3=0,0,INDEX(Sheet1!RawDataCols,$C120,BP$5)*$R120)</f>
        <v>0</v>
      </c>
      <c r="BQ120" s="3">
        <f t="shared" si="52"/>
        <v>0</v>
      </c>
      <c r="BR120" s="3">
        <f t="shared" si="53"/>
        <v>0</v>
      </c>
      <c r="BS120" s="3">
        <f t="shared" si="54"/>
        <v>0</v>
      </c>
      <c r="BT120" s="3">
        <f t="shared" si="55"/>
        <v>0</v>
      </c>
      <c r="BU120" s="3" t="e">
        <f>INDEX(Sheet1!$BS$2:$BS$1000,MATCH($A120,Sheet1!$A$2:$A$1000,0))</f>
        <v>#N/A</v>
      </c>
      <c r="BV120" s="3" t="e">
        <f>INDEX(Sheet1!$BT$2:$BT$1000,MATCH($A120,Sheet1!$A$2:$A$1000,0))</f>
        <v>#N/A</v>
      </c>
    </row>
    <row r="121" spans="1:74" x14ac:dyDescent="0.2">
      <c r="A121" s="11" t="s">
        <v>667</v>
      </c>
      <c r="B121" s="3">
        <f>MATCH($A121,Sheet1!ACCOUNTNO,0)</f>
        <v>102</v>
      </c>
      <c r="C121" s="3">
        <f t="shared" si="46"/>
        <v>102</v>
      </c>
      <c r="D121" s="3" t="str">
        <f>IF(D$3=0,0,INDEX(Sheet1!RawDataCols,$C121,D$5))</f>
        <v>61560A13</v>
      </c>
      <c r="E121" s="3" t="str">
        <f>IF(E$3=0,0,INDEX(Sheet1!RawDataCols,$C121,E$5))</f>
        <v xml:space="preserve">61560          </v>
      </c>
      <c r="F121" s="3" t="str">
        <f>IF(F$3=0,0,INDEX(Sheet1!RawDataCols,$C121,F$5))</f>
        <v xml:space="preserve">A13            </v>
      </c>
      <c r="G121" s="3" t="str">
        <f>IF(G$3=0,0,INDEX(Sheet1!RawDataCols,$C121,G$5))</f>
        <v xml:space="preserve">               </v>
      </c>
      <c r="H121" s="3" t="str">
        <f>IF(H$3=0,0,INDEX(Sheet1!RawDataCols,$C121,H$5))</f>
        <v xml:space="preserve">               </v>
      </c>
      <c r="I121" s="3" t="str">
        <f>IF(I$3=0,0,INDEX(Sheet1!RawDataCols,$C121,I$5))</f>
        <v xml:space="preserve">               </v>
      </c>
      <c r="J121" s="3" t="str">
        <f>IF(J$3=0,0,INDEX(Sheet1!RawDataCols,$C121,J$5))</f>
        <v xml:space="preserve">               </v>
      </c>
      <c r="K121" s="3" t="str">
        <f>IF(K$3=0,0,INDEX(Sheet1!RawDataCols,$C121,K$5))</f>
        <v xml:space="preserve">               </v>
      </c>
      <c r="L121" s="3" t="str">
        <f>IF(L$3=0,0,INDEX(Sheet1!RawDataCols,$C121,L$5))</f>
        <v xml:space="preserve">               </v>
      </c>
      <c r="M121" s="3" t="str">
        <f>IF(M$3=0,0,INDEX(Sheet1!RawDataCols,$C121,M$5))</f>
        <v xml:space="preserve">F010  </v>
      </c>
      <c r="N121" s="3" t="str">
        <f>IF(N$3=0,0,INDEX(Sheet1!RawDataCols,$C121,N$5))</f>
        <v>Less Accum Dep - Low Value Pool-B25 188 Carrington</v>
      </c>
      <c r="O121" s="3">
        <f>INDEX(Sheet1!RawDataCols,$C121,O$5)</f>
        <v>24</v>
      </c>
      <c r="P121" s="3" t="str">
        <f>INDEX(Sheet1!RawDataCols,$C121,P$5)</f>
        <v>Fixed Assets</v>
      </c>
      <c r="Q121" s="3" t="str">
        <f>IF(Q$3=0,0,INDEX(Sheet1!RawDataCols,$C121,Q$5))</f>
        <v>B</v>
      </c>
      <c r="R121" s="3">
        <f t="shared" si="56"/>
        <v>1</v>
      </c>
      <c r="S121" s="3">
        <f t="shared" si="57"/>
        <v>-1</v>
      </c>
      <c r="T121" s="3">
        <f>IF(T$3=0,0,INDEX(Sheet1!RawDataCols,$C121,T$5)*$R121)</f>
        <v>0</v>
      </c>
      <c r="U121" s="3">
        <f>IF(U$3=0,0,INDEX(Sheet1!RawDataCols,$C121,U$5)*$R121)</f>
        <v>0</v>
      </c>
      <c r="V121" s="3">
        <f>IF(V$3=0,0,INDEX(Sheet1!RawDataCols,$C121,V$5)*$R121)</f>
        <v>0</v>
      </c>
      <c r="W121" s="3">
        <f>IF(W$3=0,0,INDEX(Sheet1!RawDataCols,$C121,W$5)*$R121)</f>
        <v>0</v>
      </c>
      <c r="X121" s="3">
        <f>IF(X$3=0,0,INDEX(Sheet1!RawDataCols,$C121,X$5)*$R121)</f>
        <v>0</v>
      </c>
      <c r="Y121" s="3">
        <f>IF(Y$3=0,0,INDEX(Sheet1!RawDataCols,$C121,Y$5)*$R121)</f>
        <v>0</v>
      </c>
      <c r="Z121" s="3">
        <f>IF(Z$3=0,0,INDEX(Sheet1!RawDataCols,$C121,Z$5)*$R121)</f>
        <v>0</v>
      </c>
      <c r="AA121" s="3">
        <f>IF(AA$3=0,0,INDEX(Sheet1!RawDataCols,$C121,AA$5)*$R121)</f>
        <v>0</v>
      </c>
      <c r="AB121" s="3">
        <f>IF(AB$3=0,0,INDEX(Sheet1!RawDataCols,$C121,AB$5)*$R121)</f>
        <v>0</v>
      </c>
      <c r="AC121" s="3">
        <f>IF(AC$3=0,0,INDEX(Sheet1!RawDataCols,$C121,AC$5)*$R121)</f>
        <v>0</v>
      </c>
      <c r="AD121" s="3">
        <f>IF(AD$3=0,0,INDEX(Sheet1!RawDataCols,$C121,AD$5)*$R121)</f>
        <v>0</v>
      </c>
      <c r="AE121" s="3">
        <f>IF(AE$3=0,0,INDEX(Sheet1!RawDataCols,$C121,AE$5)*$R121)</f>
        <v>0</v>
      </c>
      <c r="AF121" s="3">
        <f>IF(AF$3=0,0,INDEX(Sheet1!RawDataCols,$C121,AF$5)*$R121)</f>
        <v>0</v>
      </c>
      <c r="AG121" s="3">
        <f>IF(AG$3=0,0,INDEX(Sheet1!RawDataCols,$C121,AG$5)*$R121)</f>
        <v>0</v>
      </c>
      <c r="AH121" s="3">
        <f>IF(AH$3=0,0,INDEX(Sheet1!RawDataCols,$C121,AH$5)*$R121)</f>
        <v>0</v>
      </c>
      <c r="AI121" s="3">
        <f>IF(AI$3=0,0,INDEX(Sheet1!RawDataCols,$C121,AI$5)*$R121)</f>
        <v>0</v>
      </c>
      <c r="AJ121" s="3">
        <f>IF(AJ$3=0,0,INDEX(Sheet1!RawDataCols,$C121,AJ$5)*$R121)</f>
        <v>0</v>
      </c>
      <c r="AK121" s="3">
        <f>IF(AK$3=0,0,INDEX(Sheet1!RawDataCols,$C121,AK$5)*$R121)</f>
        <v>0</v>
      </c>
      <c r="AL121" s="3">
        <f>IF(AL$3=0,0,INDEX(Sheet1!RawDataCols,$C121,AL$5)*$R121)</f>
        <v>0</v>
      </c>
      <c r="AM121" s="3">
        <f>IF(AM$3=0,0,INDEX(Sheet1!RawDataCols,$C121,AM$5)*$R121)</f>
        <v>0</v>
      </c>
      <c r="AN121" s="3">
        <f>IF(AN$3=0,0,INDEX(Sheet1!RawDataCols,$C121,AN$5)*$R121)</f>
        <v>0</v>
      </c>
      <c r="AO121" s="3">
        <f>IF(AO$3=0,0,INDEX(Sheet1!RawDataCols,$C121,AO$5)*$R121)</f>
        <v>0</v>
      </c>
      <c r="AP121" s="3">
        <f>IF(AP$3=0,0,INDEX(Sheet1!RawDataCols,$C121,AP$5)*$R121)</f>
        <v>0</v>
      </c>
      <c r="AQ121" s="3">
        <f>IF(AQ$3=0,0,INDEX(Sheet1!RawDataCols,$C121,AQ$5)*$R121)</f>
        <v>0</v>
      </c>
      <c r="AR121" s="3">
        <f>IF(AR$3=0,0,INDEX(Sheet1!RawDataCols,$C121,AR$5)*$R121)</f>
        <v>0</v>
      </c>
      <c r="AS121" s="3">
        <f>IF(AS$3=0,0,INDEX(Sheet1!RawDataCols,$C121,AS$5)*$R121)</f>
        <v>0</v>
      </c>
      <c r="AT121" s="3">
        <f>IF(AT$3=0,0,INDEX(Sheet1!RawDataCols,$C121,AT$5)*$R121)</f>
        <v>0</v>
      </c>
      <c r="AU121" s="3">
        <f>IF(AU$3=0,0,INDEX(Sheet1!RawDataCols,$C121,AU$5)*$R121)</f>
        <v>0</v>
      </c>
      <c r="AV121" s="3">
        <f>IF(AV$3=0,0,INDEX(Sheet1!RawDataCols,$C121,AV$5)*$R121)</f>
        <v>0</v>
      </c>
      <c r="AW121" s="3">
        <f>IF(AW$3=0,0,INDEX(Sheet1!RawDataCols,$C121,AW$5)*$R121)</f>
        <v>0</v>
      </c>
      <c r="AX121" s="3">
        <f>IF(AX$3=0,0,INDEX(Sheet1!RawDataCols,$C121,AX$5)*$R121)</f>
        <v>0</v>
      </c>
      <c r="AY121" s="3">
        <f>IF(AY$3=0,0,INDEX(Sheet1!RawDataCols,$C121,AY$5)*$R121)</f>
        <v>0</v>
      </c>
      <c r="AZ121" s="3">
        <f>IF(AZ$3=0,0,INDEX(Sheet1!RawDataCols,$C121,AZ$5)*$R121)</f>
        <v>0</v>
      </c>
      <c r="BA121" s="3">
        <f>IF(BA$3=0,0,INDEX(Sheet1!RawDataCols,$C121,BA$5)*$R121)</f>
        <v>0</v>
      </c>
      <c r="BB121" s="3">
        <f>IF(BB$3=0,0,INDEX(Sheet1!RawDataCols,$C121,BB$5)*$R121)</f>
        <v>0</v>
      </c>
      <c r="BC121" s="3">
        <f>IF(BC$3=0,0,INDEX(Sheet1!RawDataCols,$C121,BC$5)*$R121)</f>
        <v>0</v>
      </c>
      <c r="BD121" s="3">
        <f>IF(BD$3=0,0,INDEX(Sheet1!RawDataCols,$C121,BD$5)*$R121)</f>
        <v>0</v>
      </c>
      <c r="BE121" s="3">
        <f>IF(BE$3=0,0,INDEX(Sheet1!RawDataCols,$C121,BE$5)*$R121)</f>
        <v>0</v>
      </c>
      <c r="BF121" s="3">
        <f>IF(BF$3=0,0,INDEX(Sheet1!RawDataCols,$C121,BF$5)*$R121)</f>
        <v>0</v>
      </c>
      <c r="BG121" s="179">
        <f>IF(BG$3=0,0,INDEX(Sheet1!RawDataCols,$C121,BG$5)*$R121)</f>
        <v>0</v>
      </c>
      <c r="BH121" s="33">
        <f t="shared" si="49"/>
        <v>0</v>
      </c>
      <c r="BI121" s="33">
        <f t="shared" si="50"/>
        <v>0</v>
      </c>
      <c r="BJ121" s="33">
        <f t="shared" si="51"/>
        <v>0</v>
      </c>
      <c r="BK121" s="3">
        <f>IF(BK$3=0,0,INDEX(Sheet1!RawDataCols,$C121,BK$5)*$R121)</f>
        <v>0</v>
      </c>
      <c r="BL121" s="3">
        <f>IF(BL$3=0,0,INDEX(Sheet1!RawDataCols,$C121,BL$5)*$R121)</f>
        <v>0</v>
      </c>
      <c r="BM121" s="3">
        <f>IF(BM$3=0,0,INDEX(Sheet1!RawDataCols,$C121,BM$5)*$R121)</f>
        <v>0</v>
      </c>
      <c r="BN121" s="3">
        <f>IF(BN$3=0,0,INDEX(Sheet1!RawDataCols,$C121,BN$5)*$R121)</f>
        <v>0</v>
      </c>
      <c r="BO121" s="3">
        <f>IF(BO$3=0,0,INDEX(Sheet1!RawDataCols,$C121,BO$5)*$R121)</f>
        <v>0</v>
      </c>
      <c r="BP121" s="3">
        <f>IF(BP$3=0,0,INDEX(Sheet1!RawDataCols,$C121,BP$5)*$R121)</f>
        <v>0</v>
      </c>
      <c r="BQ121" s="3">
        <f t="shared" si="52"/>
        <v>0</v>
      </c>
      <c r="BR121" s="3">
        <f t="shared" si="53"/>
        <v>0</v>
      </c>
      <c r="BS121" s="3">
        <f t="shared" si="54"/>
        <v>0</v>
      </c>
      <c r="BT121" s="3">
        <f t="shared" si="55"/>
        <v>0</v>
      </c>
      <c r="BU121" s="3" t="str">
        <f>INDEX(Sheet1!$BS$2:$BS$1000,MATCH($A121,Sheet1!$A$2:$A$1000,0))</f>
        <v>23</v>
      </c>
      <c r="BV121" s="3">
        <f>INDEX(Sheet1!$BT$2:$BT$1000,MATCH($A121,Sheet1!$A$2:$A$1000,0))</f>
        <v>0</v>
      </c>
    </row>
    <row r="122" spans="1:74" x14ac:dyDescent="0.2">
      <c r="A122" s="11" t="s">
        <v>528</v>
      </c>
      <c r="B122" s="3">
        <f>MATCH($A122,Sheet1!ACCOUNTNO,0)</f>
        <v>103</v>
      </c>
      <c r="C122" s="3">
        <f t="shared" si="46"/>
        <v>103</v>
      </c>
      <c r="D122" s="3" t="str">
        <f>IF(D$3=0,0,INDEX(Sheet1!RawDataCols,$C122,D$5))</f>
        <v>62100G01</v>
      </c>
      <c r="E122" s="3" t="str">
        <f>IF(E$3=0,0,INDEX(Sheet1!RawDataCols,$C122,E$5))</f>
        <v xml:space="preserve">62100          </v>
      </c>
      <c r="F122" s="3" t="str">
        <f>IF(F$3=0,0,INDEX(Sheet1!RawDataCols,$C122,F$5))</f>
        <v xml:space="preserve">G01            </v>
      </c>
      <c r="G122" s="3" t="str">
        <f>IF(G$3=0,0,INDEX(Sheet1!RawDataCols,$C122,G$5))</f>
        <v xml:space="preserve">               </v>
      </c>
      <c r="H122" s="3" t="str">
        <f>IF(H$3=0,0,INDEX(Sheet1!RawDataCols,$C122,H$5))</f>
        <v xml:space="preserve">               </v>
      </c>
      <c r="I122" s="3" t="str">
        <f>IF(I$3=0,0,INDEX(Sheet1!RawDataCols,$C122,I$5))</f>
        <v xml:space="preserve">               </v>
      </c>
      <c r="J122" s="3" t="str">
        <f>IF(J$3=0,0,INDEX(Sheet1!RawDataCols,$C122,J$5))</f>
        <v xml:space="preserve">               </v>
      </c>
      <c r="K122" s="3" t="str">
        <f>IF(K$3=0,0,INDEX(Sheet1!RawDataCols,$C122,K$5))</f>
        <v xml:space="preserve">               </v>
      </c>
      <c r="L122" s="3" t="str">
        <f>IF(L$3=0,0,INDEX(Sheet1!RawDataCols,$C122,L$5))</f>
        <v xml:space="preserve">               </v>
      </c>
      <c r="M122" s="3" t="str">
        <f>IF(M$3=0,0,INDEX(Sheet1!RawDataCols,$C122,M$5))</f>
        <v xml:space="preserve">F010  </v>
      </c>
      <c r="N122" s="3" t="str">
        <f>IF(N$3=0,0,INDEX(Sheet1!RawDataCols,$C122,N$5))</f>
        <v>Intercompany-23F</v>
      </c>
      <c r="O122" s="3">
        <f>INDEX(Sheet1!RawDataCols,$C122,O$5)</f>
        <v>26</v>
      </c>
      <c r="P122" s="3" t="str">
        <f>INDEX(Sheet1!RawDataCols,$C122,P$5)</f>
        <v>Other Assets</v>
      </c>
      <c r="Q122" s="3" t="str">
        <f>IF(Q$3=0,0,INDEX(Sheet1!RawDataCols,$C122,Q$5))</f>
        <v>B</v>
      </c>
      <c r="R122" s="3">
        <f t="shared" si="56"/>
        <v>1</v>
      </c>
      <c r="S122" s="3">
        <f t="shared" si="57"/>
        <v>-1</v>
      </c>
      <c r="T122" s="3">
        <f>IF(T$3=0,0,INDEX(Sheet1!RawDataCols,$C122,T$5)*$R122)</f>
        <v>0</v>
      </c>
      <c r="U122" s="3">
        <f>IF(U$3=0,0,INDEX(Sheet1!RawDataCols,$C122,U$5)*$R122)</f>
        <v>0</v>
      </c>
      <c r="V122" s="3">
        <f>IF(V$3=0,0,INDEX(Sheet1!RawDataCols,$C122,V$5)*$R122)</f>
        <v>0</v>
      </c>
      <c r="W122" s="3">
        <f>IF(W$3=0,0,INDEX(Sheet1!RawDataCols,$C122,W$5)*$R122)</f>
        <v>0</v>
      </c>
      <c r="X122" s="3">
        <f>IF(X$3=0,0,INDEX(Sheet1!RawDataCols,$C122,X$5)*$R122)</f>
        <v>0</v>
      </c>
      <c r="Y122" s="3">
        <f>IF(Y$3=0,0,INDEX(Sheet1!RawDataCols,$C122,Y$5)*$R122)</f>
        <v>0</v>
      </c>
      <c r="Z122" s="3">
        <f>IF(Z$3=0,0,INDEX(Sheet1!RawDataCols,$C122,Z$5)*$R122)</f>
        <v>0</v>
      </c>
      <c r="AA122" s="3">
        <f>IF(AA$3=0,0,INDEX(Sheet1!RawDataCols,$C122,AA$5)*$R122)</f>
        <v>0</v>
      </c>
      <c r="AB122" s="3">
        <f>IF(AB$3=0,0,INDEX(Sheet1!RawDataCols,$C122,AB$5)*$R122)</f>
        <v>0</v>
      </c>
      <c r="AC122" s="3">
        <f>IF(AC$3=0,0,INDEX(Sheet1!RawDataCols,$C122,AC$5)*$R122)</f>
        <v>0</v>
      </c>
      <c r="AD122" s="3">
        <f>IF(AD$3=0,0,INDEX(Sheet1!RawDataCols,$C122,AD$5)*$R122)</f>
        <v>0</v>
      </c>
      <c r="AE122" s="3">
        <f>IF(AE$3=0,0,INDEX(Sheet1!RawDataCols,$C122,AE$5)*$R122)</f>
        <v>0</v>
      </c>
      <c r="AF122" s="3">
        <f>IF(AF$3=0,0,INDEX(Sheet1!RawDataCols,$C122,AF$5)*$R122)</f>
        <v>0</v>
      </c>
      <c r="AG122" s="3">
        <f>IF(AG$3=0,0,INDEX(Sheet1!RawDataCols,$C122,AG$5)*$R122)</f>
        <v>0</v>
      </c>
      <c r="AH122" s="3">
        <f>IF(AH$3=0,0,INDEX(Sheet1!RawDataCols,$C122,AH$5)*$R122)</f>
        <v>0</v>
      </c>
      <c r="AI122" s="3">
        <f>IF(AI$3=0,0,INDEX(Sheet1!RawDataCols,$C122,AI$5)*$R122)</f>
        <v>0</v>
      </c>
      <c r="AJ122" s="3">
        <f>IF(AJ$3=0,0,INDEX(Sheet1!RawDataCols,$C122,AJ$5)*$R122)</f>
        <v>0</v>
      </c>
      <c r="AK122" s="3">
        <f>IF(AK$3=0,0,INDEX(Sheet1!RawDataCols,$C122,AK$5)*$R122)</f>
        <v>0</v>
      </c>
      <c r="AL122" s="3">
        <f>IF(AL$3=0,0,INDEX(Sheet1!RawDataCols,$C122,AL$5)*$R122)</f>
        <v>0</v>
      </c>
      <c r="AM122" s="3">
        <f>IF(AM$3=0,0,INDEX(Sheet1!RawDataCols,$C122,AM$5)*$R122)</f>
        <v>0</v>
      </c>
      <c r="AN122" s="3">
        <f>IF(AN$3=0,0,INDEX(Sheet1!RawDataCols,$C122,AN$5)*$R122)</f>
        <v>0</v>
      </c>
      <c r="AO122" s="3">
        <f>IF(AO$3=0,0,INDEX(Sheet1!RawDataCols,$C122,AO$5)*$R122)</f>
        <v>0</v>
      </c>
      <c r="AP122" s="3">
        <f>IF(AP$3=0,0,INDEX(Sheet1!RawDataCols,$C122,AP$5)*$R122)</f>
        <v>0</v>
      </c>
      <c r="AQ122" s="3">
        <f>IF(AQ$3=0,0,INDEX(Sheet1!RawDataCols,$C122,AQ$5)*$R122)</f>
        <v>0</v>
      </c>
      <c r="AR122" s="3">
        <f>IF(AR$3=0,0,INDEX(Sheet1!RawDataCols,$C122,AR$5)*$R122)</f>
        <v>0</v>
      </c>
      <c r="AS122" s="3">
        <f>IF(AS$3=0,0,INDEX(Sheet1!RawDataCols,$C122,AS$5)*$R122)</f>
        <v>0</v>
      </c>
      <c r="AT122" s="3">
        <f>IF(AT$3=0,0,INDEX(Sheet1!RawDataCols,$C122,AT$5)*$R122)</f>
        <v>0</v>
      </c>
      <c r="AU122" s="3">
        <f>IF(AU$3=0,0,INDEX(Sheet1!RawDataCols,$C122,AU$5)*$R122)</f>
        <v>0</v>
      </c>
      <c r="AV122" s="3">
        <f>IF(AV$3=0,0,INDEX(Sheet1!RawDataCols,$C122,AV$5)*$R122)</f>
        <v>0</v>
      </c>
      <c r="AW122" s="3">
        <f>IF(AW$3=0,0,INDEX(Sheet1!RawDataCols,$C122,AW$5)*$R122)</f>
        <v>0</v>
      </c>
      <c r="AX122" s="3">
        <f>IF(AX$3=0,0,INDEX(Sheet1!RawDataCols,$C122,AX$5)*$R122)</f>
        <v>0</v>
      </c>
      <c r="AY122" s="3">
        <f>IF(AY$3=0,0,INDEX(Sheet1!RawDataCols,$C122,AY$5)*$R122)</f>
        <v>0</v>
      </c>
      <c r="AZ122" s="3">
        <f>IF(AZ$3=0,0,INDEX(Sheet1!RawDataCols,$C122,AZ$5)*$R122)</f>
        <v>0</v>
      </c>
      <c r="BA122" s="3">
        <f>IF(BA$3=0,0,INDEX(Sheet1!RawDataCols,$C122,BA$5)*$R122)</f>
        <v>0</v>
      </c>
      <c r="BB122" s="3">
        <f>IF(BB$3=0,0,INDEX(Sheet1!RawDataCols,$C122,BB$5)*$R122)</f>
        <v>0</v>
      </c>
      <c r="BC122" s="3">
        <f>IF(BC$3=0,0,INDEX(Sheet1!RawDataCols,$C122,BC$5)*$R122)</f>
        <v>0</v>
      </c>
      <c r="BD122" s="3">
        <f>IF(BD$3=0,0,INDEX(Sheet1!RawDataCols,$C122,BD$5)*$R122)</f>
        <v>0</v>
      </c>
      <c r="BE122" s="3">
        <f>IF(BE$3=0,0,INDEX(Sheet1!RawDataCols,$C122,BE$5)*$R122)</f>
        <v>0</v>
      </c>
      <c r="BF122" s="3">
        <f>IF(BF$3=0,0,INDEX(Sheet1!RawDataCols,$C122,BF$5)*$R122)</f>
        <v>0</v>
      </c>
      <c r="BG122" s="179">
        <f>IF(BG$3=0,0,INDEX(Sheet1!RawDataCols,$C122,BG$5)*$R122)</f>
        <v>0</v>
      </c>
      <c r="BH122" s="33">
        <f t="shared" si="49"/>
        <v>0</v>
      </c>
      <c r="BI122" s="33">
        <f t="shared" si="50"/>
        <v>0</v>
      </c>
      <c r="BJ122" s="33">
        <f t="shared" si="51"/>
        <v>0</v>
      </c>
      <c r="BK122" s="3">
        <f>IF(BK$3=0,0,INDEX(Sheet1!RawDataCols,$C122,BK$5)*$R122)</f>
        <v>0</v>
      </c>
      <c r="BL122" s="3">
        <f>IF(BL$3=0,0,INDEX(Sheet1!RawDataCols,$C122,BL$5)*$R122)</f>
        <v>0</v>
      </c>
      <c r="BM122" s="3">
        <f>IF(BM$3=0,0,INDEX(Sheet1!RawDataCols,$C122,BM$5)*$R122)</f>
        <v>0</v>
      </c>
      <c r="BN122" s="3">
        <f>IF(BN$3=0,0,INDEX(Sheet1!RawDataCols,$C122,BN$5)*$R122)</f>
        <v>1250</v>
      </c>
      <c r="BO122" s="3">
        <f>IF(BO$3=0,0,INDEX(Sheet1!RawDataCols,$C122,BO$5)*$R122)</f>
        <v>1250</v>
      </c>
      <c r="BP122" s="3">
        <f>IF(BP$3=0,0,INDEX(Sheet1!RawDataCols,$C122,BP$5)*$R122)</f>
        <v>0</v>
      </c>
      <c r="BQ122" s="3">
        <f t="shared" si="52"/>
        <v>0</v>
      </c>
      <c r="BR122" s="3">
        <f t="shared" si="53"/>
        <v>0</v>
      </c>
      <c r="BS122" s="3">
        <f t="shared" si="54"/>
        <v>0</v>
      </c>
      <c r="BT122" s="3">
        <f t="shared" si="55"/>
        <v>0</v>
      </c>
      <c r="BU122" s="3" t="str">
        <f>INDEX(Sheet1!$BS$2:$BS$1000,MATCH($A122,Sheet1!$A$2:$A$1000,0))</f>
        <v>24</v>
      </c>
      <c r="BV122" s="3">
        <f>INDEX(Sheet1!$BT$2:$BT$1000,MATCH($A122,Sheet1!$A$2:$A$1000,0))</f>
        <v>0</v>
      </c>
    </row>
    <row r="123" spans="1:74" x14ac:dyDescent="0.2">
      <c r="A123" s="11" t="s">
        <v>531</v>
      </c>
      <c r="B123" s="3">
        <f>MATCH($A123,Sheet1!ACCOUNTNO,0)</f>
        <v>106</v>
      </c>
      <c r="C123" s="3">
        <f t="shared" si="46"/>
        <v>106</v>
      </c>
      <c r="D123" s="3" t="str">
        <f>IF(D$3=0,0,INDEX(Sheet1!RawDataCols,$C123,D$5))</f>
        <v>62100G07</v>
      </c>
      <c r="E123" s="3" t="str">
        <f>IF(E$3=0,0,INDEX(Sheet1!RawDataCols,$C123,E$5))</f>
        <v xml:space="preserve">62100          </v>
      </c>
      <c r="F123" s="3" t="str">
        <f>IF(F$3=0,0,INDEX(Sheet1!RawDataCols,$C123,F$5))</f>
        <v xml:space="preserve">G07            </v>
      </c>
      <c r="G123" s="3" t="str">
        <f>IF(G$3=0,0,INDEX(Sheet1!RawDataCols,$C123,G$5))</f>
        <v xml:space="preserve">               </v>
      </c>
      <c r="H123" s="3" t="str">
        <f>IF(H$3=0,0,INDEX(Sheet1!RawDataCols,$C123,H$5))</f>
        <v xml:space="preserve">               </v>
      </c>
      <c r="I123" s="3" t="str">
        <f>IF(I$3=0,0,INDEX(Sheet1!RawDataCols,$C123,I$5))</f>
        <v xml:space="preserve">               </v>
      </c>
      <c r="J123" s="3" t="str">
        <f>IF(J$3=0,0,INDEX(Sheet1!RawDataCols,$C123,J$5))</f>
        <v xml:space="preserve">               </v>
      </c>
      <c r="K123" s="3" t="str">
        <f>IF(K$3=0,0,INDEX(Sheet1!RawDataCols,$C123,K$5))</f>
        <v xml:space="preserve">               </v>
      </c>
      <c r="L123" s="3" t="str">
        <f>IF(L$3=0,0,INDEX(Sheet1!RawDataCols,$C123,L$5))</f>
        <v xml:space="preserve">               </v>
      </c>
      <c r="M123" s="3" t="str">
        <f>IF(M$3=0,0,INDEX(Sheet1!RawDataCols,$C123,M$5))</f>
        <v xml:space="preserve">F010  </v>
      </c>
      <c r="N123" s="3" t="str">
        <f>IF(N$3=0,0,INDEX(Sheet1!RawDataCols,$C123,N$5))</f>
        <v>Intercompany-GPM</v>
      </c>
      <c r="O123" s="3">
        <f>INDEX(Sheet1!RawDataCols,$C123,O$5)</f>
        <v>26</v>
      </c>
      <c r="P123" s="3" t="str">
        <f>INDEX(Sheet1!RawDataCols,$C123,P$5)</f>
        <v>Other Assets</v>
      </c>
      <c r="Q123" s="3" t="str">
        <f>IF(Q$3=0,0,INDEX(Sheet1!RawDataCols,$C123,Q$5))</f>
        <v>B</v>
      </c>
      <c r="R123" s="3">
        <f t="shared" si="56"/>
        <v>1</v>
      </c>
      <c r="S123" s="3">
        <f t="shared" si="57"/>
        <v>-1</v>
      </c>
      <c r="T123" s="3">
        <f>IF(T$3=0,0,INDEX(Sheet1!RawDataCols,$C123,T$5)*$R123)</f>
        <v>1717032.11</v>
      </c>
      <c r="U123" s="3">
        <f>IF(U$3=0,0,INDEX(Sheet1!RawDataCols,$C123,U$5)*$R123)</f>
        <v>0</v>
      </c>
      <c r="V123" s="3">
        <f>IF(V$3=0,0,INDEX(Sheet1!RawDataCols,$C123,V$5)*$R123)</f>
        <v>0</v>
      </c>
      <c r="W123" s="3">
        <f>IF(W$3=0,0,INDEX(Sheet1!RawDataCols,$C123,W$5)*$R123)</f>
        <v>0</v>
      </c>
      <c r="X123" s="3">
        <f>IF(X$3=0,0,INDEX(Sheet1!RawDataCols,$C123,X$5)*$R123)</f>
        <v>0</v>
      </c>
      <c r="Y123" s="3">
        <f>IF(Y$3=0,0,INDEX(Sheet1!RawDataCols,$C123,Y$5)*$R123)</f>
        <v>0</v>
      </c>
      <c r="Z123" s="3">
        <f>IF(Z$3=0,0,INDEX(Sheet1!RawDataCols,$C123,Z$5)*$R123)</f>
        <v>0</v>
      </c>
      <c r="AA123" s="3">
        <f>IF(AA$3=0,0,INDEX(Sheet1!RawDataCols,$C123,AA$5)*$R123)</f>
        <v>0</v>
      </c>
      <c r="AB123" s="3">
        <f>IF(AB$3=0,0,INDEX(Sheet1!RawDataCols,$C123,AB$5)*$R123)</f>
        <v>0</v>
      </c>
      <c r="AC123" s="3">
        <f>IF(AC$3=0,0,INDEX(Sheet1!RawDataCols,$C123,AC$5)*$R123)</f>
        <v>0</v>
      </c>
      <c r="AD123" s="3">
        <f>IF(AD$3=0,0,INDEX(Sheet1!RawDataCols,$C123,AD$5)*$R123)</f>
        <v>0</v>
      </c>
      <c r="AE123" s="3">
        <f>IF(AE$3=0,0,INDEX(Sheet1!RawDataCols,$C123,AE$5)*$R123)</f>
        <v>0</v>
      </c>
      <c r="AF123" s="3">
        <f>IF(AF$3=0,0,INDEX(Sheet1!RawDataCols,$C123,AF$5)*$R123)</f>
        <v>-1920517.79</v>
      </c>
      <c r="AG123" s="3">
        <f>IF(AG$3=0,0,INDEX(Sheet1!RawDataCols,$C123,AG$5)*$R123)</f>
        <v>0</v>
      </c>
      <c r="AH123" s="3">
        <f>IF(AH$3=0,0,INDEX(Sheet1!RawDataCols,$C123,AH$5)*$R123)</f>
        <v>0</v>
      </c>
      <c r="AI123" s="3">
        <f>IF(AI$3=0,0,INDEX(Sheet1!RawDataCols,$C123,AI$5)*$R123)</f>
        <v>0</v>
      </c>
      <c r="AJ123" s="3">
        <f>IF(AJ$3=0,0,INDEX(Sheet1!RawDataCols,$C123,AJ$5)*$R123)</f>
        <v>-1717032.11</v>
      </c>
      <c r="AK123" s="3">
        <f>IF(AK$3=0,0,INDEX(Sheet1!RawDataCols,$C123,AK$5)*$R123)</f>
        <v>0</v>
      </c>
      <c r="AL123" s="3">
        <f>IF(AL$3=0,0,INDEX(Sheet1!RawDataCols,$C123,AL$5)*$R123)</f>
        <v>1717032.11</v>
      </c>
      <c r="AM123" s="3">
        <f>IF(AM$3=0,0,INDEX(Sheet1!RawDataCols,$C123,AM$5)*$R123)</f>
        <v>0</v>
      </c>
      <c r="AN123" s="3">
        <f>IF(AN$3=0,0,INDEX(Sheet1!RawDataCols,$C123,AN$5)*$R123)</f>
        <v>0</v>
      </c>
      <c r="AO123" s="3">
        <f>IF(AO$3=0,0,INDEX(Sheet1!RawDataCols,$C123,AO$5)*$R123)</f>
        <v>0</v>
      </c>
      <c r="AP123" s="3">
        <f>IF(AP$3=0,0,INDEX(Sheet1!RawDataCols,$C123,AP$5)*$R123)</f>
        <v>0</v>
      </c>
      <c r="AQ123" s="3">
        <f>IF(AQ$3=0,0,INDEX(Sheet1!RawDataCols,$C123,AQ$5)*$R123)</f>
        <v>0</v>
      </c>
      <c r="AR123" s="3">
        <f>IF(AR$3=0,0,INDEX(Sheet1!RawDataCols,$C123,AR$5)*$R123)</f>
        <v>0</v>
      </c>
      <c r="AS123" s="3">
        <f>IF(AS$3=0,0,INDEX(Sheet1!RawDataCols,$C123,AS$5)*$R123)</f>
        <v>0</v>
      </c>
      <c r="AT123" s="3">
        <f>IF(AT$3=0,0,INDEX(Sheet1!RawDataCols,$C123,AT$5)*$R123)</f>
        <v>0</v>
      </c>
      <c r="AU123" s="3">
        <f>IF(AU$3=0,0,INDEX(Sheet1!RawDataCols,$C123,AU$5)*$R123)</f>
        <v>0</v>
      </c>
      <c r="AV123" s="3">
        <f>IF(AV$3=0,0,INDEX(Sheet1!RawDataCols,$C123,AV$5)*$R123)</f>
        <v>0</v>
      </c>
      <c r="AW123" s="3">
        <f>IF(AW$3=0,0,INDEX(Sheet1!RawDataCols,$C123,AW$5)*$R123)</f>
        <v>0</v>
      </c>
      <c r="AX123" s="3">
        <f>IF(AX$3=0,0,INDEX(Sheet1!RawDataCols,$C123,AX$5)*$R123)</f>
        <v>0</v>
      </c>
      <c r="AY123" s="3">
        <f>IF(AY$3=0,0,INDEX(Sheet1!RawDataCols,$C123,AY$5)*$R123)</f>
        <v>0</v>
      </c>
      <c r="AZ123" s="3">
        <f>IF(AZ$3=0,0,INDEX(Sheet1!RawDataCols,$C123,AZ$5)*$R123)</f>
        <v>0</v>
      </c>
      <c r="BA123" s="3">
        <f>IF(BA$3=0,0,INDEX(Sheet1!RawDataCols,$C123,BA$5)*$R123)</f>
        <v>0</v>
      </c>
      <c r="BB123" s="3">
        <f>IF(BB$3=0,0,INDEX(Sheet1!RawDataCols,$C123,BB$5)*$R123)</f>
        <v>0</v>
      </c>
      <c r="BC123" s="3">
        <f>IF(BC$3=0,0,INDEX(Sheet1!RawDataCols,$C123,BC$5)*$R123)</f>
        <v>0</v>
      </c>
      <c r="BD123" s="3">
        <f>IF(BD$3=0,0,INDEX(Sheet1!RawDataCols,$C123,BD$5)*$R123)</f>
        <v>0</v>
      </c>
      <c r="BE123" s="3">
        <f>IF(BE$3=0,0,INDEX(Sheet1!RawDataCols,$C123,BE$5)*$R123)</f>
        <v>0</v>
      </c>
      <c r="BF123" s="3">
        <f>IF(BF$3=0,0,INDEX(Sheet1!RawDataCols,$C123,BF$5)*$R123)</f>
        <v>0</v>
      </c>
      <c r="BG123" s="179">
        <f>IF(BG$3=0,0,INDEX(Sheet1!RawDataCols,$C123,BG$5)*$R123)</f>
        <v>0</v>
      </c>
      <c r="BH123" s="33">
        <f t="shared" si="49"/>
        <v>0</v>
      </c>
      <c r="BI123" s="33">
        <f t="shared" si="50"/>
        <v>0</v>
      </c>
      <c r="BJ123" s="33">
        <f t="shared" si="51"/>
        <v>1717032.11</v>
      </c>
      <c r="BK123" s="3">
        <f>IF(BK$3=0,0,INDEX(Sheet1!RawDataCols,$C123,BK$5)*$R123)</f>
        <v>0</v>
      </c>
      <c r="BL123" s="3">
        <f>IF(BL$3=0,0,INDEX(Sheet1!RawDataCols,$C123,BL$5)*$R123)</f>
        <v>214629.01375000001</v>
      </c>
      <c r="BM123" s="3">
        <f>IF(BM$3=0,0,INDEX(Sheet1!RawDataCols,$C123,BM$5)*$R123)</f>
        <v>240064.72375</v>
      </c>
      <c r="BN123" s="3">
        <f>IF(BN$3=0,0,INDEX(Sheet1!RawDataCols,$C123,BN$5)*$R123)</f>
        <v>964893.92249999999</v>
      </c>
      <c r="BO123" s="3">
        <f>IF(BO$3=0,0,INDEX(Sheet1!RawDataCols,$C123,BO$5)*$R123)</f>
        <v>760893.6</v>
      </c>
      <c r="BP123" s="3">
        <f>IF(BP$3=0,0,INDEX(Sheet1!RawDataCols,$C123,BP$5)*$R123)</f>
        <v>1920517.79</v>
      </c>
      <c r="BQ123" s="3">
        <f t="shared" si="52"/>
        <v>1717032.11</v>
      </c>
      <c r="BR123" s="3">
        <f t="shared" si="53"/>
        <v>0</v>
      </c>
      <c r="BS123" s="3">
        <f t="shared" si="54"/>
        <v>0</v>
      </c>
      <c r="BT123" s="3">
        <f t="shared" si="55"/>
        <v>0</v>
      </c>
      <c r="BU123" s="3" t="str">
        <f>INDEX(Sheet1!$BS$2:$BS$1000,MATCH($A123,Sheet1!$A$2:$A$1000,0))</f>
        <v>24</v>
      </c>
      <c r="BV123" s="3">
        <f>INDEX(Sheet1!$BT$2:$BT$1000,MATCH($A123,Sheet1!$A$2:$A$1000,0))</f>
        <v>0</v>
      </c>
    </row>
    <row r="124" spans="1:74" x14ac:dyDescent="0.2">
      <c r="A124" s="11" t="s">
        <v>534</v>
      </c>
      <c r="B124" s="3">
        <f>MATCH($A124,Sheet1!ACCOUNTNO,0)</f>
        <v>107</v>
      </c>
      <c r="C124" s="3">
        <f t="shared" si="46"/>
        <v>107</v>
      </c>
      <c r="D124" s="3" t="str">
        <f>IF(D$3=0,0,INDEX(Sheet1!RawDataCols,$C124,D$5))</f>
        <v>62100G13</v>
      </c>
      <c r="E124" s="3" t="str">
        <f>IF(E$3=0,0,INDEX(Sheet1!RawDataCols,$C124,E$5))</f>
        <v xml:space="preserve">62100          </v>
      </c>
      <c r="F124" s="3" t="str">
        <f>IF(F$3=0,0,INDEX(Sheet1!RawDataCols,$C124,F$5))</f>
        <v xml:space="preserve">G13            </v>
      </c>
      <c r="G124" s="3" t="str">
        <f>IF(G$3=0,0,INDEX(Sheet1!RawDataCols,$C124,G$5))</f>
        <v xml:space="preserve">               </v>
      </c>
      <c r="H124" s="3" t="str">
        <f>IF(H$3=0,0,INDEX(Sheet1!RawDataCols,$C124,H$5))</f>
        <v xml:space="preserve">               </v>
      </c>
      <c r="I124" s="3" t="str">
        <f>IF(I$3=0,0,INDEX(Sheet1!RawDataCols,$C124,I$5))</f>
        <v xml:space="preserve">               </v>
      </c>
      <c r="J124" s="3" t="str">
        <f>IF(J$3=0,0,INDEX(Sheet1!RawDataCols,$C124,J$5))</f>
        <v xml:space="preserve">               </v>
      </c>
      <c r="K124" s="3" t="str">
        <f>IF(K$3=0,0,INDEX(Sheet1!RawDataCols,$C124,K$5))</f>
        <v xml:space="preserve">               </v>
      </c>
      <c r="L124" s="3" t="str">
        <f>IF(L$3=0,0,INDEX(Sheet1!RawDataCols,$C124,L$5))</f>
        <v xml:space="preserve">               </v>
      </c>
      <c r="M124" s="3" t="str">
        <f>IF(M$3=0,0,INDEX(Sheet1!RawDataCols,$C124,M$5))</f>
        <v xml:space="preserve">F010  </v>
      </c>
      <c r="N124" s="3" t="str">
        <f>IF(N$3=0,0,INDEX(Sheet1!RawDataCols,$C124,N$5))</f>
        <v>Intercompany-TAT</v>
      </c>
      <c r="O124" s="3">
        <f>INDEX(Sheet1!RawDataCols,$C124,O$5)</f>
        <v>26</v>
      </c>
      <c r="P124" s="3" t="str">
        <f>INDEX(Sheet1!RawDataCols,$C124,P$5)</f>
        <v>Other Assets</v>
      </c>
      <c r="Q124" s="3" t="str">
        <f>IF(Q$3=0,0,INDEX(Sheet1!RawDataCols,$C124,Q$5))</f>
        <v>B</v>
      </c>
      <c r="R124" s="3">
        <f t="shared" si="56"/>
        <v>1</v>
      </c>
      <c r="S124" s="3">
        <f t="shared" si="57"/>
        <v>-1</v>
      </c>
      <c r="T124" s="3">
        <f>IF(T$3=0,0,INDEX(Sheet1!RawDataCols,$C124,T$5)*$R124)</f>
        <v>0</v>
      </c>
      <c r="U124" s="3">
        <f>IF(U$3=0,0,INDEX(Sheet1!RawDataCols,$C124,U$5)*$R124)</f>
        <v>0</v>
      </c>
      <c r="V124" s="3">
        <f>IF(V$3=0,0,INDEX(Sheet1!RawDataCols,$C124,V$5)*$R124)</f>
        <v>0</v>
      </c>
      <c r="W124" s="3">
        <f>IF(W$3=0,0,INDEX(Sheet1!RawDataCols,$C124,W$5)*$R124)</f>
        <v>0</v>
      </c>
      <c r="X124" s="3">
        <f>IF(X$3=0,0,INDEX(Sheet1!RawDataCols,$C124,X$5)*$R124)</f>
        <v>0</v>
      </c>
      <c r="Y124" s="3">
        <f>IF(Y$3=0,0,INDEX(Sheet1!RawDataCols,$C124,Y$5)*$R124)</f>
        <v>0</v>
      </c>
      <c r="Z124" s="3">
        <f>IF(Z$3=0,0,INDEX(Sheet1!RawDataCols,$C124,Z$5)*$R124)</f>
        <v>0</v>
      </c>
      <c r="AA124" s="3">
        <f>IF(AA$3=0,0,INDEX(Sheet1!RawDataCols,$C124,AA$5)*$R124)</f>
        <v>0</v>
      </c>
      <c r="AB124" s="3">
        <f>IF(AB$3=0,0,INDEX(Sheet1!RawDataCols,$C124,AB$5)*$R124)</f>
        <v>0</v>
      </c>
      <c r="AC124" s="3">
        <f>IF(AC$3=0,0,INDEX(Sheet1!RawDataCols,$C124,AC$5)*$R124)</f>
        <v>0</v>
      </c>
      <c r="AD124" s="3">
        <f>IF(AD$3=0,0,INDEX(Sheet1!RawDataCols,$C124,AD$5)*$R124)</f>
        <v>0</v>
      </c>
      <c r="AE124" s="3">
        <f>IF(AE$3=0,0,INDEX(Sheet1!RawDataCols,$C124,AE$5)*$R124)</f>
        <v>0</v>
      </c>
      <c r="AF124" s="3">
        <f>IF(AF$3=0,0,INDEX(Sheet1!RawDataCols,$C124,AF$5)*$R124)</f>
        <v>0</v>
      </c>
      <c r="AG124" s="3">
        <f>IF(AG$3=0,0,INDEX(Sheet1!RawDataCols,$C124,AG$5)*$R124)</f>
        <v>0</v>
      </c>
      <c r="AH124" s="3">
        <f>IF(AH$3=0,0,INDEX(Sheet1!RawDataCols,$C124,AH$5)*$R124)</f>
        <v>0</v>
      </c>
      <c r="AI124" s="3">
        <f>IF(AI$3=0,0,INDEX(Sheet1!RawDataCols,$C124,AI$5)*$R124)</f>
        <v>0</v>
      </c>
      <c r="AJ124" s="3">
        <f>IF(AJ$3=0,0,INDEX(Sheet1!RawDataCols,$C124,AJ$5)*$R124)</f>
        <v>0</v>
      </c>
      <c r="AK124" s="3">
        <f>IF(AK$3=0,0,INDEX(Sheet1!RawDataCols,$C124,AK$5)*$R124)</f>
        <v>0</v>
      </c>
      <c r="AL124" s="3">
        <f>IF(AL$3=0,0,INDEX(Sheet1!RawDataCols,$C124,AL$5)*$R124)</f>
        <v>0</v>
      </c>
      <c r="AM124" s="3">
        <f>IF(AM$3=0,0,INDEX(Sheet1!RawDataCols,$C124,AM$5)*$R124)</f>
        <v>0</v>
      </c>
      <c r="AN124" s="3">
        <f>IF(AN$3=0,0,INDEX(Sheet1!RawDataCols,$C124,AN$5)*$R124)</f>
        <v>0</v>
      </c>
      <c r="AO124" s="3">
        <f>IF(AO$3=0,0,INDEX(Sheet1!RawDataCols,$C124,AO$5)*$R124)</f>
        <v>0</v>
      </c>
      <c r="AP124" s="3">
        <f>IF(AP$3=0,0,INDEX(Sheet1!RawDataCols,$C124,AP$5)*$R124)</f>
        <v>0</v>
      </c>
      <c r="AQ124" s="3">
        <f>IF(AQ$3=0,0,INDEX(Sheet1!RawDataCols,$C124,AQ$5)*$R124)</f>
        <v>0</v>
      </c>
      <c r="AR124" s="3">
        <f>IF(AR$3=0,0,INDEX(Sheet1!RawDataCols,$C124,AR$5)*$R124)</f>
        <v>0</v>
      </c>
      <c r="AS124" s="3">
        <f>IF(AS$3=0,0,INDEX(Sheet1!RawDataCols,$C124,AS$5)*$R124)</f>
        <v>0</v>
      </c>
      <c r="AT124" s="3">
        <f>IF(AT$3=0,0,INDEX(Sheet1!RawDataCols,$C124,AT$5)*$R124)</f>
        <v>0</v>
      </c>
      <c r="AU124" s="3">
        <f>IF(AU$3=0,0,INDEX(Sheet1!RawDataCols,$C124,AU$5)*$R124)</f>
        <v>0</v>
      </c>
      <c r="AV124" s="3">
        <f>IF(AV$3=0,0,INDEX(Sheet1!RawDataCols,$C124,AV$5)*$R124)</f>
        <v>0</v>
      </c>
      <c r="AW124" s="3">
        <f>IF(AW$3=0,0,INDEX(Sheet1!RawDataCols,$C124,AW$5)*$R124)</f>
        <v>0</v>
      </c>
      <c r="AX124" s="3">
        <f>IF(AX$3=0,0,INDEX(Sheet1!RawDataCols,$C124,AX$5)*$R124)</f>
        <v>0</v>
      </c>
      <c r="AY124" s="3">
        <f>IF(AY$3=0,0,INDEX(Sheet1!RawDataCols,$C124,AY$5)*$R124)</f>
        <v>0</v>
      </c>
      <c r="AZ124" s="3">
        <f>IF(AZ$3=0,0,INDEX(Sheet1!RawDataCols,$C124,AZ$5)*$R124)</f>
        <v>0</v>
      </c>
      <c r="BA124" s="3">
        <f>IF(BA$3=0,0,INDEX(Sheet1!RawDataCols,$C124,BA$5)*$R124)</f>
        <v>0</v>
      </c>
      <c r="BB124" s="3">
        <f>IF(BB$3=0,0,INDEX(Sheet1!RawDataCols,$C124,BB$5)*$R124)</f>
        <v>0</v>
      </c>
      <c r="BC124" s="3">
        <f>IF(BC$3=0,0,INDEX(Sheet1!RawDataCols,$C124,BC$5)*$R124)</f>
        <v>0</v>
      </c>
      <c r="BD124" s="3">
        <f>IF(BD$3=0,0,INDEX(Sheet1!RawDataCols,$C124,BD$5)*$R124)</f>
        <v>0</v>
      </c>
      <c r="BE124" s="3">
        <f>IF(BE$3=0,0,INDEX(Sheet1!RawDataCols,$C124,BE$5)*$R124)</f>
        <v>0</v>
      </c>
      <c r="BF124" s="3">
        <f>IF(BF$3=0,0,INDEX(Sheet1!RawDataCols,$C124,BF$5)*$R124)</f>
        <v>0</v>
      </c>
      <c r="BG124" s="179">
        <f>IF(BG$3=0,0,INDEX(Sheet1!RawDataCols,$C124,BG$5)*$R124)</f>
        <v>0</v>
      </c>
      <c r="BH124" s="33">
        <f t="shared" si="49"/>
        <v>0</v>
      </c>
      <c r="BI124" s="33">
        <f t="shared" si="50"/>
        <v>0</v>
      </c>
      <c r="BJ124" s="33">
        <f t="shared" si="51"/>
        <v>0</v>
      </c>
      <c r="BK124" s="3">
        <f>IF(BK$3=0,0,INDEX(Sheet1!RawDataCols,$C124,BK$5)*$R124)</f>
        <v>0</v>
      </c>
      <c r="BL124" s="3">
        <f>IF(BL$3=0,0,INDEX(Sheet1!RawDataCols,$C124,BL$5)*$R124)</f>
        <v>0</v>
      </c>
      <c r="BM124" s="3">
        <f>IF(BM$3=0,0,INDEX(Sheet1!RawDataCols,$C124,BM$5)*$R124)</f>
        <v>0</v>
      </c>
      <c r="BN124" s="3">
        <f>IF(BN$3=0,0,INDEX(Sheet1!RawDataCols,$C124,BN$5)*$R124)</f>
        <v>26250</v>
      </c>
      <c r="BO124" s="3">
        <f>IF(BO$3=0,0,INDEX(Sheet1!RawDataCols,$C124,BO$5)*$R124)</f>
        <v>26250</v>
      </c>
      <c r="BP124" s="3">
        <f>IF(BP$3=0,0,INDEX(Sheet1!RawDataCols,$C124,BP$5)*$R124)</f>
        <v>0</v>
      </c>
      <c r="BQ124" s="3">
        <f t="shared" si="52"/>
        <v>0</v>
      </c>
      <c r="BR124" s="3">
        <f t="shared" si="53"/>
        <v>0</v>
      </c>
      <c r="BS124" s="3">
        <f t="shared" si="54"/>
        <v>0</v>
      </c>
      <c r="BT124" s="3">
        <f t="shared" si="55"/>
        <v>0</v>
      </c>
      <c r="BU124" s="3" t="str">
        <f>INDEX(Sheet1!$BS$2:$BS$1000,MATCH($A124,Sheet1!$A$2:$A$1000,0))</f>
        <v>24</v>
      </c>
      <c r="BV124" s="3">
        <f>INDEX(Sheet1!$BT$2:$BT$1000,MATCH($A124,Sheet1!$A$2:$A$1000,0))</f>
        <v>0</v>
      </c>
    </row>
    <row r="125" spans="1:74" x14ac:dyDescent="0.2">
      <c r="A125" s="11" t="s">
        <v>535</v>
      </c>
      <c r="B125" s="3">
        <f>MATCH($A125,Sheet1!ACCOUNTNO,0)</f>
        <v>108</v>
      </c>
      <c r="C125" s="3">
        <f t="shared" si="46"/>
        <v>108</v>
      </c>
      <c r="D125" s="3" t="str">
        <f>IF(D$3=0,0,INDEX(Sheet1!RawDataCols,$C125,D$5))</f>
        <v>62100G14</v>
      </c>
      <c r="E125" s="3" t="str">
        <f>IF(E$3=0,0,INDEX(Sheet1!RawDataCols,$C125,E$5))</f>
        <v xml:space="preserve">62100          </v>
      </c>
      <c r="F125" s="3" t="str">
        <f>IF(F$3=0,0,INDEX(Sheet1!RawDataCols,$C125,F$5))</f>
        <v xml:space="preserve">G14            </v>
      </c>
      <c r="G125" s="3" t="str">
        <f>IF(G$3=0,0,INDEX(Sheet1!RawDataCols,$C125,G$5))</f>
        <v xml:space="preserve">               </v>
      </c>
      <c r="H125" s="3" t="str">
        <f>IF(H$3=0,0,INDEX(Sheet1!RawDataCols,$C125,H$5))</f>
        <v xml:space="preserve">               </v>
      </c>
      <c r="I125" s="3" t="str">
        <f>IF(I$3=0,0,INDEX(Sheet1!RawDataCols,$C125,I$5))</f>
        <v xml:space="preserve">               </v>
      </c>
      <c r="J125" s="3" t="str">
        <f>IF(J$3=0,0,INDEX(Sheet1!RawDataCols,$C125,J$5))</f>
        <v xml:space="preserve">               </v>
      </c>
      <c r="K125" s="3" t="str">
        <f>IF(K$3=0,0,INDEX(Sheet1!RawDataCols,$C125,K$5))</f>
        <v xml:space="preserve">               </v>
      </c>
      <c r="L125" s="3" t="str">
        <f>IF(L$3=0,0,INDEX(Sheet1!RawDataCols,$C125,L$5))</f>
        <v xml:space="preserve">               </v>
      </c>
      <c r="M125" s="3" t="str">
        <f>IF(M$3=0,0,INDEX(Sheet1!RawDataCols,$C125,M$5))</f>
        <v xml:space="preserve">F010  </v>
      </c>
      <c r="N125" s="3" t="str">
        <f>IF(N$3=0,0,INDEX(Sheet1!RawDataCols,$C125,N$5))</f>
        <v>Intercompany-TMV</v>
      </c>
      <c r="O125" s="3">
        <f>INDEX(Sheet1!RawDataCols,$C125,O$5)</f>
        <v>26</v>
      </c>
      <c r="P125" s="3" t="str">
        <f>INDEX(Sheet1!RawDataCols,$C125,P$5)</f>
        <v>Other Assets</v>
      </c>
      <c r="Q125" s="3" t="str">
        <f>IF(Q$3=0,0,INDEX(Sheet1!RawDataCols,$C125,Q$5))</f>
        <v>B</v>
      </c>
      <c r="R125" s="3">
        <f t="shared" si="56"/>
        <v>1</v>
      </c>
      <c r="S125" s="3">
        <f t="shared" si="57"/>
        <v>-1</v>
      </c>
      <c r="T125" s="3">
        <f>IF(T$3=0,0,INDEX(Sheet1!RawDataCols,$C125,T$5)*$R125)</f>
        <v>0</v>
      </c>
      <c r="U125" s="3">
        <f>IF(U$3=0,0,INDEX(Sheet1!RawDataCols,$C125,U$5)*$R125)</f>
        <v>0</v>
      </c>
      <c r="V125" s="3">
        <f>IF(V$3=0,0,INDEX(Sheet1!RawDataCols,$C125,V$5)*$R125)</f>
        <v>0</v>
      </c>
      <c r="W125" s="3">
        <f>IF(W$3=0,0,INDEX(Sheet1!RawDataCols,$C125,W$5)*$R125)</f>
        <v>0</v>
      </c>
      <c r="X125" s="3">
        <f>IF(X$3=0,0,INDEX(Sheet1!RawDataCols,$C125,X$5)*$R125)</f>
        <v>0</v>
      </c>
      <c r="Y125" s="3">
        <f>IF(Y$3=0,0,INDEX(Sheet1!RawDataCols,$C125,Y$5)*$R125)</f>
        <v>0</v>
      </c>
      <c r="Z125" s="3">
        <f>IF(Z$3=0,0,INDEX(Sheet1!RawDataCols,$C125,Z$5)*$R125)</f>
        <v>0</v>
      </c>
      <c r="AA125" s="3">
        <f>IF(AA$3=0,0,INDEX(Sheet1!RawDataCols,$C125,AA$5)*$R125)</f>
        <v>0</v>
      </c>
      <c r="AB125" s="3">
        <f>IF(AB$3=0,0,INDEX(Sheet1!RawDataCols,$C125,AB$5)*$R125)</f>
        <v>0</v>
      </c>
      <c r="AC125" s="3">
        <f>IF(AC$3=0,0,INDEX(Sheet1!RawDataCols,$C125,AC$5)*$R125)</f>
        <v>0</v>
      </c>
      <c r="AD125" s="3">
        <f>IF(AD$3=0,0,INDEX(Sheet1!RawDataCols,$C125,AD$5)*$R125)</f>
        <v>0</v>
      </c>
      <c r="AE125" s="3">
        <f>IF(AE$3=0,0,INDEX(Sheet1!RawDataCols,$C125,AE$5)*$R125)</f>
        <v>0</v>
      </c>
      <c r="AF125" s="3">
        <f>IF(AF$3=0,0,INDEX(Sheet1!RawDataCols,$C125,AF$5)*$R125)</f>
        <v>0</v>
      </c>
      <c r="AG125" s="3">
        <f>IF(AG$3=0,0,INDEX(Sheet1!RawDataCols,$C125,AG$5)*$R125)</f>
        <v>0</v>
      </c>
      <c r="AH125" s="3">
        <f>IF(AH$3=0,0,INDEX(Sheet1!RawDataCols,$C125,AH$5)*$R125)</f>
        <v>0</v>
      </c>
      <c r="AI125" s="3">
        <f>IF(AI$3=0,0,INDEX(Sheet1!RawDataCols,$C125,AI$5)*$R125)</f>
        <v>0</v>
      </c>
      <c r="AJ125" s="3">
        <f>IF(AJ$3=0,0,INDEX(Sheet1!RawDataCols,$C125,AJ$5)*$R125)</f>
        <v>0</v>
      </c>
      <c r="AK125" s="3">
        <f>IF(AK$3=0,0,INDEX(Sheet1!RawDataCols,$C125,AK$5)*$R125)</f>
        <v>0</v>
      </c>
      <c r="AL125" s="3">
        <f>IF(AL$3=0,0,INDEX(Sheet1!RawDataCols,$C125,AL$5)*$R125)</f>
        <v>0</v>
      </c>
      <c r="AM125" s="3">
        <f>IF(AM$3=0,0,INDEX(Sheet1!RawDataCols,$C125,AM$5)*$R125)</f>
        <v>0</v>
      </c>
      <c r="AN125" s="3">
        <f>IF(AN$3=0,0,INDEX(Sheet1!RawDataCols,$C125,AN$5)*$R125)</f>
        <v>0</v>
      </c>
      <c r="AO125" s="3">
        <f>IF(AO$3=0,0,INDEX(Sheet1!RawDataCols,$C125,AO$5)*$R125)</f>
        <v>0</v>
      </c>
      <c r="AP125" s="3">
        <f>IF(AP$3=0,0,INDEX(Sheet1!RawDataCols,$C125,AP$5)*$R125)</f>
        <v>0</v>
      </c>
      <c r="AQ125" s="3">
        <f>IF(AQ$3=0,0,INDEX(Sheet1!RawDataCols,$C125,AQ$5)*$R125)</f>
        <v>0</v>
      </c>
      <c r="AR125" s="3">
        <f>IF(AR$3=0,0,INDEX(Sheet1!RawDataCols,$C125,AR$5)*$R125)</f>
        <v>0</v>
      </c>
      <c r="AS125" s="3">
        <f>IF(AS$3=0,0,INDEX(Sheet1!RawDataCols,$C125,AS$5)*$R125)</f>
        <v>0</v>
      </c>
      <c r="AT125" s="3">
        <f>IF(AT$3=0,0,INDEX(Sheet1!RawDataCols,$C125,AT$5)*$R125)</f>
        <v>0</v>
      </c>
      <c r="AU125" s="3">
        <f>IF(AU$3=0,0,INDEX(Sheet1!RawDataCols,$C125,AU$5)*$R125)</f>
        <v>0</v>
      </c>
      <c r="AV125" s="3">
        <f>IF(AV$3=0,0,INDEX(Sheet1!RawDataCols,$C125,AV$5)*$R125)</f>
        <v>0</v>
      </c>
      <c r="AW125" s="3">
        <f>IF(AW$3=0,0,INDEX(Sheet1!RawDataCols,$C125,AW$5)*$R125)</f>
        <v>0</v>
      </c>
      <c r="AX125" s="3">
        <f>IF(AX$3=0,0,INDEX(Sheet1!RawDataCols,$C125,AX$5)*$R125)</f>
        <v>0</v>
      </c>
      <c r="AY125" s="3">
        <f>IF(AY$3=0,0,INDEX(Sheet1!RawDataCols,$C125,AY$5)*$R125)</f>
        <v>0</v>
      </c>
      <c r="AZ125" s="3">
        <f>IF(AZ$3=0,0,INDEX(Sheet1!RawDataCols,$C125,AZ$5)*$R125)</f>
        <v>0</v>
      </c>
      <c r="BA125" s="3">
        <f>IF(BA$3=0,0,INDEX(Sheet1!RawDataCols,$C125,BA$5)*$R125)</f>
        <v>0</v>
      </c>
      <c r="BB125" s="3">
        <f>IF(BB$3=0,0,INDEX(Sheet1!RawDataCols,$C125,BB$5)*$R125)</f>
        <v>0</v>
      </c>
      <c r="BC125" s="3">
        <f>IF(BC$3=0,0,INDEX(Sheet1!RawDataCols,$C125,BC$5)*$R125)</f>
        <v>0</v>
      </c>
      <c r="BD125" s="3">
        <f>IF(BD$3=0,0,INDEX(Sheet1!RawDataCols,$C125,BD$5)*$R125)</f>
        <v>0</v>
      </c>
      <c r="BE125" s="3">
        <f>IF(BE$3=0,0,INDEX(Sheet1!RawDataCols,$C125,BE$5)*$R125)</f>
        <v>0</v>
      </c>
      <c r="BF125" s="3">
        <f>IF(BF$3=0,0,INDEX(Sheet1!RawDataCols,$C125,BF$5)*$R125)</f>
        <v>0</v>
      </c>
      <c r="BG125" s="179">
        <f>IF(BG$3=0,0,INDEX(Sheet1!RawDataCols,$C125,BG$5)*$R125)</f>
        <v>0</v>
      </c>
      <c r="BH125" s="33">
        <f t="shared" si="49"/>
        <v>0</v>
      </c>
      <c r="BI125" s="33">
        <f t="shared" si="50"/>
        <v>0</v>
      </c>
      <c r="BJ125" s="33">
        <f t="shared" si="51"/>
        <v>0</v>
      </c>
      <c r="BK125" s="3">
        <f>IF(BK$3=0,0,INDEX(Sheet1!RawDataCols,$C125,BK$5)*$R125)</f>
        <v>0</v>
      </c>
      <c r="BL125" s="3">
        <f>IF(BL$3=0,0,INDEX(Sheet1!RawDataCols,$C125,BL$5)*$R125)</f>
        <v>0</v>
      </c>
      <c r="BM125" s="3">
        <f>IF(BM$3=0,0,INDEX(Sheet1!RawDataCols,$C125,BM$5)*$R125)</f>
        <v>0</v>
      </c>
      <c r="BN125" s="3">
        <f>IF(BN$3=0,0,INDEX(Sheet1!RawDataCols,$C125,BN$5)*$R125)</f>
        <v>0</v>
      </c>
      <c r="BO125" s="3">
        <f>IF(BO$3=0,0,INDEX(Sheet1!RawDataCols,$C125,BO$5)*$R125)</f>
        <v>0</v>
      </c>
      <c r="BP125" s="3">
        <f>IF(BP$3=0,0,INDEX(Sheet1!RawDataCols,$C125,BP$5)*$R125)</f>
        <v>0</v>
      </c>
      <c r="BQ125" s="3">
        <f t="shared" si="52"/>
        <v>0</v>
      </c>
      <c r="BR125" s="3">
        <f t="shared" si="53"/>
        <v>0</v>
      </c>
      <c r="BS125" s="3">
        <f t="shared" si="54"/>
        <v>0</v>
      </c>
      <c r="BT125" s="3">
        <f t="shared" si="55"/>
        <v>0</v>
      </c>
      <c r="BU125" s="3" t="str">
        <f>INDEX(Sheet1!$BS$2:$BS$1000,MATCH($A125,Sheet1!$A$2:$A$1000,0))</f>
        <v>24</v>
      </c>
      <c r="BV125" s="3">
        <f>INDEX(Sheet1!$BT$2:$BT$1000,MATCH($A125,Sheet1!$A$2:$A$1000,0))</f>
        <v>0</v>
      </c>
    </row>
    <row r="126" spans="1:74" x14ac:dyDescent="0.2">
      <c r="A126" s="11" t="s">
        <v>668</v>
      </c>
      <c r="B126" s="3">
        <f>MATCH($A126,Sheet1!ACCOUNTNO,0)</f>
        <v>110</v>
      </c>
      <c r="C126" s="3">
        <f t="shared" si="46"/>
        <v>110</v>
      </c>
      <c r="D126" s="3" t="str">
        <f>IF(D$3=0,0,INDEX(Sheet1!RawDataCols,$C126,D$5))</f>
        <v>70100G10</v>
      </c>
      <c r="E126" s="3" t="str">
        <f>IF(E$3=0,0,INDEX(Sheet1!RawDataCols,$C126,E$5))</f>
        <v xml:space="preserve">70100          </v>
      </c>
      <c r="F126" s="3" t="str">
        <f>IF(F$3=0,0,INDEX(Sheet1!RawDataCols,$C126,F$5))</f>
        <v xml:space="preserve">G10            </v>
      </c>
      <c r="G126" s="3" t="str">
        <f>IF(G$3=0,0,INDEX(Sheet1!RawDataCols,$C126,G$5))</f>
        <v xml:space="preserve">               </v>
      </c>
      <c r="H126" s="3" t="str">
        <f>IF(H$3=0,0,INDEX(Sheet1!RawDataCols,$C126,H$5))</f>
        <v xml:space="preserve">               </v>
      </c>
      <c r="I126" s="3" t="str">
        <f>IF(I$3=0,0,INDEX(Sheet1!RawDataCols,$C126,I$5))</f>
        <v xml:space="preserve">               </v>
      </c>
      <c r="J126" s="3" t="str">
        <f>IF(J$3=0,0,INDEX(Sheet1!RawDataCols,$C126,J$5))</f>
        <v xml:space="preserve">               </v>
      </c>
      <c r="K126" s="3" t="str">
        <f>IF(K$3=0,0,INDEX(Sheet1!RawDataCols,$C126,K$5))</f>
        <v xml:space="preserve">               </v>
      </c>
      <c r="L126" s="3" t="str">
        <f>IF(L$3=0,0,INDEX(Sheet1!RawDataCols,$C126,L$5))</f>
        <v xml:space="preserve">               </v>
      </c>
      <c r="M126" s="3" t="str">
        <f>IF(M$3=0,0,INDEX(Sheet1!RawDataCols,$C126,M$5))</f>
        <v xml:space="preserve">F010  </v>
      </c>
      <c r="N126" s="3" t="str">
        <f>IF(N$3=0,0,INDEX(Sheet1!RawDataCols,$C126,N$5))</f>
        <v>Trade Creditor-ROOTS</v>
      </c>
      <c r="O126" s="3">
        <f>INDEX(Sheet1!RawDataCols,$C126,O$5)</f>
        <v>28</v>
      </c>
      <c r="P126" s="3" t="str">
        <f>INDEX(Sheet1!RawDataCols,$C126,P$5)</f>
        <v>Current Liabilities</v>
      </c>
      <c r="Q126" s="3" t="str">
        <f>IF(Q$3=0,0,INDEX(Sheet1!RawDataCols,$C126,Q$5))</f>
        <v>B</v>
      </c>
      <c r="R126" s="3">
        <f t="shared" si="56"/>
        <v>-1</v>
      </c>
      <c r="S126" s="3">
        <f t="shared" si="57"/>
        <v>1</v>
      </c>
      <c r="T126" s="3">
        <f>IF(T$3=0,0,INDEX(Sheet1!RawDataCols,$C126,T$5)*$R126)</f>
        <v>229242</v>
      </c>
      <c r="U126" s="3">
        <f>IF(U$3=0,0,INDEX(Sheet1!RawDataCols,$C126,U$5)*$R126)</f>
        <v>108575.32</v>
      </c>
      <c r="V126" s="3">
        <f>IF(V$3=0,0,INDEX(Sheet1!RawDataCols,$C126,V$5)*$R126)</f>
        <v>0</v>
      </c>
      <c r="W126" s="3">
        <f>IF(W$3=0,0,INDEX(Sheet1!RawDataCols,$C126,W$5)*$R126)</f>
        <v>0</v>
      </c>
      <c r="X126" s="3">
        <f>IF(X$3=0,0,INDEX(Sheet1!RawDataCols,$C126,X$5)*$R126)</f>
        <v>-137004.01</v>
      </c>
      <c r="Y126" s="3">
        <f>IF(Y$3=0,0,INDEX(Sheet1!RawDataCols,$C126,Y$5)*$R126)</f>
        <v>0</v>
      </c>
      <c r="Z126" s="3">
        <f>IF(Z$3=0,0,INDEX(Sheet1!RawDataCols,$C126,Z$5)*$R126)</f>
        <v>-53118</v>
      </c>
      <c r="AA126" s="3">
        <f>IF(AA$3=0,0,INDEX(Sheet1!RawDataCols,$C126,AA$5)*$R126)</f>
        <v>-39412.01</v>
      </c>
      <c r="AB126" s="3">
        <f>IF(AB$3=0,0,INDEX(Sheet1!RawDataCols,$C126,AB$5)*$R126)</f>
        <v>0</v>
      </c>
      <c r="AC126" s="3">
        <f>IF(AC$3=0,0,INDEX(Sheet1!RawDataCols,$C126,AC$5)*$R126)</f>
        <v>0</v>
      </c>
      <c r="AD126" s="3">
        <f>IF(AD$3=0,0,INDEX(Sheet1!RawDataCols,$C126,AD$5)*$R126)</f>
        <v>-1394.8</v>
      </c>
      <c r="AE126" s="3">
        <f>IF(AE$3=0,0,INDEX(Sheet1!RawDataCols,$C126,AE$5)*$R126)</f>
        <v>0</v>
      </c>
      <c r="AF126" s="3">
        <f>IF(AF$3=0,0,INDEX(Sheet1!RawDataCols,$C126,AF$5)*$R126)</f>
        <v>0</v>
      </c>
      <c r="AG126" s="3">
        <f>IF(AG$3=0,0,INDEX(Sheet1!RawDataCols,$C126,AG$5)*$R126)</f>
        <v>5142.5</v>
      </c>
      <c r="AH126" s="3">
        <f>IF(AH$3=0,0,INDEX(Sheet1!RawDataCols,$C126,AH$5)*$R126)</f>
        <v>0</v>
      </c>
      <c r="AI126" s="3">
        <f>IF(AI$3=0,0,INDEX(Sheet1!RawDataCols,$C126,AI$5)*$R126)</f>
        <v>-53118</v>
      </c>
      <c r="AJ126" s="3">
        <f>IF(AJ$3=0,0,INDEX(Sheet1!RawDataCols,$C126,AJ$5)*$R126)</f>
        <v>0</v>
      </c>
      <c r="AK126" s="3">
        <f>IF(AK$3=0,0,INDEX(Sheet1!RawDataCols,$C126,AK$5)*$R126)</f>
        <v>0</v>
      </c>
      <c r="AL126" s="3">
        <f>IF(AL$3=0,0,INDEX(Sheet1!RawDataCols,$C126,AL$5)*$R126)</f>
        <v>0</v>
      </c>
      <c r="AM126" s="3">
        <f>IF(AM$3=0,0,INDEX(Sheet1!RawDataCols,$C126,AM$5)*$R126)</f>
        <v>0</v>
      </c>
      <c r="AN126" s="3">
        <f>IF(AN$3=0,0,INDEX(Sheet1!RawDataCols,$C126,AN$5)*$R126)</f>
        <v>0</v>
      </c>
      <c r="AO126" s="3">
        <f>IF(AO$3=0,0,INDEX(Sheet1!RawDataCols,$C126,AO$5)*$R126)</f>
        <v>0</v>
      </c>
      <c r="AP126" s="3">
        <f>IF(AP$3=0,0,INDEX(Sheet1!RawDataCols,$C126,AP$5)*$R126)</f>
        <v>-109000</v>
      </c>
      <c r="AQ126" s="3">
        <f>IF(AQ$3=0,0,INDEX(Sheet1!RawDataCols,$C126,AQ$5)*$R126)</f>
        <v>0</v>
      </c>
      <c r="AR126" s="3">
        <f>IF(AR$3=0,0,INDEX(Sheet1!RawDataCols,$C126,AR$5)*$R126)</f>
        <v>-53120</v>
      </c>
      <c r="AS126" s="3">
        <f>IF(AS$3=0,0,INDEX(Sheet1!RawDataCols,$C126,AS$5)*$R126)</f>
        <v>-43829</v>
      </c>
      <c r="AT126" s="3">
        <f>IF(AT$3=0,0,INDEX(Sheet1!RawDataCols,$C126,AT$5)*$R126)</f>
        <v>0</v>
      </c>
      <c r="AU126" s="3">
        <f>IF(AU$3=0,0,INDEX(Sheet1!RawDataCols,$C126,AU$5)*$R126)</f>
        <v>0</v>
      </c>
      <c r="AV126" s="3">
        <f>IF(AV$3=0,0,INDEX(Sheet1!RawDataCols,$C126,AV$5)*$R126)</f>
        <v>0</v>
      </c>
      <c r="AW126" s="3">
        <f>IF(AW$3=0,0,INDEX(Sheet1!RawDataCols,$C126,AW$5)*$R126)</f>
        <v>0</v>
      </c>
      <c r="AX126" s="3">
        <f>IF(AX$3=0,0,INDEX(Sheet1!RawDataCols,$C126,AX$5)*$R126)</f>
        <v>305655</v>
      </c>
      <c r="AY126" s="3">
        <f>IF(AY$3=0,0,INDEX(Sheet1!RawDataCols,$C126,AY$5)*$R126)</f>
        <v>0</v>
      </c>
      <c r="AZ126" s="3">
        <f>IF(AZ$3=0,0,INDEX(Sheet1!RawDataCols,$C126,AZ$5)*$R126)</f>
        <v>0</v>
      </c>
      <c r="BA126" s="3">
        <f>IF(BA$3=0,0,INDEX(Sheet1!RawDataCols,$C126,BA$5)*$R126)</f>
        <v>-76413</v>
      </c>
      <c r="BB126" s="3">
        <f>IF(BB$3=0,0,INDEX(Sheet1!RawDataCols,$C126,BB$5)*$R126)</f>
        <v>0</v>
      </c>
      <c r="BC126" s="3">
        <f>IF(BC$3=0,0,INDEX(Sheet1!RawDataCols,$C126,BC$5)*$R126)</f>
        <v>0</v>
      </c>
      <c r="BD126" s="3">
        <f>IF(BD$3=0,0,INDEX(Sheet1!RawDataCols,$C126,BD$5)*$R126)</f>
        <v>0</v>
      </c>
      <c r="BE126" s="3">
        <f>IF(BE$3=0,0,INDEX(Sheet1!RawDataCols,$C126,BE$5)*$R126)</f>
        <v>0</v>
      </c>
      <c r="BF126" s="3">
        <f>IF(BF$3=0,0,INDEX(Sheet1!RawDataCols,$C126,BF$5)*$R126)</f>
        <v>0</v>
      </c>
      <c r="BG126" s="179">
        <f>IF(BG$3=0,0,INDEX(Sheet1!RawDataCols,$C126,BG$5)*$R126)</f>
        <v>0</v>
      </c>
      <c r="BH126" s="33">
        <f t="shared" si="49"/>
        <v>12320</v>
      </c>
      <c r="BI126" s="33">
        <f t="shared" si="50"/>
        <v>0</v>
      </c>
      <c r="BJ126" s="33">
        <f t="shared" si="51"/>
        <v>229242</v>
      </c>
      <c r="BK126" s="3">
        <f>IF(BK$3=0,0,INDEX(Sheet1!RawDataCols,$C126,BK$5)*$R126)</f>
        <v>0</v>
      </c>
      <c r="BL126" s="3">
        <f>IF(BL$3=0,0,INDEX(Sheet1!RawDataCols,$C126,BL$5)*$R126)</f>
        <v>6640</v>
      </c>
      <c r="BM126" s="3">
        <f>IF(BM$3=0,0,INDEX(Sheet1!RawDataCols,$C126,BM$5)*$R126)</f>
        <v>6241.9662500000004</v>
      </c>
      <c r="BN126" s="3">
        <f>IF(BN$3=0,0,INDEX(Sheet1!RawDataCols,$C126,BN$5)*$R126)</f>
        <v>7186.0962499999996</v>
      </c>
      <c r="BO126" s="3">
        <f>IF(BO$3=0,0,INDEX(Sheet1!RawDataCols,$C126,BO$5)*$R126)</f>
        <v>10596.38875</v>
      </c>
      <c r="BP126" s="3">
        <f>IF(BP$3=0,0,INDEX(Sheet1!RawDataCols,$C126,BP$5)*$R126)</f>
        <v>159356</v>
      </c>
      <c r="BQ126" s="3">
        <f t="shared" si="52"/>
        <v>161401.29999999999</v>
      </c>
      <c r="BR126" s="3">
        <f t="shared" si="53"/>
        <v>165149</v>
      </c>
      <c r="BS126" s="3">
        <f t="shared" si="54"/>
        <v>12320</v>
      </c>
      <c r="BT126" s="3">
        <f t="shared" si="55"/>
        <v>12320</v>
      </c>
      <c r="BU126" s="3" t="str">
        <f>INDEX(Sheet1!$BS$2:$BS$1000,MATCH($A126,Sheet1!$A$2:$A$1000,0))</f>
        <v>26</v>
      </c>
      <c r="BV126" s="3">
        <f>INDEX(Sheet1!$BT$2:$BT$1000,MATCH($A126,Sheet1!$A$2:$A$1000,0))</f>
        <v>-12320</v>
      </c>
    </row>
    <row r="127" spans="1:74" x14ac:dyDescent="0.2">
      <c r="A127" s="11" t="s">
        <v>669</v>
      </c>
      <c r="B127" s="3">
        <f>MATCH($A127,Sheet1!ACCOUNTNO,0)</f>
        <v>111</v>
      </c>
      <c r="C127" s="3">
        <f t="shared" si="46"/>
        <v>111</v>
      </c>
      <c r="D127" s="3" t="str">
        <f>IF(D$3=0,0,INDEX(Sheet1!RawDataCols,$C127,D$5))</f>
        <v>71100G10</v>
      </c>
      <c r="E127" s="3" t="str">
        <f>IF(E$3=0,0,INDEX(Sheet1!RawDataCols,$C127,E$5))</f>
        <v xml:space="preserve">71100          </v>
      </c>
      <c r="F127" s="3" t="str">
        <f>IF(F$3=0,0,INDEX(Sheet1!RawDataCols,$C127,F$5))</f>
        <v xml:space="preserve">G10            </v>
      </c>
      <c r="G127" s="3" t="str">
        <f>IF(G$3=0,0,INDEX(Sheet1!RawDataCols,$C127,G$5))</f>
        <v xml:space="preserve">               </v>
      </c>
      <c r="H127" s="3" t="str">
        <f>IF(H$3=0,0,INDEX(Sheet1!RawDataCols,$C127,H$5))</f>
        <v xml:space="preserve">               </v>
      </c>
      <c r="I127" s="3" t="str">
        <f>IF(I$3=0,0,INDEX(Sheet1!RawDataCols,$C127,I$5))</f>
        <v xml:space="preserve">               </v>
      </c>
      <c r="J127" s="3" t="str">
        <f>IF(J$3=0,0,INDEX(Sheet1!RawDataCols,$C127,J$5))</f>
        <v xml:space="preserve">               </v>
      </c>
      <c r="K127" s="3" t="str">
        <f>IF(K$3=0,0,INDEX(Sheet1!RawDataCols,$C127,K$5))</f>
        <v xml:space="preserve">               </v>
      </c>
      <c r="L127" s="3" t="str">
        <f>IF(L$3=0,0,INDEX(Sheet1!RawDataCols,$C127,L$5))</f>
        <v xml:space="preserve">               </v>
      </c>
      <c r="M127" s="3" t="str">
        <f>IF(M$3=0,0,INDEX(Sheet1!RawDataCols,$C127,M$5))</f>
        <v xml:space="preserve">F010  </v>
      </c>
      <c r="N127" s="3" t="str">
        <f>IF(N$3=0,0,INDEX(Sheet1!RawDataCols,$C127,N$5))</f>
        <v>Accruals-ROOTS</v>
      </c>
      <c r="O127" s="3">
        <f>INDEX(Sheet1!RawDataCols,$C127,O$5)</f>
        <v>28</v>
      </c>
      <c r="P127" s="3" t="str">
        <f>INDEX(Sheet1!RawDataCols,$C127,P$5)</f>
        <v>Current Liabilities</v>
      </c>
      <c r="Q127" s="3" t="str">
        <f>IF(Q$3=0,0,INDEX(Sheet1!RawDataCols,$C127,Q$5))</f>
        <v>B</v>
      </c>
      <c r="R127" s="3">
        <f t="shared" si="56"/>
        <v>-1</v>
      </c>
      <c r="S127" s="3">
        <f t="shared" si="57"/>
        <v>1</v>
      </c>
      <c r="T127" s="3">
        <f>IF(T$3=0,0,INDEX(Sheet1!RawDataCols,$C127,T$5)*$R127)</f>
        <v>11200</v>
      </c>
      <c r="U127" s="3">
        <f>IF(U$3=0,0,INDEX(Sheet1!RawDataCols,$C127,U$5)*$R127)</f>
        <v>-11200</v>
      </c>
      <c r="V127" s="3">
        <f>IF(V$3=0,0,INDEX(Sheet1!RawDataCols,$C127,V$5)*$R127)</f>
        <v>0</v>
      </c>
      <c r="W127" s="3">
        <f>IF(W$3=0,0,INDEX(Sheet1!RawDataCols,$C127,W$5)*$R127)</f>
        <v>0</v>
      </c>
      <c r="X127" s="3">
        <f>IF(X$3=0,0,INDEX(Sheet1!RawDataCols,$C127,X$5)*$R127)</f>
        <v>0</v>
      </c>
      <c r="Y127" s="3">
        <f>IF(Y$3=0,0,INDEX(Sheet1!RawDataCols,$C127,Y$5)*$R127)</f>
        <v>0</v>
      </c>
      <c r="Z127" s="3">
        <f>IF(Z$3=0,0,INDEX(Sheet1!RawDataCols,$C127,Z$5)*$R127)</f>
        <v>0</v>
      </c>
      <c r="AA127" s="3">
        <f>IF(AA$3=0,0,INDEX(Sheet1!RawDataCols,$C127,AA$5)*$R127)</f>
        <v>0</v>
      </c>
      <c r="AB127" s="3">
        <f>IF(AB$3=0,0,INDEX(Sheet1!RawDataCols,$C127,AB$5)*$R127)</f>
        <v>0</v>
      </c>
      <c r="AC127" s="3">
        <f>IF(AC$3=0,0,INDEX(Sheet1!RawDataCols,$C127,AC$5)*$R127)</f>
        <v>0</v>
      </c>
      <c r="AD127" s="3">
        <f>IF(AD$3=0,0,INDEX(Sheet1!RawDataCols,$C127,AD$5)*$R127)</f>
        <v>0</v>
      </c>
      <c r="AE127" s="3">
        <f>IF(AE$3=0,0,INDEX(Sheet1!RawDataCols,$C127,AE$5)*$R127)</f>
        <v>0</v>
      </c>
      <c r="AF127" s="3">
        <f>IF(AF$3=0,0,INDEX(Sheet1!RawDataCols,$C127,AF$5)*$R127)</f>
        <v>0</v>
      </c>
      <c r="AG127" s="3">
        <f>IF(AG$3=0,0,INDEX(Sheet1!RawDataCols,$C127,AG$5)*$R127)</f>
        <v>0</v>
      </c>
      <c r="AH127" s="3">
        <f>IF(AH$3=0,0,INDEX(Sheet1!RawDataCols,$C127,AH$5)*$R127)</f>
        <v>0</v>
      </c>
      <c r="AI127" s="3">
        <f>IF(AI$3=0,0,INDEX(Sheet1!RawDataCols,$C127,AI$5)*$R127)</f>
        <v>0</v>
      </c>
      <c r="AJ127" s="3">
        <f>IF(AJ$3=0,0,INDEX(Sheet1!RawDataCols,$C127,AJ$5)*$R127)</f>
        <v>0</v>
      </c>
      <c r="AK127" s="3">
        <f>IF(AK$3=0,0,INDEX(Sheet1!RawDataCols,$C127,AK$5)*$R127)</f>
        <v>0</v>
      </c>
      <c r="AL127" s="3">
        <f>IF(AL$3=0,0,INDEX(Sheet1!RawDataCols,$C127,AL$5)*$R127)</f>
        <v>0</v>
      </c>
      <c r="AM127" s="3">
        <f>IF(AM$3=0,0,INDEX(Sheet1!RawDataCols,$C127,AM$5)*$R127)</f>
        <v>27257.72</v>
      </c>
      <c r="AN127" s="3">
        <f>IF(AN$3=0,0,INDEX(Sheet1!RawDataCols,$C127,AN$5)*$R127)</f>
        <v>0</v>
      </c>
      <c r="AO127" s="3">
        <f>IF(AO$3=0,0,INDEX(Sheet1!RawDataCols,$C127,AO$5)*$R127)</f>
        <v>21115.18</v>
      </c>
      <c r="AP127" s="3">
        <f>IF(AP$3=0,0,INDEX(Sheet1!RawDataCols,$C127,AP$5)*$R127)</f>
        <v>27257.72</v>
      </c>
      <c r="AQ127" s="3">
        <f>IF(AQ$3=0,0,INDEX(Sheet1!RawDataCols,$C127,AQ$5)*$R127)</f>
        <v>0</v>
      </c>
      <c r="AR127" s="3">
        <f>IF(AR$3=0,0,INDEX(Sheet1!RawDataCols,$C127,AR$5)*$R127)</f>
        <v>21115.18</v>
      </c>
      <c r="AS127" s="3">
        <f>IF(AS$3=0,0,INDEX(Sheet1!RawDataCols,$C127,AS$5)*$R127)</f>
        <v>27257.72</v>
      </c>
      <c r="AT127" s="3">
        <f>IF(AT$3=0,0,INDEX(Sheet1!RawDataCols,$C127,AT$5)*$R127)</f>
        <v>0</v>
      </c>
      <c r="AU127" s="3">
        <f>IF(AU$3=0,0,INDEX(Sheet1!RawDataCols,$C127,AU$5)*$R127)</f>
        <v>20434.05</v>
      </c>
      <c r="AV127" s="3">
        <f>IF(AV$3=0,0,INDEX(Sheet1!RawDataCols,$C127,AV$5)*$R127)</f>
        <v>27257.72</v>
      </c>
      <c r="AW127" s="3">
        <f>IF(AW$3=0,0,INDEX(Sheet1!RawDataCols,$C127,AW$5)*$R127)</f>
        <v>0</v>
      </c>
      <c r="AX127" s="3">
        <f>IF(AX$3=0,0,INDEX(Sheet1!RawDataCols,$C127,AX$5)*$R127)</f>
        <v>-62664.41</v>
      </c>
      <c r="AY127" s="3">
        <f>IF(AY$3=0,0,INDEX(Sheet1!RawDataCols,$C127,AY$5)*$R127)</f>
        <v>27257.72</v>
      </c>
      <c r="AZ127" s="3">
        <f>IF(AZ$3=0,0,INDEX(Sheet1!RawDataCols,$C127,AZ$5)*$R127)</f>
        <v>0</v>
      </c>
      <c r="BA127" s="3">
        <f>IF(BA$3=0,0,INDEX(Sheet1!RawDataCols,$C127,BA$5)*$R127)</f>
        <v>0</v>
      </c>
      <c r="BB127" s="3">
        <f>IF(BB$3=0,0,INDEX(Sheet1!RawDataCols,$C127,BB$5)*$R127)</f>
        <v>27257.72</v>
      </c>
      <c r="BC127" s="3">
        <f>IF(BC$3=0,0,INDEX(Sheet1!RawDataCols,$C127,BC$5)*$R127)</f>
        <v>0</v>
      </c>
      <c r="BD127" s="3">
        <f>IF(BD$3=0,0,INDEX(Sheet1!RawDataCols,$C127,BD$5)*$R127)</f>
        <v>11200</v>
      </c>
      <c r="BE127" s="3">
        <f>IF(BE$3=0,0,INDEX(Sheet1!RawDataCols,$C127,BE$5)*$R127)</f>
        <v>27257.72</v>
      </c>
      <c r="BF127" s="3">
        <f>IF(BF$3=0,0,INDEX(Sheet1!RawDataCols,$C127,BF$5)*$R127)</f>
        <v>0</v>
      </c>
      <c r="BG127" s="179">
        <f>IF(BG$3=0,0,INDEX(Sheet1!RawDataCols,$C127,BG$5)*$R127)</f>
        <v>11200</v>
      </c>
      <c r="BH127" s="33">
        <f t="shared" si="49"/>
        <v>163546.32</v>
      </c>
      <c r="BI127" s="33">
        <f t="shared" si="50"/>
        <v>0</v>
      </c>
      <c r="BJ127" s="33">
        <f t="shared" si="51"/>
        <v>11200</v>
      </c>
      <c r="BK127" s="3">
        <f>IF(BK$3=0,0,INDEX(Sheet1!RawDataCols,$C127,BK$5)*$R127)</f>
        <v>0</v>
      </c>
      <c r="BL127" s="3">
        <f>IF(BL$3=0,0,INDEX(Sheet1!RawDataCols,$C127,BL$5)*$R127)</f>
        <v>0</v>
      </c>
      <c r="BM127" s="3">
        <f>IF(BM$3=0,0,INDEX(Sheet1!RawDataCols,$C127,BM$5)*$R127)</f>
        <v>0</v>
      </c>
      <c r="BN127" s="3">
        <f>IF(BN$3=0,0,INDEX(Sheet1!RawDataCols,$C127,BN$5)*$R127)</f>
        <v>0</v>
      </c>
      <c r="BO127" s="3">
        <f>IF(BO$3=0,0,INDEX(Sheet1!RawDataCols,$C127,BO$5)*$R127)</f>
        <v>0</v>
      </c>
      <c r="BP127" s="3">
        <f>IF(BP$3=0,0,INDEX(Sheet1!RawDataCols,$C127,BP$5)*$R127)</f>
        <v>0</v>
      </c>
      <c r="BQ127" s="3">
        <f t="shared" si="52"/>
        <v>0</v>
      </c>
      <c r="BR127" s="3">
        <f t="shared" si="53"/>
        <v>0</v>
      </c>
      <c r="BS127" s="3">
        <f t="shared" si="54"/>
        <v>81773.16</v>
      </c>
      <c r="BT127" s="3">
        <f t="shared" si="55"/>
        <v>163546.32</v>
      </c>
      <c r="BU127" s="3" t="str">
        <f>INDEX(Sheet1!$BS$2:$BS$1000,MATCH($A127,Sheet1!$A$2:$A$1000,0))</f>
        <v>27</v>
      </c>
      <c r="BV127" s="3">
        <f>INDEX(Sheet1!$BT$2:$BT$1000,MATCH($A127,Sheet1!$A$2:$A$1000,0))</f>
        <v>-163546.32</v>
      </c>
    </row>
    <row r="128" spans="1:74" x14ac:dyDescent="0.2">
      <c r="A128" s="11" t="s">
        <v>670</v>
      </c>
      <c r="B128" s="3">
        <f>MATCH($A128,Sheet1!ACCOUNTNO,0)</f>
        <v>112</v>
      </c>
      <c r="C128" s="3">
        <f t="shared" si="46"/>
        <v>112</v>
      </c>
      <c r="D128" s="3" t="str">
        <f>IF(D$3=0,0,INDEX(Sheet1!RawDataCols,$C128,D$5))</f>
        <v>71120G10</v>
      </c>
      <c r="E128" s="3" t="str">
        <f>IF(E$3=0,0,INDEX(Sheet1!RawDataCols,$C128,E$5))</f>
        <v xml:space="preserve">71120          </v>
      </c>
      <c r="F128" s="3" t="str">
        <f>IF(F$3=0,0,INDEX(Sheet1!RawDataCols,$C128,F$5))</f>
        <v xml:space="preserve">G10            </v>
      </c>
      <c r="G128" s="3" t="str">
        <f>IF(G$3=0,0,INDEX(Sheet1!RawDataCols,$C128,G$5))</f>
        <v xml:space="preserve">               </v>
      </c>
      <c r="H128" s="3" t="str">
        <f>IF(H$3=0,0,INDEX(Sheet1!RawDataCols,$C128,H$5))</f>
        <v xml:space="preserve">               </v>
      </c>
      <c r="I128" s="3" t="str">
        <f>IF(I$3=0,0,INDEX(Sheet1!RawDataCols,$C128,I$5))</f>
        <v xml:space="preserve">               </v>
      </c>
      <c r="J128" s="3" t="str">
        <f>IF(J$3=0,0,INDEX(Sheet1!RawDataCols,$C128,J$5))</f>
        <v xml:space="preserve">               </v>
      </c>
      <c r="K128" s="3" t="str">
        <f>IF(K$3=0,0,INDEX(Sheet1!RawDataCols,$C128,K$5))</f>
        <v xml:space="preserve">               </v>
      </c>
      <c r="L128" s="3" t="str">
        <f>IF(L$3=0,0,INDEX(Sheet1!RawDataCols,$C128,L$5))</f>
        <v xml:space="preserve">               </v>
      </c>
      <c r="M128" s="3" t="str">
        <f>IF(M$3=0,0,INDEX(Sheet1!RawDataCols,$C128,M$5))</f>
        <v xml:space="preserve">F010  </v>
      </c>
      <c r="N128" s="3" t="str">
        <f>IF(N$3=0,0,INDEX(Sheet1!RawDataCols,$C128,N$5))</f>
        <v>GST Paid-ROOTS</v>
      </c>
      <c r="O128" s="3">
        <f>INDEX(Sheet1!RawDataCols,$C128,O$5)</f>
        <v>28</v>
      </c>
      <c r="P128" s="3" t="str">
        <f>INDEX(Sheet1!RawDataCols,$C128,P$5)</f>
        <v>Current Liabilities</v>
      </c>
      <c r="Q128" s="3" t="str">
        <f>IF(Q$3=0,0,INDEX(Sheet1!RawDataCols,$C128,Q$5))</f>
        <v>B</v>
      </c>
      <c r="R128" s="3">
        <f t="shared" si="56"/>
        <v>-1</v>
      </c>
      <c r="S128" s="3">
        <f t="shared" si="57"/>
        <v>1</v>
      </c>
      <c r="T128" s="3">
        <f>IF(T$3=0,0,INDEX(Sheet1!RawDataCols,$C128,T$5)*$R128)</f>
        <v>-56816.21</v>
      </c>
      <c r="U128" s="3">
        <f>IF(U$3=0,0,INDEX(Sheet1!RawDataCols,$C128,U$5)*$R128)</f>
        <v>-19057.12</v>
      </c>
      <c r="V128" s="3">
        <f>IF(V$3=0,0,INDEX(Sheet1!RawDataCols,$C128,V$5)*$R128)</f>
        <v>0</v>
      </c>
      <c r="W128" s="3">
        <f>IF(W$3=0,0,INDEX(Sheet1!RawDataCols,$C128,W$5)*$R128)</f>
        <v>-1443.09</v>
      </c>
      <c r="X128" s="3">
        <f>IF(X$3=0,0,INDEX(Sheet1!RawDataCols,$C128,X$5)*$R128)</f>
        <v>-5482.21</v>
      </c>
      <c r="Y128" s="3">
        <f>IF(Y$3=0,0,INDEX(Sheet1!RawDataCols,$C128,Y$5)*$R128)</f>
        <v>0</v>
      </c>
      <c r="Z128" s="3">
        <f>IF(Z$3=0,0,INDEX(Sheet1!RawDataCols,$C128,Z$5)*$R128)</f>
        <v>0</v>
      </c>
      <c r="AA128" s="3">
        <f>IF(AA$3=0,0,INDEX(Sheet1!RawDataCols,$C128,AA$5)*$R128)</f>
        <v>-3442.72</v>
      </c>
      <c r="AB128" s="3">
        <f>IF(AB$3=0,0,INDEX(Sheet1!RawDataCols,$C128,AB$5)*$R128)</f>
        <v>0</v>
      </c>
      <c r="AC128" s="3">
        <f>IF(AC$3=0,0,INDEX(Sheet1!RawDataCols,$C128,AC$5)*$R128)</f>
        <v>0</v>
      </c>
      <c r="AD128" s="3">
        <f>IF(AD$3=0,0,INDEX(Sheet1!RawDataCols,$C128,AD$5)*$R128)</f>
        <v>-1703.57</v>
      </c>
      <c r="AE128" s="3">
        <f>IF(AE$3=0,0,INDEX(Sheet1!RawDataCols,$C128,AE$5)*$R128)</f>
        <v>0</v>
      </c>
      <c r="AF128" s="3">
        <f>IF(AF$3=0,0,INDEX(Sheet1!RawDataCols,$C128,AF$5)*$R128)</f>
        <v>-293.69</v>
      </c>
      <c r="AG128" s="3">
        <f>IF(AG$3=0,0,INDEX(Sheet1!RawDataCols,$C128,AG$5)*$R128)</f>
        <v>-3532.59</v>
      </c>
      <c r="AH128" s="3">
        <f>IF(AH$3=0,0,INDEX(Sheet1!RawDataCols,$C128,AH$5)*$R128)</f>
        <v>0</v>
      </c>
      <c r="AI128" s="3">
        <f>IF(AI$3=0,0,INDEX(Sheet1!RawDataCols,$C128,AI$5)*$R128)</f>
        <v>-818.22</v>
      </c>
      <c r="AJ128" s="3">
        <f>IF(AJ$3=0,0,INDEX(Sheet1!RawDataCols,$C128,AJ$5)*$R128)</f>
        <v>-1120</v>
      </c>
      <c r="AK128" s="3">
        <f>IF(AK$3=0,0,INDEX(Sheet1!RawDataCols,$C128,AK$5)*$R128)</f>
        <v>0</v>
      </c>
      <c r="AL128" s="3">
        <f>IF(AL$3=0,0,INDEX(Sheet1!RawDataCols,$C128,AL$5)*$R128)</f>
        <v>-3143.83</v>
      </c>
      <c r="AM128" s="3">
        <f>IF(AM$3=0,0,INDEX(Sheet1!RawDataCols,$C128,AM$5)*$R128)</f>
        <v>-2570.0100000000002</v>
      </c>
      <c r="AN128" s="3">
        <f>IF(AN$3=0,0,INDEX(Sheet1!RawDataCols,$C128,AN$5)*$R128)</f>
        <v>0</v>
      </c>
      <c r="AO128" s="3">
        <f>IF(AO$3=0,0,INDEX(Sheet1!RawDataCols,$C128,AO$5)*$R128)</f>
        <v>0</v>
      </c>
      <c r="AP128" s="3">
        <f>IF(AP$3=0,0,INDEX(Sheet1!RawDataCols,$C128,AP$5)*$R128)</f>
        <v>-5104.46</v>
      </c>
      <c r="AQ128" s="3">
        <f>IF(AQ$3=0,0,INDEX(Sheet1!RawDataCols,$C128,AQ$5)*$R128)</f>
        <v>0</v>
      </c>
      <c r="AR128" s="3">
        <f>IF(AR$3=0,0,INDEX(Sheet1!RawDataCols,$C128,AR$5)*$R128)</f>
        <v>-238.73</v>
      </c>
      <c r="AS128" s="3">
        <f>IF(AS$3=0,0,INDEX(Sheet1!RawDataCols,$C128,AS$5)*$R128)</f>
        <v>-1120</v>
      </c>
      <c r="AT128" s="3">
        <f>IF(AT$3=0,0,INDEX(Sheet1!RawDataCols,$C128,AT$5)*$R128)</f>
        <v>0</v>
      </c>
      <c r="AU128" s="3">
        <f>IF(AU$3=0,0,INDEX(Sheet1!RawDataCols,$C128,AU$5)*$R128)</f>
        <v>0</v>
      </c>
      <c r="AV128" s="3">
        <f>IF(AV$3=0,0,INDEX(Sheet1!RawDataCols,$C128,AV$5)*$R128)</f>
        <v>-1120</v>
      </c>
      <c r="AW128" s="3">
        <f>IF(AW$3=0,0,INDEX(Sheet1!RawDataCols,$C128,AW$5)*$R128)</f>
        <v>0</v>
      </c>
      <c r="AX128" s="3">
        <f>IF(AX$3=0,0,INDEX(Sheet1!RawDataCols,$C128,AX$5)*$R128)</f>
        <v>0</v>
      </c>
      <c r="AY128" s="3">
        <f>IF(AY$3=0,0,INDEX(Sheet1!RawDataCols,$C128,AY$5)*$R128)</f>
        <v>-1120</v>
      </c>
      <c r="AZ128" s="3">
        <f>IF(AZ$3=0,0,INDEX(Sheet1!RawDataCols,$C128,AZ$5)*$R128)</f>
        <v>0</v>
      </c>
      <c r="BA128" s="3">
        <f>IF(BA$3=0,0,INDEX(Sheet1!RawDataCols,$C128,BA$5)*$R128)</f>
        <v>-2240</v>
      </c>
      <c r="BB128" s="3">
        <f>IF(BB$3=0,0,INDEX(Sheet1!RawDataCols,$C128,BB$5)*$R128)</f>
        <v>-1817.17</v>
      </c>
      <c r="BC128" s="3">
        <f>IF(BC$3=0,0,INDEX(Sheet1!RawDataCols,$C128,BC$5)*$R128)</f>
        <v>0</v>
      </c>
      <c r="BD128" s="3">
        <f>IF(BD$3=0,0,INDEX(Sheet1!RawDataCols,$C128,BD$5)*$R128)</f>
        <v>0</v>
      </c>
      <c r="BE128" s="3">
        <f>IF(BE$3=0,0,INDEX(Sheet1!RawDataCols,$C128,BE$5)*$R128)</f>
        <v>-1817.17</v>
      </c>
      <c r="BF128" s="3">
        <f>IF(BF$3=0,0,INDEX(Sheet1!RawDataCols,$C128,BF$5)*$R128)</f>
        <v>0</v>
      </c>
      <c r="BG128" s="179">
        <f>IF(BG$3=0,0,INDEX(Sheet1!RawDataCols,$C128,BG$5)*$R128)</f>
        <v>0</v>
      </c>
      <c r="BH128" s="33">
        <f t="shared" si="49"/>
        <v>-104006.06000000001</v>
      </c>
      <c r="BI128" s="33">
        <f t="shared" si="50"/>
        <v>0</v>
      </c>
      <c r="BJ128" s="33">
        <f t="shared" si="51"/>
        <v>-56816.21</v>
      </c>
      <c r="BK128" s="3">
        <f>IF(BK$3=0,0,INDEX(Sheet1!RawDataCols,$C128,BK$5)*$R128)</f>
        <v>0</v>
      </c>
      <c r="BL128" s="3">
        <f>IF(BL$3=0,0,INDEX(Sheet1!RawDataCols,$C128,BL$5)*$R128)</f>
        <v>-6792.1850000000004</v>
      </c>
      <c r="BM128" s="3">
        <f>IF(BM$3=0,0,INDEX(Sheet1!RawDataCols,$C128,BM$5)*$R128)</f>
        <v>-5940.7950000000001</v>
      </c>
      <c r="BN128" s="3">
        <f>IF(BN$3=0,0,INDEX(Sheet1!RawDataCols,$C128,BN$5)*$R128)</f>
        <v>-791.53750000000002</v>
      </c>
      <c r="BO128" s="3">
        <f>IF(BO$3=0,0,INDEX(Sheet1!RawDataCols,$C128,BO$5)*$R128)</f>
        <v>-11864.85125</v>
      </c>
      <c r="BP128" s="3">
        <f>IF(BP$3=0,0,INDEX(Sheet1!RawDataCols,$C128,BP$5)*$R128)</f>
        <v>-48638.65</v>
      </c>
      <c r="BQ128" s="3">
        <f t="shared" si="52"/>
        <v>-84798.260000000009</v>
      </c>
      <c r="BR128" s="3">
        <f t="shared" si="53"/>
        <v>-91154.420000000013</v>
      </c>
      <c r="BS128" s="3">
        <f t="shared" si="54"/>
        <v>-99948.890000000014</v>
      </c>
      <c r="BT128" s="3">
        <f t="shared" si="55"/>
        <v>-104006.06000000001</v>
      </c>
      <c r="BU128" s="3" t="str">
        <f>INDEX(Sheet1!$BS$2:$BS$1000,MATCH($A128,Sheet1!$A$2:$A$1000,0))</f>
        <v>27</v>
      </c>
      <c r="BV128" s="3">
        <f>INDEX(Sheet1!$BT$2:$BT$1000,MATCH($A128,Sheet1!$A$2:$A$1000,0))</f>
        <v>104006.06</v>
      </c>
    </row>
    <row r="129" spans="1:74" x14ac:dyDescent="0.2">
      <c r="A129" s="11" t="s">
        <v>671</v>
      </c>
      <c r="B129" s="3">
        <f>MATCH($A129,Sheet1!ACCOUNTNO,0)</f>
        <v>113</v>
      </c>
      <c r="C129" s="3">
        <f t="shared" si="46"/>
        <v>113</v>
      </c>
      <c r="D129" s="3" t="str">
        <f>IF(D$3=0,0,INDEX(Sheet1!RawDataCols,$C129,D$5))</f>
        <v>71140G10</v>
      </c>
      <c r="E129" s="3" t="str">
        <f>IF(E$3=0,0,INDEX(Sheet1!RawDataCols,$C129,E$5))</f>
        <v xml:space="preserve">71140          </v>
      </c>
      <c r="F129" s="3" t="str">
        <f>IF(F$3=0,0,INDEX(Sheet1!RawDataCols,$C129,F$5))</f>
        <v xml:space="preserve">G10            </v>
      </c>
      <c r="G129" s="3" t="str">
        <f>IF(G$3=0,0,INDEX(Sheet1!RawDataCols,$C129,G$5))</f>
        <v xml:space="preserve">               </v>
      </c>
      <c r="H129" s="3" t="str">
        <f>IF(H$3=0,0,INDEX(Sheet1!RawDataCols,$C129,H$5))</f>
        <v xml:space="preserve">               </v>
      </c>
      <c r="I129" s="3" t="str">
        <f>IF(I$3=0,0,INDEX(Sheet1!RawDataCols,$C129,I$5))</f>
        <v xml:space="preserve">               </v>
      </c>
      <c r="J129" s="3" t="str">
        <f>IF(J$3=0,0,INDEX(Sheet1!RawDataCols,$C129,J$5))</f>
        <v xml:space="preserve">               </v>
      </c>
      <c r="K129" s="3" t="str">
        <f>IF(K$3=0,0,INDEX(Sheet1!RawDataCols,$C129,K$5))</f>
        <v xml:space="preserve">               </v>
      </c>
      <c r="L129" s="3" t="str">
        <f>IF(L$3=0,0,INDEX(Sheet1!RawDataCols,$C129,L$5))</f>
        <v xml:space="preserve">               </v>
      </c>
      <c r="M129" s="3" t="str">
        <f>IF(M$3=0,0,INDEX(Sheet1!RawDataCols,$C129,M$5))</f>
        <v xml:space="preserve">F010  </v>
      </c>
      <c r="N129" s="3" t="str">
        <f>IF(N$3=0,0,INDEX(Sheet1!RawDataCols,$C129,N$5))</f>
        <v>GST Collected-ROOTS</v>
      </c>
      <c r="O129" s="3">
        <f>INDEX(Sheet1!RawDataCols,$C129,O$5)</f>
        <v>28</v>
      </c>
      <c r="P129" s="3" t="str">
        <f>INDEX(Sheet1!RawDataCols,$C129,P$5)</f>
        <v>Current Liabilities</v>
      </c>
      <c r="Q129" s="3" t="str">
        <f>IF(Q$3=0,0,INDEX(Sheet1!RawDataCols,$C129,Q$5))</f>
        <v>B</v>
      </c>
      <c r="R129" s="3">
        <f t="shared" si="56"/>
        <v>-1</v>
      </c>
      <c r="S129" s="3">
        <f t="shared" si="57"/>
        <v>1</v>
      </c>
      <c r="T129" s="3">
        <f>IF(T$3=0,0,INDEX(Sheet1!RawDataCols,$C129,T$5)*$R129)</f>
        <v>91.69</v>
      </c>
      <c r="U129" s="3">
        <f>IF(U$3=0,0,INDEX(Sheet1!RawDataCols,$C129,U$5)*$R129)</f>
        <v>0</v>
      </c>
      <c r="V129" s="3">
        <f>IF(V$3=0,0,INDEX(Sheet1!RawDataCols,$C129,V$5)*$R129)</f>
        <v>0</v>
      </c>
      <c r="W129" s="3">
        <f>IF(W$3=0,0,INDEX(Sheet1!RawDataCols,$C129,W$5)*$R129)</f>
        <v>0</v>
      </c>
      <c r="X129" s="3">
        <f>IF(X$3=0,0,INDEX(Sheet1!RawDataCols,$C129,X$5)*$R129)</f>
        <v>0</v>
      </c>
      <c r="Y129" s="3">
        <f>IF(Y$3=0,0,INDEX(Sheet1!RawDataCols,$C129,Y$5)*$R129)</f>
        <v>0</v>
      </c>
      <c r="Z129" s="3">
        <f>IF(Z$3=0,0,INDEX(Sheet1!RawDataCols,$C129,Z$5)*$R129)</f>
        <v>0</v>
      </c>
      <c r="AA129" s="3">
        <f>IF(AA$3=0,0,INDEX(Sheet1!RawDataCols,$C129,AA$5)*$R129)</f>
        <v>0</v>
      </c>
      <c r="AB129" s="3">
        <f>IF(AB$3=0,0,INDEX(Sheet1!RawDataCols,$C129,AB$5)*$R129)</f>
        <v>0</v>
      </c>
      <c r="AC129" s="3">
        <f>IF(AC$3=0,0,INDEX(Sheet1!RawDataCols,$C129,AC$5)*$R129)</f>
        <v>0</v>
      </c>
      <c r="AD129" s="3">
        <f>IF(AD$3=0,0,INDEX(Sheet1!RawDataCols,$C129,AD$5)*$R129)</f>
        <v>0</v>
      </c>
      <c r="AE129" s="3">
        <f>IF(AE$3=0,0,INDEX(Sheet1!RawDataCols,$C129,AE$5)*$R129)</f>
        <v>0</v>
      </c>
      <c r="AF129" s="3">
        <f>IF(AF$3=0,0,INDEX(Sheet1!RawDataCols,$C129,AF$5)*$R129)</f>
        <v>0</v>
      </c>
      <c r="AG129" s="3">
        <f>IF(AG$3=0,0,INDEX(Sheet1!RawDataCols,$C129,AG$5)*$R129)</f>
        <v>0</v>
      </c>
      <c r="AH129" s="3">
        <f>IF(AH$3=0,0,INDEX(Sheet1!RawDataCols,$C129,AH$5)*$R129)</f>
        <v>0</v>
      </c>
      <c r="AI129" s="3">
        <f>IF(AI$3=0,0,INDEX(Sheet1!RawDataCols,$C129,AI$5)*$R129)</f>
        <v>91.69</v>
      </c>
      <c r="AJ129" s="3">
        <f>IF(AJ$3=0,0,INDEX(Sheet1!RawDataCols,$C129,AJ$5)*$R129)</f>
        <v>0</v>
      </c>
      <c r="AK129" s="3">
        <f>IF(AK$3=0,0,INDEX(Sheet1!RawDataCols,$C129,AK$5)*$R129)</f>
        <v>0</v>
      </c>
      <c r="AL129" s="3">
        <f>IF(AL$3=0,0,INDEX(Sheet1!RawDataCols,$C129,AL$5)*$R129)</f>
        <v>0</v>
      </c>
      <c r="AM129" s="3">
        <f>IF(AM$3=0,0,INDEX(Sheet1!RawDataCols,$C129,AM$5)*$R129)</f>
        <v>0</v>
      </c>
      <c r="AN129" s="3">
        <f>IF(AN$3=0,0,INDEX(Sheet1!RawDataCols,$C129,AN$5)*$R129)</f>
        <v>0</v>
      </c>
      <c r="AO129" s="3">
        <f>IF(AO$3=0,0,INDEX(Sheet1!RawDataCols,$C129,AO$5)*$R129)</f>
        <v>0</v>
      </c>
      <c r="AP129" s="3">
        <f>IF(AP$3=0,0,INDEX(Sheet1!RawDataCols,$C129,AP$5)*$R129)</f>
        <v>54.55</v>
      </c>
      <c r="AQ129" s="3">
        <f>IF(AQ$3=0,0,INDEX(Sheet1!RawDataCols,$C129,AQ$5)*$R129)</f>
        <v>0</v>
      </c>
      <c r="AR129" s="3">
        <f>IF(AR$3=0,0,INDEX(Sheet1!RawDataCols,$C129,AR$5)*$R129)</f>
        <v>0</v>
      </c>
      <c r="AS129" s="3">
        <f>IF(AS$3=0,0,INDEX(Sheet1!RawDataCols,$C129,AS$5)*$R129)</f>
        <v>0</v>
      </c>
      <c r="AT129" s="3">
        <f>IF(AT$3=0,0,INDEX(Sheet1!RawDataCols,$C129,AT$5)*$R129)</f>
        <v>0</v>
      </c>
      <c r="AU129" s="3">
        <f>IF(AU$3=0,0,INDEX(Sheet1!RawDataCols,$C129,AU$5)*$R129)</f>
        <v>0</v>
      </c>
      <c r="AV129" s="3">
        <f>IF(AV$3=0,0,INDEX(Sheet1!RawDataCols,$C129,AV$5)*$R129)</f>
        <v>0</v>
      </c>
      <c r="AW129" s="3">
        <f>IF(AW$3=0,0,INDEX(Sheet1!RawDataCols,$C129,AW$5)*$R129)</f>
        <v>0</v>
      </c>
      <c r="AX129" s="3">
        <f>IF(AX$3=0,0,INDEX(Sheet1!RawDataCols,$C129,AX$5)*$R129)</f>
        <v>0</v>
      </c>
      <c r="AY129" s="3">
        <f>IF(AY$3=0,0,INDEX(Sheet1!RawDataCols,$C129,AY$5)*$R129)</f>
        <v>0</v>
      </c>
      <c r="AZ129" s="3">
        <f>IF(AZ$3=0,0,INDEX(Sheet1!RawDataCols,$C129,AZ$5)*$R129)</f>
        <v>0</v>
      </c>
      <c r="BA129" s="3">
        <f>IF(BA$3=0,0,INDEX(Sheet1!RawDataCols,$C129,BA$5)*$R129)</f>
        <v>0</v>
      </c>
      <c r="BB129" s="3">
        <f>IF(BB$3=0,0,INDEX(Sheet1!RawDataCols,$C129,BB$5)*$R129)</f>
        <v>0</v>
      </c>
      <c r="BC129" s="3">
        <f>IF(BC$3=0,0,INDEX(Sheet1!RawDataCols,$C129,BC$5)*$R129)</f>
        <v>0</v>
      </c>
      <c r="BD129" s="3">
        <f>IF(BD$3=0,0,INDEX(Sheet1!RawDataCols,$C129,BD$5)*$R129)</f>
        <v>0</v>
      </c>
      <c r="BE129" s="3">
        <f>IF(BE$3=0,0,INDEX(Sheet1!RawDataCols,$C129,BE$5)*$R129)</f>
        <v>0</v>
      </c>
      <c r="BF129" s="3">
        <f>IF(BF$3=0,0,INDEX(Sheet1!RawDataCols,$C129,BF$5)*$R129)</f>
        <v>0</v>
      </c>
      <c r="BG129" s="179">
        <f>IF(BG$3=0,0,INDEX(Sheet1!RawDataCols,$C129,BG$5)*$R129)</f>
        <v>0</v>
      </c>
      <c r="BH129" s="33">
        <f t="shared" si="49"/>
        <v>146.24</v>
      </c>
      <c r="BI129" s="33">
        <f t="shared" si="50"/>
        <v>0</v>
      </c>
      <c r="BJ129" s="33">
        <f t="shared" si="51"/>
        <v>91.69</v>
      </c>
      <c r="BK129" s="3">
        <f>IF(BK$3=0,0,INDEX(Sheet1!RawDataCols,$C129,BK$5)*$R129)</f>
        <v>0</v>
      </c>
      <c r="BL129" s="3">
        <f>IF(BL$3=0,0,INDEX(Sheet1!RawDataCols,$C129,BL$5)*$R129)</f>
        <v>11.46125</v>
      </c>
      <c r="BM129" s="3">
        <f>IF(BM$3=0,0,INDEX(Sheet1!RawDataCols,$C129,BM$5)*$R129)</f>
        <v>0</v>
      </c>
      <c r="BN129" s="3">
        <f>IF(BN$3=0,0,INDEX(Sheet1!RawDataCols,$C129,BN$5)*$R129)</f>
        <v>0</v>
      </c>
      <c r="BO129" s="3">
        <f>IF(BO$3=0,0,INDEX(Sheet1!RawDataCols,$C129,BO$5)*$R129)</f>
        <v>0</v>
      </c>
      <c r="BP129" s="3">
        <f>IF(BP$3=0,0,INDEX(Sheet1!RawDataCols,$C129,BP$5)*$R129)</f>
        <v>0</v>
      </c>
      <c r="BQ129" s="3">
        <f t="shared" si="52"/>
        <v>91.69</v>
      </c>
      <c r="BR129" s="3">
        <f t="shared" si="53"/>
        <v>91.69</v>
      </c>
      <c r="BS129" s="3">
        <f t="shared" si="54"/>
        <v>146.24</v>
      </c>
      <c r="BT129" s="3">
        <f t="shared" si="55"/>
        <v>146.24</v>
      </c>
      <c r="BU129" s="3" t="str">
        <f>INDEX(Sheet1!$BS$2:$BS$1000,MATCH($A129,Sheet1!$A$2:$A$1000,0))</f>
        <v>27</v>
      </c>
      <c r="BV129" s="3">
        <f>INDEX(Sheet1!$BT$2:$BT$1000,MATCH($A129,Sheet1!$A$2:$A$1000,0))</f>
        <v>-146.24</v>
      </c>
    </row>
    <row r="130" spans="1:74" x14ac:dyDescent="0.2">
      <c r="A130" s="269" t="s">
        <v>672</v>
      </c>
      <c r="B130" s="3" t="e">
        <f>MATCH($A130,Sheet1!ACCOUNTNO,0)</f>
        <v>#N/A</v>
      </c>
      <c r="C130" s="3">
        <f t="shared" si="46"/>
        <v>65000</v>
      </c>
      <c r="D130" s="3">
        <f>IF(D$3=0,0,INDEX(Sheet1!RawDataCols,$C130,D$5))</f>
        <v>0</v>
      </c>
      <c r="E130" s="3">
        <f>IF(E$3=0,0,INDEX(Sheet1!RawDataCols,$C130,E$5))</f>
        <v>0</v>
      </c>
      <c r="F130" s="3">
        <f>IF(F$3=0,0,INDEX(Sheet1!RawDataCols,$C130,F$5))</f>
        <v>0</v>
      </c>
      <c r="G130" s="3">
        <f>IF(G$3=0,0,INDEX(Sheet1!RawDataCols,$C130,G$5))</f>
        <v>0</v>
      </c>
      <c r="H130" s="3">
        <f>IF(H$3=0,0,INDEX(Sheet1!RawDataCols,$C130,H$5))</f>
        <v>0</v>
      </c>
      <c r="I130" s="3">
        <f>IF(I$3=0,0,INDEX(Sheet1!RawDataCols,$C130,I$5))</f>
        <v>0</v>
      </c>
      <c r="J130" s="3">
        <f>IF(J$3=0,0,INDEX(Sheet1!RawDataCols,$C130,J$5))</f>
        <v>0</v>
      </c>
      <c r="K130" s="3">
        <f>IF(K$3=0,0,INDEX(Sheet1!RawDataCols,$C130,K$5))</f>
        <v>0</v>
      </c>
      <c r="L130" s="3">
        <f>IF(L$3=0,0,INDEX(Sheet1!RawDataCols,$C130,L$5))</f>
        <v>0</v>
      </c>
      <c r="M130" s="3">
        <f>IF(M$3=0,0,INDEX(Sheet1!RawDataCols,$C130,M$5))</f>
        <v>0</v>
      </c>
      <c r="N130" s="3">
        <f>IF(N$3=0,0,INDEX(Sheet1!RawDataCols,$C130,N$5))</f>
        <v>0</v>
      </c>
      <c r="O130" s="3">
        <f>INDEX(Sheet1!RawDataCols,$C130,O$5)</f>
        <v>0</v>
      </c>
      <c r="P130" s="3">
        <f>INDEX(Sheet1!RawDataCols,$C130,P$5)</f>
        <v>0</v>
      </c>
      <c r="Q130" s="3">
        <f>IF(Q$3=0,0,INDEX(Sheet1!RawDataCols,$C130,Q$5))</f>
        <v>0</v>
      </c>
      <c r="R130" s="3">
        <f t="shared" si="56"/>
        <v>1</v>
      </c>
      <c r="S130" s="3">
        <f t="shared" si="57"/>
        <v>-1</v>
      </c>
      <c r="T130" s="3">
        <f>IF(T$3=0,0,INDEX(Sheet1!RawDataCols,$C130,T$5)*$R130)</f>
        <v>0</v>
      </c>
      <c r="U130" s="3">
        <f>IF(U$3=0,0,INDEX(Sheet1!RawDataCols,$C130,U$5)*$R130)</f>
        <v>0</v>
      </c>
      <c r="V130" s="3">
        <f>IF(V$3=0,0,INDEX(Sheet1!RawDataCols,$C130,V$5)*$R130)</f>
        <v>0</v>
      </c>
      <c r="W130" s="3">
        <f>IF(W$3=0,0,INDEX(Sheet1!RawDataCols,$C130,W$5)*$R130)</f>
        <v>0</v>
      </c>
      <c r="X130" s="3">
        <f>IF(X$3=0,0,INDEX(Sheet1!RawDataCols,$C130,X$5)*$R130)</f>
        <v>0</v>
      </c>
      <c r="Y130" s="3">
        <f>IF(Y$3=0,0,INDEX(Sheet1!RawDataCols,$C130,Y$5)*$R130)</f>
        <v>0</v>
      </c>
      <c r="Z130" s="3">
        <f>IF(Z$3=0,0,INDEX(Sheet1!RawDataCols,$C130,Z$5)*$R130)</f>
        <v>0</v>
      </c>
      <c r="AA130" s="3">
        <f>IF(AA$3=0,0,INDEX(Sheet1!RawDataCols,$C130,AA$5)*$R130)</f>
        <v>0</v>
      </c>
      <c r="AB130" s="3">
        <f>IF(AB$3=0,0,INDEX(Sheet1!RawDataCols,$C130,AB$5)*$R130)</f>
        <v>0</v>
      </c>
      <c r="AC130" s="3">
        <f>IF(AC$3=0,0,INDEX(Sheet1!RawDataCols,$C130,AC$5)*$R130)</f>
        <v>0</v>
      </c>
      <c r="AD130" s="3">
        <f>IF(AD$3=0,0,INDEX(Sheet1!RawDataCols,$C130,AD$5)*$R130)</f>
        <v>0</v>
      </c>
      <c r="AE130" s="3">
        <f>IF(AE$3=0,0,INDEX(Sheet1!RawDataCols,$C130,AE$5)*$R130)</f>
        <v>0</v>
      </c>
      <c r="AF130" s="3">
        <f>IF(AF$3=0,0,INDEX(Sheet1!RawDataCols,$C130,AF$5)*$R130)</f>
        <v>0</v>
      </c>
      <c r="AG130" s="3">
        <f>IF(AG$3=0,0,INDEX(Sheet1!RawDataCols,$C130,AG$5)*$R130)</f>
        <v>0</v>
      </c>
      <c r="AH130" s="3">
        <f>IF(AH$3=0,0,INDEX(Sheet1!RawDataCols,$C130,AH$5)*$R130)</f>
        <v>0</v>
      </c>
      <c r="AI130" s="3">
        <f>IF(AI$3=0,0,INDEX(Sheet1!RawDataCols,$C130,AI$5)*$R130)</f>
        <v>0</v>
      </c>
      <c r="AJ130" s="3">
        <f>IF(AJ$3=0,0,INDEX(Sheet1!RawDataCols,$C130,AJ$5)*$R130)</f>
        <v>0</v>
      </c>
      <c r="AK130" s="3">
        <f>IF(AK$3=0,0,INDEX(Sheet1!RawDataCols,$C130,AK$5)*$R130)</f>
        <v>0</v>
      </c>
      <c r="AL130" s="3">
        <f>IF(AL$3=0,0,INDEX(Sheet1!RawDataCols,$C130,AL$5)*$R130)</f>
        <v>0</v>
      </c>
      <c r="AM130" s="3">
        <f>IF(AM$3=0,0,INDEX(Sheet1!RawDataCols,$C130,AM$5)*$R130)</f>
        <v>0</v>
      </c>
      <c r="AN130" s="3">
        <f>IF(AN$3=0,0,INDEX(Sheet1!RawDataCols,$C130,AN$5)*$R130)</f>
        <v>0</v>
      </c>
      <c r="AO130" s="3">
        <f>IF(AO$3=0,0,INDEX(Sheet1!RawDataCols,$C130,AO$5)*$R130)</f>
        <v>0</v>
      </c>
      <c r="AP130" s="3">
        <f>IF(AP$3=0,0,INDEX(Sheet1!RawDataCols,$C130,AP$5)*$R130)</f>
        <v>0</v>
      </c>
      <c r="AQ130" s="3">
        <f>IF(AQ$3=0,0,INDEX(Sheet1!RawDataCols,$C130,AQ$5)*$R130)</f>
        <v>0</v>
      </c>
      <c r="AR130" s="3">
        <f>IF(AR$3=0,0,INDEX(Sheet1!RawDataCols,$C130,AR$5)*$R130)</f>
        <v>0</v>
      </c>
      <c r="AS130" s="3">
        <f>IF(AS$3=0,0,INDEX(Sheet1!RawDataCols,$C130,AS$5)*$R130)</f>
        <v>0</v>
      </c>
      <c r="AT130" s="3">
        <f>IF(AT$3=0,0,INDEX(Sheet1!RawDataCols,$C130,AT$5)*$R130)</f>
        <v>0</v>
      </c>
      <c r="AU130" s="3">
        <f>IF(AU$3=0,0,INDEX(Sheet1!RawDataCols,$C130,AU$5)*$R130)</f>
        <v>0</v>
      </c>
      <c r="AV130" s="3">
        <f>IF(AV$3=0,0,INDEX(Sheet1!RawDataCols,$C130,AV$5)*$R130)</f>
        <v>0</v>
      </c>
      <c r="AW130" s="3">
        <f>IF(AW$3=0,0,INDEX(Sheet1!RawDataCols,$C130,AW$5)*$R130)</f>
        <v>0</v>
      </c>
      <c r="AX130" s="3">
        <f>IF(AX$3=0,0,INDEX(Sheet1!RawDataCols,$C130,AX$5)*$R130)</f>
        <v>0</v>
      </c>
      <c r="AY130" s="3">
        <f>IF(AY$3=0,0,INDEX(Sheet1!RawDataCols,$C130,AY$5)*$R130)</f>
        <v>0</v>
      </c>
      <c r="AZ130" s="3">
        <f>IF(AZ$3=0,0,INDEX(Sheet1!RawDataCols,$C130,AZ$5)*$R130)</f>
        <v>0</v>
      </c>
      <c r="BA130" s="3">
        <f>IF(BA$3=0,0,INDEX(Sheet1!RawDataCols,$C130,BA$5)*$R130)</f>
        <v>0</v>
      </c>
      <c r="BB130" s="3">
        <f>IF(BB$3=0,0,INDEX(Sheet1!RawDataCols,$C130,BB$5)*$R130)</f>
        <v>0</v>
      </c>
      <c r="BC130" s="3">
        <f>IF(BC$3=0,0,INDEX(Sheet1!RawDataCols,$C130,BC$5)*$R130)</f>
        <v>0</v>
      </c>
      <c r="BD130" s="3">
        <f>IF(BD$3=0,0,INDEX(Sheet1!RawDataCols,$C130,BD$5)*$R130)</f>
        <v>0</v>
      </c>
      <c r="BE130" s="3">
        <f>IF(BE$3=0,0,INDEX(Sheet1!RawDataCols,$C130,BE$5)*$R130)</f>
        <v>0</v>
      </c>
      <c r="BF130" s="3">
        <f>IF(BF$3=0,0,INDEX(Sheet1!RawDataCols,$C130,BF$5)*$R130)</f>
        <v>0</v>
      </c>
      <c r="BG130" s="179">
        <f>IF(BG$3=0,0,INDEX(Sheet1!RawDataCols,$C130,BG$5)*$R130)</f>
        <v>0</v>
      </c>
      <c r="BH130" s="33">
        <f t="shared" si="49"/>
        <v>0</v>
      </c>
      <c r="BI130" s="33">
        <f t="shared" si="50"/>
        <v>0</v>
      </c>
      <c r="BJ130" s="33">
        <f t="shared" si="51"/>
        <v>0</v>
      </c>
      <c r="BK130" s="3">
        <f>IF(BK$3=0,0,INDEX(Sheet1!RawDataCols,$C130,BK$5)*$R130)</f>
        <v>0</v>
      </c>
      <c r="BL130" s="3">
        <f>IF(BL$3=0,0,INDEX(Sheet1!RawDataCols,$C130,BL$5)*$R130)</f>
        <v>0</v>
      </c>
      <c r="BM130" s="3">
        <f>IF(BM$3=0,0,INDEX(Sheet1!RawDataCols,$C130,BM$5)*$R130)</f>
        <v>0</v>
      </c>
      <c r="BN130" s="3">
        <f>IF(BN$3=0,0,INDEX(Sheet1!RawDataCols,$C130,BN$5)*$R130)</f>
        <v>0</v>
      </c>
      <c r="BO130" s="3">
        <f>IF(BO$3=0,0,INDEX(Sheet1!RawDataCols,$C130,BO$5)*$R130)</f>
        <v>0</v>
      </c>
      <c r="BP130" s="3">
        <f>IF(BP$3=0,0,INDEX(Sheet1!RawDataCols,$C130,BP$5)*$R130)</f>
        <v>0</v>
      </c>
      <c r="BQ130" s="3">
        <f t="shared" si="52"/>
        <v>0</v>
      </c>
      <c r="BR130" s="3">
        <f t="shared" si="53"/>
        <v>0</v>
      </c>
      <c r="BS130" s="3">
        <f t="shared" si="54"/>
        <v>0</v>
      </c>
      <c r="BT130" s="3">
        <f t="shared" si="55"/>
        <v>0</v>
      </c>
      <c r="BU130" s="3" t="e">
        <f>INDEX(Sheet1!$BS$2:$BS$1000,MATCH($A130,Sheet1!$A$2:$A$1000,0))</f>
        <v>#N/A</v>
      </c>
      <c r="BV130" s="3" t="e">
        <f>INDEX(Sheet1!$BT$2:$BT$1000,MATCH($A130,Sheet1!$A$2:$A$1000,0))</f>
        <v>#N/A</v>
      </c>
    </row>
    <row r="131" spans="1:74" x14ac:dyDescent="0.2">
      <c r="A131" s="11" t="s">
        <v>673</v>
      </c>
      <c r="B131" s="3">
        <f>MATCH($A131,Sheet1!ACCOUNTNO,0)</f>
        <v>114</v>
      </c>
      <c r="C131" s="3">
        <f t="shared" si="46"/>
        <v>114</v>
      </c>
      <c r="D131" s="3" t="str">
        <f>IF(D$3=0,0,INDEX(Sheet1!RawDataCols,$C131,D$5))</f>
        <v>73100G10</v>
      </c>
      <c r="E131" s="3" t="str">
        <f>IF(E$3=0,0,INDEX(Sheet1!RawDataCols,$C131,E$5))</f>
        <v xml:space="preserve">73100          </v>
      </c>
      <c r="F131" s="3" t="str">
        <f>IF(F$3=0,0,INDEX(Sheet1!RawDataCols,$C131,F$5))</f>
        <v xml:space="preserve">G10            </v>
      </c>
      <c r="G131" s="3" t="str">
        <f>IF(G$3=0,0,INDEX(Sheet1!RawDataCols,$C131,G$5))</f>
        <v xml:space="preserve">               </v>
      </c>
      <c r="H131" s="3" t="str">
        <f>IF(H$3=0,0,INDEX(Sheet1!RawDataCols,$C131,H$5))</f>
        <v xml:space="preserve">               </v>
      </c>
      <c r="I131" s="3" t="str">
        <f>IF(I$3=0,0,INDEX(Sheet1!RawDataCols,$C131,I$5))</f>
        <v xml:space="preserve">               </v>
      </c>
      <c r="J131" s="3" t="str">
        <f>IF(J$3=0,0,INDEX(Sheet1!RawDataCols,$C131,J$5))</f>
        <v xml:space="preserve">               </v>
      </c>
      <c r="K131" s="3" t="str">
        <f>IF(K$3=0,0,INDEX(Sheet1!RawDataCols,$C131,K$5))</f>
        <v xml:space="preserve">               </v>
      </c>
      <c r="L131" s="3" t="str">
        <f>IF(L$3=0,0,INDEX(Sheet1!RawDataCols,$C131,L$5))</f>
        <v xml:space="preserve">               </v>
      </c>
      <c r="M131" s="3" t="str">
        <f>IF(M$3=0,0,INDEX(Sheet1!RawDataCols,$C131,M$5))</f>
        <v xml:space="preserve">F010  </v>
      </c>
      <c r="N131" s="3" t="str">
        <f>IF(N$3=0,0,INDEX(Sheet1!RawDataCols,$C131,N$5))</f>
        <v>Conservia Loan-ROOTS</v>
      </c>
      <c r="O131" s="3">
        <f>INDEX(Sheet1!RawDataCols,$C131,O$5)</f>
        <v>28</v>
      </c>
      <c r="P131" s="3" t="str">
        <f>INDEX(Sheet1!RawDataCols,$C131,P$5)</f>
        <v>Current Liabilities</v>
      </c>
      <c r="Q131" s="3" t="str">
        <f>IF(Q$3=0,0,INDEX(Sheet1!RawDataCols,$C131,Q$5))</f>
        <v>B</v>
      </c>
      <c r="R131" s="3">
        <f t="shared" si="56"/>
        <v>-1</v>
      </c>
      <c r="S131" s="3">
        <f t="shared" si="57"/>
        <v>1</v>
      </c>
      <c r="T131" s="3">
        <f>IF(T$3=0,0,INDEX(Sheet1!RawDataCols,$C131,T$5)*$R131)</f>
        <v>-29135.01</v>
      </c>
      <c r="U131" s="3">
        <f>IF(U$3=0,0,INDEX(Sheet1!RawDataCols,$C131,U$5)*$R131)</f>
        <v>-9711.67</v>
      </c>
      <c r="V131" s="3">
        <f>IF(V$3=0,0,INDEX(Sheet1!RawDataCols,$C131,V$5)*$R131)</f>
        <v>0</v>
      </c>
      <c r="W131" s="3">
        <f>IF(W$3=0,0,INDEX(Sheet1!RawDataCols,$C131,W$5)*$R131)</f>
        <v>0</v>
      </c>
      <c r="X131" s="3">
        <f>IF(X$3=0,0,INDEX(Sheet1!RawDataCols,$C131,X$5)*$R131)</f>
        <v>-9711.67</v>
      </c>
      <c r="Y131" s="3">
        <f>IF(Y$3=0,0,INDEX(Sheet1!RawDataCols,$C131,Y$5)*$R131)</f>
        <v>0</v>
      </c>
      <c r="Z131" s="3">
        <f>IF(Z$3=0,0,INDEX(Sheet1!RawDataCols,$C131,Z$5)*$R131)</f>
        <v>0</v>
      </c>
      <c r="AA131" s="3">
        <f>IF(AA$3=0,0,INDEX(Sheet1!RawDataCols,$C131,AA$5)*$R131)</f>
        <v>-9711.67</v>
      </c>
      <c r="AB131" s="3">
        <f>IF(AB$3=0,0,INDEX(Sheet1!RawDataCols,$C131,AB$5)*$R131)</f>
        <v>0</v>
      </c>
      <c r="AC131" s="3">
        <f>IF(AC$3=0,0,INDEX(Sheet1!RawDataCols,$C131,AC$5)*$R131)</f>
        <v>0</v>
      </c>
      <c r="AD131" s="3">
        <f>IF(AD$3=0,0,INDEX(Sheet1!RawDataCols,$C131,AD$5)*$R131)</f>
        <v>0</v>
      </c>
      <c r="AE131" s="3">
        <f>IF(AE$3=0,0,INDEX(Sheet1!RawDataCols,$C131,AE$5)*$R131)</f>
        <v>0</v>
      </c>
      <c r="AF131" s="3">
        <f>IF(AF$3=0,0,INDEX(Sheet1!RawDataCols,$C131,AF$5)*$R131)</f>
        <v>0</v>
      </c>
      <c r="AG131" s="3">
        <f>IF(AG$3=0,0,INDEX(Sheet1!RawDataCols,$C131,AG$5)*$R131)</f>
        <v>-19423.34</v>
      </c>
      <c r="AH131" s="3">
        <f>IF(AH$3=0,0,INDEX(Sheet1!RawDataCols,$C131,AH$5)*$R131)</f>
        <v>0</v>
      </c>
      <c r="AI131" s="3">
        <f>IF(AI$3=0,0,INDEX(Sheet1!RawDataCols,$C131,AI$5)*$R131)</f>
        <v>0</v>
      </c>
      <c r="AJ131" s="3">
        <f>IF(AJ$3=0,0,INDEX(Sheet1!RawDataCols,$C131,AJ$5)*$R131)</f>
        <v>-9711.67</v>
      </c>
      <c r="AK131" s="3">
        <f>IF(AK$3=0,0,INDEX(Sheet1!RawDataCols,$C131,AK$5)*$R131)</f>
        <v>0</v>
      </c>
      <c r="AL131" s="3">
        <f>IF(AL$3=0,0,INDEX(Sheet1!RawDataCols,$C131,AL$5)*$R131)</f>
        <v>0</v>
      </c>
      <c r="AM131" s="3">
        <f>IF(AM$3=0,0,INDEX(Sheet1!RawDataCols,$C131,AM$5)*$R131)</f>
        <v>-9711.67</v>
      </c>
      <c r="AN131" s="3">
        <f>IF(AN$3=0,0,INDEX(Sheet1!RawDataCols,$C131,AN$5)*$R131)</f>
        <v>0</v>
      </c>
      <c r="AO131" s="3">
        <f>IF(AO$3=0,0,INDEX(Sheet1!RawDataCols,$C131,AO$5)*$R131)</f>
        <v>0</v>
      </c>
      <c r="AP131" s="3">
        <f>IF(AP$3=0,0,INDEX(Sheet1!RawDataCols,$C131,AP$5)*$R131)</f>
        <v>-9711.67</v>
      </c>
      <c r="AQ131" s="3">
        <f>IF(AQ$3=0,0,INDEX(Sheet1!RawDataCols,$C131,AQ$5)*$R131)</f>
        <v>0</v>
      </c>
      <c r="AR131" s="3">
        <f>IF(AR$3=0,0,INDEX(Sheet1!RawDataCols,$C131,AR$5)*$R131)</f>
        <v>0</v>
      </c>
      <c r="AS131" s="3">
        <f>IF(AS$3=0,0,INDEX(Sheet1!RawDataCols,$C131,AS$5)*$R131)</f>
        <v>-9711.67</v>
      </c>
      <c r="AT131" s="3">
        <f>IF(AT$3=0,0,INDEX(Sheet1!RawDataCols,$C131,AT$5)*$R131)</f>
        <v>0</v>
      </c>
      <c r="AU131" s="3">
        <f>IF(AU$3=0,0,INDEX(Sheet1!RawDataCols,$C131,AU$5)*$R131)</f>
        <v>0</v>
      </c>
      <c r="AV131" s="3">
        <f>IF(AV$3=0,0,INDEX(Sheet1!RawDataCols,$C131,AV$5)*$R131)</f>
        <v>-9711.67</v>
      </c>
      <c r="AW131" s="3">
        <f>IF(AW$3=0,0,INDEX(Sheet1!RawDataCols,$C131,AW$5)*$R131)</f>
        <v>0</v>
      </c>
      <c r="AX131" s="3">
        <f>IF(AX$3=0,0,INDEX(Sheet1!RawDataCols,$C131,AX$5)*$R131)</f>
        <v>0</v>
      </c>
      <c r="AY131" s="3">
        <f>IF(AY$3=0,0,INDEX(Sheet1!RawDataCols,$C131,AY$5)*$R131)</f>
        <v>-9711.67</v>
      </c>
      <c r="AZ131" s="3">
        <f>IF(AZ$3=0,0,INDEX(Sheet1!RawDataCols,$C131,AZ$5)*$R131)</f>
        <v>0</v>
      </c>
      <c r="BA131" s="3">
        <f>IF(BA$3=0,0,INDEX(Sheet1!RawDataCols,$C131,BA$5)*$R131)</f>
        <v>-19423.34</v>
      </c>
      <c r="BB131" s="3">
        <f>IF(BB$3=0,0,INDEX(Sheet1!RawDataCols,$C131,BB$5)*$R131)</f>
        <v>-9711.67</v>
      </c>
      <c r="BC131" s="3">
        <f>IF(BC$3=0,0,INDEX(Sheet1!RawDataCols,$C131,BC$5)*$R131)</f>
        <v>0</v>
      </c>
      <c r="BD131" s="3">
        <f>IF(BD$3=0,0,INDEX(Sheet1!RawDataCols,$C131,BD$5)*$R131)</f>
        <v>-9711.67</v>
      </c>
      <c r="BE131" s="3">
        <f>IF(BE$3=0,0,INDEX(Sheet1!RawDataCols,$C131,BE$5)*$R131)</f>
        <v>-9711.67</v>
      </c>
      <c r="BF131" s="3">
        <f>IF(BF$3=0,0,INDEX(Sheet1!RawDataCols,$C131,BF$5)*$R131)</f>
        <v>0</v>
      </c>
      <c r="BG131" s="179">
        <f>IF(BG$3=0,0,INDEX(Sheet1!RawDataCols,$C131,BG$5)*$R131)</f>
        <v>-9711.67</v>
      </c>
      <c r="BH131" s="33">
        <f t="shared" si="49"/>
        <v>-145675.05000000002</v>
      </c>
      <c r="BI131" s="33">
        <f t="shared" si="50"/>
        <v>0</v>
      </c>
      <c r="BJ131" s="33">
        <f t="shared" si="51"/>
        <v>-29135.010000000002</v>
      </c>
      <c r="BK131" s="3">
        <f>IF(BK$3=0,0,INDEX(Sheet1!RawDataCols,$C131,BK$5)*$R131)</f>
        <v>0</v>
      </c>
      <c r="BL131" s="3">
        <f>IF(BL$3=0,0,INDEX(Sheet1!RawDataCols,$C131,BL$5)*$R131)</f>
        <v>0</v>
      </c>
      <c r="BM131" s="3">
        <f>IF(BM$3=0,0,INDEX(Sheet1!RawDataCols,$C131,BM$5)*$R131)</f>
        <v>0</v>
      </c>
      <c r="BN131" s="3">
        <f>IF(BN$3=0,0,INDEX(Sheet1!RawDataCols,$C131,BN$5)*$R131)</f>
        <v>0</v>
      </c>
      <c r="BO131" s="3">
        <f>IF(BO$3=0,0,INDEX(Sheet1!RawDataCols,$C131,BO$5)*$R131)</f>
        <v>0</v>
      </c>
      <c r="BP131" s="3">
        <f>IF(BP$3=0,0,INDEX(Sheet1!RawDataCols,$C131,BP$5)*$R131)</f>
        <v>0</v>
      </c>
      <c r="BQ131" s="3">
        <f t="shared" si="52"/>
        <v>-58270.02</v>
      </c>
      <c r="BR131" s="3">
        <f t="shared" si="53"/>
        <v>-87405.03</v>
      </c>
      <c r="BS131" s="3">
        <f t="shared" si="54"/>
        <v>-116540.04000000001</v>
      </c>
      <c r="BT131" s="3">
        <f t="shared" si="55"/>
        <v>-145675.05000000002</v>
      </c>
      <c r="BU131" s="3" t="str">
        <f>INDEX(Sheet1!$BS$2:$BS$1000,MATCH($A131,Sheet1!$A$2:$A$1000,0))</f>
        <v>31</v>
      </c>
      <c r="BV131" s="3">
        <f>INDEX(Sheet1!$BT$2:$BT$1000,MATCH($A131,Sheet1!$A$2:$A$1000,0))</f>
        <v>145675.04999999999</v>
      </c>
    </row>
    <row r="132" spans="1:74" x14ac:dyDescent="0.2">
      <c r="A132" s="11" t="s">
        <v>674</v>
      </c>
      <c r="B132" s="3">
        <f>MATCH($A132,Sheet1!ACCOUNTNO,0)</f>
        <v>119</v>
      </c>
      <c r="C132" s="3">
        <f t="shared" si="46"/>
        <v>119</v>
      </c>
      <c r="D132" s="3" t="str">
        <f>IF(D$3=0,0,INDEX(Sheet1!RawDataCols,$C132,D$5))</f>
        <v>74100G08</v>
      </c>
      <c r="E132" s="3" t="str">
        <f>IF(E$3=0,0,INDEX(Sheet1!RawDataCols,$C132,E$5))</f>
        <v xml:space="preserve">74100          </v>
      </c>
      <c r="F132" s="3" t="str">
        <f>IF(F$3=0,0,INDEX(Sheet1!RawDataCols,$C132,F$5))</f>
        <v xml:space="preserve">G08            </v>
      </c>
      <c r="G132" s="3" t="str">
        <f>IF(G$3=0,0,INDEX(Sheet1!RawDataCols,$C132,G$5))</f>
        <v xml:space="preserve">               </v>
      </c>
      <c r="H132" s="3" t="str">
        <f>IF(H$3=0,0,INDEX(Sheet1!RawDataCols,$C132,H$5))</f>
        <v xml:space="preserve">               </v>
      </c>
      <c r="I132" s="3" t="str">
        <f>IF(I$3=0,0,INDEX(Sheet1!RawDataCols,$C132,I$5))</f>
        <v xml:space="preserve">               </v>
      </c>
      <c r="J132" s="3" t="str">
        <f>IF(J$3=0,0,INDEX(Sheet1!RawDataCols,$C132,J$5))</f>
        <v xml:space="preserve">               </v>
      </c>
      <c r="K132" s="3" t="str">
        <f>IF(K$3=0,0,INDEX(Sheet1!RawDataCols,$C132,K$5))</f>
        <v xml:space="preserve">               </v>
      </c>
      <c r="L132" s="3" t="str">
        <f>IF(L$3=0,0,INDEX(Sheet1!RawDataCols,$C132,L$5))</f>
        <v xml:space="preserve">               </v>
      </c>
      <c r="M132" s="3" t="str">
        <f>IF(M$3=0,0,INDEX(Sheet1!RawDataCols,$C132,M$5))</f>
        <v xml:space="preserve">F010  </v>
      </c>
      <c r="N132" s="3" t="str">
        <f>IF(N$3=0,0,INDEX(Sheet1!RawDataCols,$C132,N$5))</f>
        <v>Intercompany-OPC</v>
      </c>
      <c r="O132" s="3">
        <f>INDEX(Sheet1!RawDataCols,$C132,O$5)</f>
        <v>28</v>
      </c>
      <c r="P132" s="3" t="str">
        <f>INDEX(Sheet1!RawDataCols,$C132,P$5)</f>
        <v>Current Liabilities</v>
      </c>
      <c r="Q132" s="3" t="str">
        <f>IF(Q$3=0,0,INDEX(Sheet1!RawDataCols,$C132,Q$5))</f>
        <v>B</v>
      </c>
      <c r="R132" s="3">
        <f t="shared" si="56"/>
        <v>-1</v>
      </c>
      <c r="S132" s="3">
        <f t="shared" si="57"/>
        <v>1</v>
      </c>
      <c r="T132" s="3">
        <f>IF(T$3=0,0,INDEX(Sheet1!RawDataCols,$C132,T$5)*$R132)</f>
        <v>0</v>
      </c>
      <c r="U132" s="3">
        <f>IF(U$3=0,0,INDEX(Sheet1!RawDataCols,$C132,U$5)*$R132)</f>
        <v>0</v>
      </c>
      <c r="V132" s="3">
        <f>IF(V$3=0,0,INDEX(Sheet1!RawDataCols,$C132,V$5)*$R132)</f>
        <v>0</v>
      </c>
      <c r="W132" s="3">
        <f>IF(W$3=0,0,INDEX(Sheet1!RawDataCols,$C132,W$5)*$R132)</f>
        <v>0</v>
      </c>
      <c r="X132" s="3">
        <f>IF(X$3=0,0,INDEX(Sheet1!RawDataCols,$C132,X$5)*$R132)</f>
        <v>0</v>
      </c>
      <c r="Y132" s="3">
        <f>IF(Y$3=0,0,INDEX(Sheet1!RawDataCols,$C132,Y$5)*$R132)</f>
        <v>0</v>
      </c>
      <c r="Z132" s="3">
        <f>IF(Z$3=0,0,INDEX(Sheet1!RawDataCols,$C132,Z$5)*$R132)</f>
        <v>0</v>
      </c>
      <c r="AA132" s="3">
        <f>IF(AA$3=0,0,INDEX(Sheet1!RawDataCols,$C132,AA$5)*$R132)</f>
        <v>0</v>
      </c>
      <c r="AB132" s="3">
        <f>IF(AB$3=0,0,INDEX(Sheet1!RawDataCols,$C132,AB$5)*$R132)</f>
        <v>0</v>
      </c>
      <c r="AC132" s="3">
        <f>IF(AC$3=0,0,INDEX(Sheet1!RawDataCols,$C132,AC$5)*$R132)</f>
        <v>0</v>
      </c>
      <c r="AD132" s="3">
        <f>IF(AD$3=0,0,INDEX(Sheet1!RawDataCols,$C132,AD$5)*$R132)</f>
        <v>0</v>
      </c>
      <c r="AE132" s="3">
        <f>IF(AE$3=0,0,INDEX(Sheet1!RawDataCols,$C132,AE$5)*$R132)</f>
        <v>0</v>
      </c>
      <c r="AF132" s="3">
        <f>IF(AF$3=0,0,INDEX(Sheet1!RawDataCols,$C132,AF$5)*$R132)</f>
        <v>0</v>
      </c>
      <c r="AG132" s="3">
        <f>IF(AG$3=0,0,INDEX(Sheet1!RawDataCols,$C132,AG$5)*$R132)</f>
        <v>0</v>
      </c>
      <c r="AH132" s="3">
        <f>IF(AH$3=0,0,INDEX(Sheet1!RawDataCols,$C132,AH$5)*$R132)</f>
        <v>0</v>
      </c>
      <c r="AI132" s="3">
        <f>IF(AI$3=0,0,INDEX(Sheet1!RawDataCols,$C132,AI$5)*$R132)</f>
        <v>0</v>
      </c>
      <c r="AJ132" s="3">
        <f>IF(AJ$3=0,0,INDEX(Sheet1!RawDataCols,$C132,AJ$5)*$R132)</f>
        <v>0</v>
      </c>
      <c r="AK132" s="3">
        <f>IF(AK$3=0,0,INDEX(Sheet1!RawDataCols,$C132,AK$5)*$R132)</f>
        <v>0</v>
      </c>
      <c r="AL132" s="3">
        <f>IF(AL$3=0,0,INDEX(Sheet1!RawDataCols,$C132,AL$5)*$R132)</f>
        <v>0</v>
      </c>
      <c r="AM132" s="3">
        <f>IF(AM$3=0,0,INDEX(Sheet1!RawDataCols,$C132,AM$5)*$R132)</f>
        <v>0</v>
      </c>
      <c r="AN132" s="3">
        <f>IF(AN$3=0,0,INDEX(Sheet1!RawDataCols,$C132,AN$5)*$R132)</f>
        <v>0</v>
      </c>
      <c r="AO132" s="3">
        <f>IF(AO$3=0,0,INDEX(Sheet1!RawDataCols,$C132,AO$5)*$R132)</f>
        <v>0</v>
      </c>
      <c r="AP132" s="3">
        <f>IF(AP$3=0,0,INDEX(Sheet1!RawDataCols,$C132,AP$5)*$R132)</f>
        <v>0</v>
      </c>
      <c r="AQ132" s="3">
        <f>IF(AQ$3=0,0,INDEX(Sheet1!RawDataCols,$C132,AQ$5)*$R132)</f>
        <v>0</v>
      </c>
      <c r="AR132" s="3">
        <f>IF(AR$3=0,0,INDEX(Sheet1!RawDataCols,$C132,AR$5)*$R132)</f>
        <v>0</v>
      </c>
      <c r="AS132" s="3">
        <f>IF(AS$3=0,0,INDEX(Sheet1!RawDataCols,$C132,AS$5)*$R132)</f>
        <v>0</v>
      </c>
      <c r="AT132" s="3">
        <f>IF(AT$3=0,0,INDEX(Sheet1!RawDataCols,$C132,AT$5)*$R132)</f>
        <v>0</v>
      </c>
      <c r="AU132" s="3">
        <f>IF(AU$3=0,0,INDEX(Sheet1!RawDataCols,$C132,AU$5)*$R132)</f>
        <v>0</v>
      </c>
      <c r="AV132" s="3">
        <f>IF(AV$3=0,0,INDEX(Sheet1!RawDataCols,$C132,AV$5)*$R132)</f>
        <v>0</v>
      </c>
      <c r="AW132" s="3">
        <f>IF(AW$3=0,0,INDEX(Sheet1!RawDataCols,$C132,AW$5)*$R132)</f>
        <v>0</v>
      </c>
      <c r="AX132" s="3">
        <f>IF(AX$3=0,0,INDEX(Sheet1!RawDataCols,$C132,AX$5)*$R132)</f>
        <v>0</v>
      </c>
      <c r="AY132" s="3">
        <f>IF(AY$3=0,0,INDEX(Sheet1!RawDataCols,$C132,AY$5)*$R132)</f>
        <v>0</v>
      </c>
      <c r="AZ132" s="3">
        <f>IF(AZ$3=0,0,INDEX(Sheet1!RawDataCols,$C132,AZ$5)*$R132)</f>
        <v>0</v>
      </c>
      <c r="BA132" s="3">
        <f>IF(BA$3=0,0,INDEX(Sheet1!RawDataCols,$C132,BA$5)*$R132)</f>
        <v>0</v>
      </c>
      <c r="BB132" s="3">
        <f>IF(BB$3=0,0,INDEX(Sheet1!RawDataCols,$C132,BB$5)*$R132)</f>
        <v>0</v>
      </c>
      <c r="BC132" s="3">
        <f>IF(BC$3=0,0,INDEX(Sheet1!RawDataCols,$C132,BC$5)*$R132)</f>
        <v>0</v>
      </c>
      <c r="BD132" s="3">
        <f>IF(BD$3=0,0,INDEX(Sheet1!RawDataCols,$C132,BD$5)*$R132)</f>
        <v>0</v>
      </c>
      <c r="BE132" s="3">
        <f>IF(BE$3=0,0,INDEX(Sheet1!RawDataCols,$C132,BE$5)*$R132)</f>
        <v>0</v>
      </c>
      <c r="BF132" s="3">
        <f>IF(BF$3=0,0,INDEX(Sheet1!RawDataCols,$C132,BF$5)*$R132)</f>
        <v>0</v>
      </c>
      <c r="BG132" s="179">
        <f>IF(BG$3=0,0,INDEX(Sheet1!RawDataCols,$C132,BG$5)*$R132)</f>
        <v>0</v>
      </c>
      <c r="BH132" s="33">
        <f t="shared" si="49"/>
        <v>0</v>
      </c>
      <c r="BI132" s="33">
        <f t="shared" si="50"/>
        <v>0</v>
      </c>
      <c r="BJ132" s="33">
        <f t="shared" si="51"/>
        <v>0</v>
      </c>
      <c r="BK132" s="3">
        <f>IF(BK$3=0,0,INDEX(Sheet1!RawDataCols,$C132,BK$5)*$R132)</f>
        <v>0</v>
      </c>
      <c r="BL132" s="3">
        <f>IF(BL$3=0,0,INDEX(Sheet1!RawDataCols,$C132,BL$5)*$R132)</f>
        <v>0</v>
      </c>
      <c r="BM132" s="3">
        <f>IF(BM$3=0,0,INDEX(Sheet1!RawDataCols,$C132,BM$5)*$R132)</f>
        <v>0</v>
      </c>
      <c r="BN132" s="3">
        <f>IF(BN$3=0,0,INDEX(Sheet1!RawDataCols,$C132,BN$5)*$R132)</f>
        <v>2500</v>
      </c>
      <c r="BO132" s="3">
        <f>IF(BO$3=0,0,INDEX(Sheet1!RawDataCols,$C132,BO$5)*$R132)</f>
        <v>2500</v>
      </c>
      <c r="BP132" s="3">
        <f>IF(BP$3=0,0,INDEX(Sheet1!RawDataCols,$C132,BP$5)*$R132)</f>
        <v>0</v>
      </c>
      <c r="BQ132" s="3">
        <f t="shared" si="52"/>
        <v>0</v>
      </c>
      <c r="BR132" s="3">
        <f t="shared" si="53"/>
        <v>0</v>
      </c>
      <c r="BS132" s="3">
        <f t="shared" si="54"/>
        <v>0</v>
      </c>
      <c r="BT132" s="3">
        <f t="shared" si="55"/>
        <v>0</v>
      </c>
      <c r="BU132" s="3" t="str">
        <f>INDEX(Sheet1!$BS$2:$BS$1000,MATCH($A132,Sheet1!$A$2:$A$1000,0))</f>
        <v>30</v>
      </c>
      <c r="BV132" s="3">
        <f>INDEX(Sheet1!$BT$2:$BT$1000,MATCH($A132,Sheet1!$A$2:$A$1000,0))</f>
        <v>0</v>
      </c>
    </row>
    <row r="133" spans="1:74" x14ac:dyDescent="0.2">
      <c r="A133" s="11" t="s">
        <v>546</v>
      </c>
      <c r="B133" s="3">
        <f>MATCH($A133,Sheet1!ACCOUNTNO,0)</f>
        <v>122</v>
      </c>
      <c r="C133" s="3">
        <f t="shared" si="46"/>
        <v>122</v>
      </c>
      <c r="D133" s="3" t="str">
        <f>IF(D$3=0,0,INDEX(Sheet1!RawDataCols,$C133,D$5))</f>
        <v>75200H01</v>
      </c>
      <c r="E133" s="3" t="str">
        <f>IF(E$3=0,0,INDEX(Sheet1!RawDataCols,$C133,E$5))</f>
        <v xml:space="preserve">75200          </v>
      </c>
      <c r="F133" s="3" t="str">
        <f>IF(F$3=0,0,INDEX(Sheet1!RawDataCols,$C133,F$5))</f>
        <v xml:space="preserve">H01            </v>
      </c>
      <c r="G133" s="3" t="str">
        <f>IF(G$3=0,0,INDEX(Sheet1!RawDataCols,$C133,G$5))</f>
        <v xml:space="preserve">               </v>
      </c>
      <c r="H133" s="3" t="str">
        <f>IF(H$3=0,0,INDEX(Sheet1!RawDataCols,$C133,H$5))</f>
        <v xml:space="preserve">               </v>
      </c>
      <c r="I133" s="3" t="str">
        <f>IF(I$3=0,0,INDEX(Sheet1!RawDataCols,$C133,I$5))</f>
        <v xml:space="preserve">               </v>
      </c>
      <c r="J133" s="3" t="str">
        <f>IF(J$3=0,0,INDEX(Sheet1!RawDataCols,$C133,J$5))</f>
        <v xml:space="preserve">               </v>
      </c>
      <c r="K133" s="3" t="str">
        <f>IF(K$3=0,0,INDEX(Sheet1!RawDataCols,$C133,K$5))</f>
        <v xml:space="preserve">               </v>
      </c>
      <c r="L133" s="3" t="str">
        <f>IF(L$3=0,0,INDEX(Sheet1!RawDataCols,$C133,L$5))</f>
        <v xml:space="preserve">               </v>
      </c>
      <c r="M133" s="3" t="str">
        <f>IF(M$3=0,0,INDEX(Sheet1!RawDataCols,$C133,M$5))</f>
        <v xml:space="preserve">F010  </v>
      </c>
      <c r="N133" s="3" t="str">
        <f>IF(N$3=0,0,INDEX(Sheet1!RawDataCols,$C133,N$5))</f>
        <v>Trusts-APT</v>
      </c>
      <c r="O133" s="3">
        <f>INDEX(Sheet1!RawDataCols,$C133,O$5)</f>
        <v>28</v>
      </c>
      <c r="P133" s="3" t="str">
        <f>INDEX(Sheet1!RawDataCols,$C133,P$5)</f>
        <v>Current Liabilities</v>
      </c>
      <c r="Q133" s="3" t="str">
        <f>IF(Q$3=0,0,INDEX(Sheet1!RawDataCols,$C133,Q$5))</f>
        <v>B</v>
      </c>
      <c r="R133" s="3">
        <f t="shared" si="56"/>
        <v>-1</v>
      </c>
      <c r="S133" s="3">
        <f t="shared" si="57"/>
        <v>1</v>
      </c>
      <c r="T133" s="3">
        <f>IF(T$3=0,0,INDEX(Sheet1!RawDataCols,$C133,T$5)*$R133)</f>
        <v>0</v>
      </c>
      <c r="U133" s="3">
        <f>IF(U$3=0,0,INDEX(Sheet1!RawDataCols,$C133,U$5)*$R133)</f>
        <v>0</v>
      </c>
      <c r="V133" s="3">
        <f>IF(V$3=0,0,INDEX(Sheet1!RawDataCols,$C133,V$5)*$R133)</f>
        <v>0</v>
      </c>
      <c r="W133" s="3">
        <f>IF(W$3=0,0,INDEX(Sheet1!RawDataCols,$C133,W$5)*$R133)</f>
        <v>0</v>
      </c>
      <c r="X133" s="3">
        <f>IF(X$3=0,0,INDEX(Sheet1!RawDataCols,$C133,X$5)*$R133)</f>
        <v>0</v>
      </c>
      <c r="Y133" s="3">
        <f>IF(Y$3=0,0,INDEX(Sheet1!RawDataCols,$C133,Y$5)*$R133)</f>
        <v>0</v>
      </c>
      <c r="Z133" s="3">
        <f>IF(Z$3=0,0,INDEX(Sheet1!RawDataCols,$C133,Z$5)*$R133)</f>
        <v>0</v>
      </c>
      <c r="AA133" s="3">
        <f>IF(AA$3=0,0,INDEX(Sheet1!RawDataCols,$C133,AA$5)*$R133)</f>
        <v>0</v>
      </c>
      <c r="AB133" s="3">
        <f>IF(AB$3=0,0,INDEX(Sheet1!RawDataCols,$C133,AB$5)*$R133)</f>
        <v>0</v>
      </c>
      <c r="AC133" s="3">
        <f>IF(AC$3=0,0,INDEX(Sheet1!RawDataCols,$C133,AC$5)*$R133)</f>
        <v>0</v>
      </c>
      <c r="AD133" s="3">
        <f>IF(AD$3=0,0,INDEX(Sheet1!RawDataCols,$C133,AD$5)*$R133)</f>
        <v>0</v>
      </c>
      <c r="AE133" s="3">
        <f>IF(AE$3=0,0,INDEX(Sheet1!RawDataCols,$C133,AE$5)*$R133)</f>
        <v>0</v>
      </c>
      <c r="AF133" s="3">
        <f>IF(AF$3=0,0,INDEX(Sheet1!RawDataCols,$C133,AF$5)*$R133)</f>
        <v>4765475.99</v>
      </c>
      <c r="AG133" s="3">
        <f>IF(AG$3=0,0,INDEX(Sheet1!RawDataCols,$C133,AG$5)*$R133)</f>
        <v>0</v>
      </c>
      <c r="AH133" s="3">
        <f>IF(AH$3=0,0,INDEX(Sheet1!RawDataCols,$C133,AH$5)*$R133)</f>
        <v>0</v>
      </c>
      <c r="AI133" s="3">
        <f>IF(AI$3=0,0,INDEX(Sheet1!RawDataCols,$C133,AI$5)*$R133)</f>
        <v>-3704751.45</v>
      </c>
      <c r="AJ133" s="3">
        <f>IF(AJ$3=0,0,INDEX(Sheet1!RawDataCols,$C133,AJ$5)*$R133)</f>
        <v>0</v>
      </c>
      <c r="AK133" s="3">
        <f>IF(AK$3=0,0,INDEX(Sheet1!RawDataCols,$C133,AK$5)*$R133)</f>
        <v>0</v>
      </c>
      <c r="AL133" s="3">
        <f>IF(AL$3=0,0,INDEX(Sheet1!RawDataCols,$C133,AL$5)*$R133)</f>
        <v>-1060724.54</v>
      </c>
      <c r="AM133" s="3">
        <f>IF(AM$3=0,0,INDEX(Sheet1!RawDataCols,$C133,AM$5)*$R133)</f>
        <v>0</v>
      </c>
      <c r="AN133" s="3">
        <f>IF(AN$3=0,0,INDEX(Sheet1!RawDataCols,$C133,AN$5)*$R133)</f>
        <v>0</v>
      </c>
      <c r="AO133" s="3">
        <f>IF(AO$3=0,0,INDEX(Sheet1!RawDataCols,$C133,AO$5)*$R133)</f>
        <v>0</v>
      </c>
      <c r="AP133" s="3">
        <f>IF(AP$3=0,0,INDEX(Sheet1!RawDataCols,$C133,AP$5)*$R133)</f>
        <v>0</v>
      </c>
      <c r="AQ133" s="3">
        <f>IF(AQ$3=0,0,INDEX(Sheet1!RawDataCols,$C133,AQ$5)*$R133)</f>
        <v>0</v>
      </c>
      <c r="AR133" s="3">
        <f>IF(AR$3=0,0,INDEX(Sheet1!RawDataCols,$C133,AR$5)*$R133)</f>
        <v>0</v>
      </c>
      <c r="AS133" s="3">
        <f>IF(AS$3=0,0,INDEX(Sheet1!RawDataCols,$C133,AS$5)*$R133)</f>
        <v>0</v>
      </c>
      <c r="AT133" s="3">
        <f>IF(AT$3=0,0,INDEX(Sheet1!RawDataCols,$C133,AT$5)*$R133)</f>
        <v>0</v>
      </c>
      <c r="AU133" s="3">
        <f>IF(AU$3=0,0,INDEX(Sheet1!RawDataCols,$C133,AU$5)*$R133)</f>
        <v>0</v>
      </c>
      <c r="AV133" s="3">
        <f>IF(AV$3=0,0,INDEX(Sheet1!RawDataCols,$C133,AV$5)*$R133)</f>
        <v>0</v>
      </c>
      <c r="AW133" s="3">
        <f>IF(AW$3=0,0,INDEX(Sheet1!RawDataCols,$C133,AW$5)*$R133)</f>
        <v>0</v>
      </c>
      <c r="AX133" s="3">
        <f>IF(AX$3=0,0,INDEX(Sheet1!RawDataCols,$C133,AX$5)*$R133)</f>
        <v>0</v>
      </c>
      <c r="AY133" s="3">
        <f>IF(AY$3=0,0,INDEX(Sheet1!RawDataCols,$C133,AY$5)*$R133)</f>
        <v>0</v>
      </c>
      <c r="AZ133" s="3">
        <f>IF(AZ$3=0,0,INDEX(Sheet1!RawDataCols,$C133,AZ$5)*$R133)</f>
        <v>0</v>
      </c>
      <c r="BA133" s="3">
        <f>IF(BA$3=0,0,INDEX(Sheet1!RawDataCols,$C133,BA$5)*$R133)</f>
        <v>0</v>
      </c>
      <c r="BB133" s="3">
        <f>IF(BB$3=0,0,INDEX(Sheet1!RawDataCols,$C133,BB$5)*$R133)</f>
        <v>0</v>
      </c>
      <c r="BC133" s="3">
        <f>IF(BC$3=0,0,INDEX(Sheet1!RawDataCols,$C133,BC$5)*$R133)</f>
        <v>0</v>
      </c>
      <c r="BD133" s="3">
        <f>IF(BD$3=0,0,INDEX(Sheet1!RawDataCols,$C133,BD$5)*$R133)</f>
        <v>0</v>
      </c>
      <c r="BE133" s="3">
        <f>IF(BE$3=0,0,INDEX(Sheet1!RawDataCols,$C133,BE$5)*$R133)</f>
        <v>0</v>
      </c>
      <c r="BF133" s="3">
        <f>IF(BF$3=0,0,INDEX(Sheet1!RawDataCols,$C133,BF$5)*$R133)</f>
        <v>0</v>
      </c>
      <c r="BG133" s="179">
        <f>IF(BG$3=0,0,INDEX(Sheet1!RawDataCols,$C133,BG$5)*$R133)</f>
        <v>0</v>
      </c>
      <c r="BH133" s="33">
        <f t="shared" si="49"/>
        <v>0</v>
      </c>
      <c r="BI133" s="33">
        <f t="shared" si="50"/>
        <v>0</v>
      </c>
      <c r="BJ133" s="33">
        <f t="shared" si="51"/>
        <v>0</v>
      </c>
      <c r="BK133" s="3">
        <f>IF(BK$3=0,0,INDEX(Sheet1!RawDataCols,$C133,BK$5)*$R133)</f>
        <v>0</v>
      </c>
      <c r="BL133" s="3">
        <f>IF(BL$3=0,0,INDEX(Sheet1!RawDataCols,$C133,BL$5)*$R133)</f>
        <v>0</v>
      </c>
      <c r="BM133" s="3">
        <f>IF(BM$3=0,0,INDEX(Sheet1!RawDataCols,$C133,BM$5)*$R133)</f>
        <v>0</v>
      </c>
      <c r="BN133" s="3">
        <f>IF(BN$3=0,0,INDEX(Sheet1!RawDataCols,$C133,BN$5)*$R133)</f>
        <v>206.82875000000001</v>
      </c>
      <c r="BO133" s="3">
        <f>IF(BO$3=0,0,INDEX(Sheet1!RawDataCols,$C133,BO$5)*$R133)</f>
        <v>206.82875000000001</v>
      </c>
      <c r="BP133" s="3">
        <f>IF(BP$3=0,0,INDEX(Sheet1!RawDataCols,$C133,BP$5)*$R133)</f>
        <v>0</v>
      </c>
      <c r="BQ133" s="3">
        <f t="shared" si="52"/>
        <v>0</v>
      </c>
      <c r="BR133" s="3">
        <f t="shared" si="53"/>
        <v>0</v>
      </c>
      <c r="BS133" s="3">
        <f t="shared" si="54"/>
        <v>0</v>
      </c>
      <c r="BT133" s="3">
        <f t="shared" si="55"/>
        <v>0</v>
      </c>
      <c r="BU133" s="3" t="str">
        <f>INDEX(Sheet1!$BS$2:$BS$1000,MATCH($A133,Sheet1!$A$2:$A$1000,0))</f>
        <v>31</v>
      </c>
      <c r="BV133" s="3">
        <f>INDEX(Sheet1!$BT$2:$BT$1000,MATCH($A133,Sheet1!$A$2:$A$1000,0))</f>
        <v>0</v>
      </c>
    </row>
    <row r="134" spans="1:74" x14ac:dyDescent="0.2">
      <c r="A134" s="11" t="s">
        <v>547</v>
      </c>
      <c r="B134" s="3">
        <f>MATCH($A134,Sheet1!ACCOUNTNO,0)</f>
        <v>123</v>
      </c>
      <c r="C134" s="3">
        <f t="shared" si="46"/>
        <v>123</v>
      </c>
      <c r="D134" s="3" t="str">
        <f>IF(D$3=0,0,INDEX(Sheet1!RawDataCols,$C134,D$5))</f>
        <v>75200H02</v>
      </c>
      <c r="E134" s="3" t="str">
        <f>IF(E$3=0,0,INDEX(Sheet1!RawDataCols,$C134,E$5))</f>
        <v xml:space="preserve">75200          </v>
      </c>
      <c r="F134" s="3" t="str">
        <f>IF(F$3=0,0,INDEX(Sheet1!RawDataCols,$C134,F$5))</f>
        <v xml:space="preserve">H02            </v>
      </c>
      <c r="G134" s="3" t="str">
        <f>IF(G$3=0,0,INDEX(Sheet1!RawDataCols,$C134,G$5))</f>
        <v xml:space="preserve">               </v>
      </c>
      <c r="H134" s="3" t="str">
        <f>IF(H$3=0,0,INDEX(Sheet1!RawDataCols,$C134,H$5))</f>
        <v xml:space="preserve">               </v>
      </c>
      <c r="I134" s="3" t="str">
        <f>IF(I$3=0,0,INDEX(Sheet1!RawDataCols,$C134,I$5))</f>
        <v xml:space="preserve">               </v>
      </c>
      <c r="J134" s="3" t="str">
        <f>IF(J$3=0,0,INDEX(Sheet1!RawDataCols,$C134,J$5))</f>
        <v xml:space="preserve">               </v>
      </c>
      <c r="K134" s="3" t="str">
        <f>IF(K$3=0,0,INDEX(Sheet1!RawDataCols,$C134,K$5))</f>
        <v xml:space="preserve">               </v>
      </c>
      <c r="L134" s="3" t="str">
        <f>IF(L$3=0,0,INDEX(Sheet1!RawDataCols,$C134,L$5))</f>
        <v xml:space="preserve">               </v>
      </c>
      <c r="M134" s="3" t="str">
        <f>IF(M$3=0,0,INDEX(Sheet1!RawDataCols,$C134,M$5))</f>
        <v xml:space="preserve">F010  </v>
      </c>
      <c r="N134" s="3" t="str">
        <f>IF(N$3=0,0,INDEX(Sheet1!RawDataCols,$C134,N$5))</f>
        <v>Trusts-JMFT</v>
      </c>
      <c r="O134" s="3">
        <f>INDEX(Sheet1!RawDataCols,$C134,O$5)</f>
        <v>28</v>
      </c>
      <c r="P134" s="3" t="str">
        <f>INDEX(Sheet1!RawDataCols,$C134,P$5)</f>
        <v>Current Liabilities</v>
      </c>
      <c r="Q134" s="3" t="str">
        <f>IF(Q$3=0,0,INDEX(Sheet1!RawDataCols,$C134,Q$5))</f>
        <v>B</v>
      </c>
      <c r="R134" s="3">
        <f t="shared" si="56"/>
        <v>-1</v>
      </c>
      <c r="S134" s="3">
        <f t="shared" si="57"/>
        <v>1</v>
      </c>
      <c r="T134" s="3">
        <f>IF(T$3=0,0,INDEX(Sheet1!RawDataCols,$C134,T$5)*$R134)</f>
        <v>0</v>
      </c>
      <c r="U134" s="3">
        <f>IF(U$3=0,0,INDEX(Sheet1!RawDataCols,$C134,U$5)*$R134)</f>
        <v>0</v>
      </c>
      <c r="V134" s="3">
        <f>IF(V$3=0,0,INDEX(Sheet1!RawDataCols,$C134,V$5)*$R134)</f>
        <v>0</v>
      </c>
      <c r="W134" s="3">
        <f>IF(W$3=0,0,INDEX(Sheet1!RawDataCols,$C134,W$5)*$R134)</f>
        <v>0</v>
      </c>
      <c r="X134" s="3">
        <f>IF(X$3=0,0,INDEX(Sheet1!RawDataCols,$C134,X$5)*$R134)</f>
        <v>0</v>
      </c>
      <c r="Y134" s="3">
        <f>IF(Y$3=0,0,INDEX(Sheet1!RawDataCols,$C134,Y$5)*$R134)</f>
        <v>0</v>
      </c>
      <c r="Z134" s="3">
        <f>IF(Z$3=0,0,INDEX(Sheet1!RawDataCols,$C134,Z$5)*$R134)</f>
        <v>0</v>
      </c>
      <c r="AA134" s="3">
        <f>IF(AA$3=0,0,INDEX(Sheet1!RawDataCols,$C134,AA$5)*$R134)</f>
        <v>0</v>
      </c>
      <c r="AB134" s="3">
        <f>IF(AB$3=0,0,INDEX(Sheet1!RawDataCols,$C134,AB$5)*$R134)</f>
        <v>0</v>
      </c>
      <c r="AC134" s="3">
        <f>IF(AC$3=0,0,INDEX(Sheet1!RawDataCols,$C134,AC$5)*$R134)</f>
        <v>0</v>
      </c>
      <c r="AD134" s="3">
        <f>IF(AD$3=0,0,INDEX(Sheet1!RawDataCols,$C134,AD$5)*$R134)</f>
        <v>0</v>
      </c>
      <c r="AE134" s="3">
        <f>IF(AE$3=0,0,INDEX(Sheet1!RawDataCols,$C134,AE$5)*$R134)</f>
        <v>0</v>
      </c>
      <c r="AF134" s="3">
        <f>IF(AF$3=0,0,INDEX(Sheet1!RawDataCols,$C134,AF$5)*$R134)</f>
        <v>0</v>
      </c>
      <c r="AG134" s="3">
        <f>IF(AG$3=0,0,INDEX(Sheet1!RawDataCols,$C134,AG$5)*$R134)</f>
        <v>0</v>
      </c>
      <c r="AH134" s="3">
        <f>IF(AH$3=0,0,INDEX(Sheet1!RawDataCols,$C134,AH$5)*$R134)</f>
        <v>0</v>
      </c>
      <c r="AI134" s="3">
        <f>IF(AI$3=0,0,INDEX(Sheet1!RawDataCols,$C134,AI$5)*$R134)</f>
        <v>0</v>
      </c>
      <c r="AJ134" s="3">
        <f>IF(AJ$3=0,0,INDEX(Sheet1!RawDataCols,$C134,AJ$5)*$R134)</f>
        <v>0</v>
      </c>
      <c r="AK134" s="3">
        <f>IF(AK$3=0,0,INDEX(Sheet1!RawDataCols,$C134,AK$5)*$R134)</f>
        <v>0</v>
      </c>
      <c r="AL134" s="3">
        <f>IF(AL$3=0,0,INDEX(Sheet1!RawDataCols,$C134,AL$5)*$R134)</f>
        <v>0</v>
      </c>
      <c r="AM134" s="3">
        <f>IF(AM$3=0,0,INDEX(Sheet1!RawDataCols,$C134,AM$5)*$R134)</f>
        <v>0</v>
      </c>
      <c r="AN134" s="3">
        <f>IF(AN$3=0,0,INDEX(Sheet1!RawDataCols,$C134,AN$5)*$R134)</f>
        <v>0</v>
      </c>
      <c r="AO134" s="3">
        <f>IF(AO$3=0,0,INDEX(Sheet1!RawDataCols,$C134,AO$5)*$R134)</f>
        <v>0</v>
      </c>
      <c r="AP134" s="3">
        <f>IF(AP$3=0,0,INDEX(Sheet1!RawDataCols,$C134,AP$5)*$R134)</f>
        <v>0</v>
      </c>
      <c r="AQ134" s="3">
        <f>IF(AQ$3=0,0,INDEX(Sheet1!RawDataCols,$C134,AQ$5)*$R134)</f>
        <v>0</v>
      </c>
      <c r="AR134" s="3">
        <f>IF(AR$3=0,0,INDEX(Sheet1!RawDataCols,$C134,AR$5)*$R134)</f>
        <v>0</v>
      </c>
      <c r="AS134" s="3">
        <f>IF(AS$3=0,0,INDEX(Sheet1!RawDataCols,$C134,AS$5)*$R134)</f>
        <v>0</v>
      </c>
      <c r="AT134" s="3">
        <f>IF(AT$3=0,0,INDEX(Sheet1!RawDataCols,$C134,AT$5)*$R134)</f>
        <v>0</v>
      </c>
      <c r="AU134" s="3">
        <f>IF(AU$3=0,0,INDEX(Sheet1!RawDataCols,$C134,AU$5)*$R134)</f>
        <v>0</v>
      </c>
      <c r="AV134" s="3">
        <f>IF(AV$3=0,0,INDEX(Sheet1!RawDataCols,$C134,AV$5)*$R134)</f>
        <v>0</v>
      </c>
      <c r="AW134" s="3">
        <f>IF(AW$3=0,0,INDEX(Sheet1!RawDataCols,$C134,AW$5)*$R134)</f>
        <v>0</v>
      </c>
      <c r="AX134" s="3">
        <f>IF(AX$3=0,0,INDEX(Sheet1!RawDataCols,$C134,AX$5)*$R134)</f>
        <v>0</v>
      </c>
      <c r="AY134" s="3">
        <f>IF(AY$3=0,0,INDEX(Sheet1!RawDataCols,$C134,AY$5)*$R134)</f>
        <v>0</v>
      </c>
      <c r="AZ134" s="3">
        <f>IF(AZ$3=0,0,INDEX(Sheet1!RawDataCols,$C134,AZ$5)*$R134)</f>
        <v>0</v>
      </c>
      <c r="BA134" s="3">
        <f>IF(BA$3=0,0,INDEX(Sheet1!RawDataCols,$C134,BA$5)*$R134)</f>
        <v>0</v>
      </c>
      <c r="BB134" s="3">
        <f>IF(BB$3=0,0,INDEX(Sheet1!RawDataCols,$C134,BB$5)*$R134)</f>
        <v>0</v>
      </c>
      <c r="BC134" s="3">
        <f>IF(BC$3=0,0,INDEX(Sheet1!RawDataCols,$C134,BC$5)*$R134)</f>
        <v>0</v>
      </c>
      <c r="BD134" s="3">
        <f>IF(BD$3=0,0,INDEX(Sheet1!RawDataCols,$C134,BD$5)*$R134)</f>
        <v>0</v>
      </c>
      <c r="BE134" s="3">
        <f>IF(BE$3=0,0,INDEX(Sheet1!RawDataCols,$C134,BE$5)*$R134)</f>
        <v>0</v>
      </c>
      <c r="BF134" s="3">
        <f>IF(BF$3=0,0,INDEX(Sheet1!RawDataCols,$C134,BF$5)*$R134)</f>
        <v>0</v>
      </c>
      <c r="BG134" s="179">
        <f>IF(BG$3=0,0,INDEX(Sheet1!RawDataCols,$C134,BG$5)*$R134)</f>
        <v>0</v>
      </c>
      <c r="BH134" s="33">
        <f t="shared" si="49"/>
        <v>0</v>
      </c>
      <c r="BI134" s="33">
        <f t="shared" si="50"/>
        <v>0</v>
      </c>
      <c r="BJ134" s="33">
        <f t="shared" si="51"/>
        <v>0</v>
      </c>
      <c r="BK134" s="3">
        <f>IF(BK$3=0,0,INDEX(Sheet1!RawDataCols,$C134,BK$5)*$R134)</f>
        <v>0</v>
      </c>
      <c r="BL134" s="3">
        <f>IF(BL$3=0,0,INDEX(Sheet1!RawDataCols,$C134,BL$5)*$R134)</f>
        <v>0</v>
      </c>
      <c r="BM134" s="3">
        <f>IF(BM$3=0,0,INDEX(Sheet1!RawDataCols,$C134,BM$5)*$R134)</f>
        <v>0</v>
      </c>
      <c r="BN134" s="3">
        <f>IF(BN$3=0,0,INDEX(Sheet1!RawDataCols,$C134,BN$5)*$R134)</f>
        <v>27875</v>
      </c>
      <c r="BO134" s="3">
        <f>IF(BO$3=0,0,INDEX(Sheet1!RawDataCols,$C134,BO$5)*$R134)</f>
        <v>27875</v>
      </c>
      <c r="BP134" s="3">
        <f>IF(BP$3=0,0,INDEX(Sheet1!RawDataCols,$C134,BP$5)*$R134)</f>
        <v>0</v>
      </c>
      <c r="BQ134" s="3">
        <f t="shared" si="52"/>
        <v>0</v>
      </c>
      <c r="BR134" s="3">
        <f t="shared" si="53"/>
        <v>0</v>
      </c>
      <c r="BS134" s="3">
        <f t="shared" si="54"/>
        <v>0</v>
      </c>
      <c r="BT134" s="3">
        <f t="shared" si="55"/>
        <v>0</v>
      </c>
      <c r="BU134" s="3" t="str">
        <f>INDEX(Sheet1!$BS$2:$BS$1000,MATCH($A134,Sheet1!$A$2:$A$1000,0))</f>
        <v>31</v>
      </c>
      <c r="BV134" s="3">
        <f>INDEX(Sheet1!$BT$2:$BT$1000,MATCH($A134,Sheet1!$A$2:$A$1000,0))</f>
        <v>0</v>
      </c>
    </row>
    <row r="135" spans="1:74" x14ac:dyDescent="0.2">
      <c r="A135" s="11" t="s">
        <v>675</v>
      </c>
      <c r="B135" s="3">
        <f>MATCH($A135,Sheet1!ACCOUNTNO,0)</f>
        <v>124</v>
      </c>
      <c r="C135" s="3">
        <f t="shared" si="46"/>
        <v>124</v>
      </c>
      <c r="D135" s="3" t="str">
        <f>IF(D$3=0,0,INDEX(Sheet1!RawDataCols,$C135,D$5))</f>
        <v>90100G10</v>
      </c>
      <c r="E135" s="3" t="str">
        <f>IF(E$3=0,0,INDEX(Sheet1!RawDataCols,$C135,E$5))</f>
        <v xml:space="preserve">90100          </v>
      </c>
      <c r="F135" s="3" t="str">
        <f>IF(F$3=0,0,INDEX(Sheet1!RawDataCols,$C135,F$5))</f>
        <v xml:space="preserve">G10            </v>
      </c>
      <c r="G135" s="3" t="str">
        <f>IF(G$3=0,0,INDEX(Sheet1!RawDataCols,$C135,G$5))</f>
        <v xml:space="preserve">               </v>
      </c>
      <c r="H135" s="3" t="str">
        <f>IF(H$3=0,0,INDEX(Sheet1!RawDataCols,$C135,H$5))</f>
        <v xml:space="preserve">               </v>
      </c>
      <c r="I135" s="3" t="str">
        <f>IF(I$3=0,0,INDEX(Sheet1!RawDataCols,$C135,I$5))</f>
        <v xml:space="preserve">               </v>
      </c>
      <c r="J135" s="3" t="str">
        <f>IF(J$3=0,0,INDEX(Sheet1!RawDataCols,$C135,J$5))</f>
        <v xml:space="preserve">               </v>
      </c>
      <c r="K135" s="3" t="str">
        <f>IF(K$3=0,0,INDEX(Sheet1!RawDataCols,$C135,K$5))</f>
        <v xml:space="preserve">               </v>
      </c>
      <c r="L135" s="3" t="str">
        <f>IF(L$3=0,0,INDEX(Sheet1!RawDataCols,$C135,L$5))</f>
        <v xml:space="preserve">               </v>
      </c>
      <c r="M135" s="3" t="str">
        <f>IF(M$3=0,0,INDEX(Sheet1!RawDataCols,$C135,M$5))</f>
        <v xml:space="preserve">F010  </v>
      </c>
      <c r="N135" s="3" t="str">
        <f>IF(N$3=0,0,INDEX(Sheet1!RawDataCols,$C135,N$5))</f>
        <v>Retained Earnings-ROOTS</v>
      </c>
      <c r="O135" s="3">
        <f>INDEX(Sheet1!RawDataCols,$C135,O$5)</f>
        <v>40</v>
      </c>
      <c r="P135" s="3" t="str">
        <f>INDEX(Sheet1!RawDataCols,$C135,P$5)</f>
        <v>Retained Earnings</v>
      </c>
      <c r="Q135" s="3" t="str">
        <f>IF(Q$3=0,0,INDEX(Sheet1!RawDataCols,$C135,Q$5))</f>
        <v>R</v>
      </c>
      <c r="R135" s="3">
        <f t="shared" si="56"/>
        <v>-1</v>
      </c>
      <c r="S135" s="3">
        <f t="shared" si="57"/>
        <v>1</v>
      </c>
      <c r="T135" s="3">
        <f>IF(T$3=0,0,INDEX(Sheet1!RawDataCols,$C135,T$5)*$R135)</f>
        <v>12717187.300000001</v>
      </c>
      <c r="U135" s="3">
        <f>IF(U$3=0,0,INDEX(Sheet1!RawDataCols,$C135,U$5)*$R135)</f>
        <v>0</v>
      </c>
      <c r="V135" s="3">
        <f>IF(V$3=0,0,INDEX(Sheet1!RawDataCols,$C135,V$5)*$R135)</f>
        <v>0</v>
      </c>
      <c r="W135" s="3">
        <f>IF(W$3=0,0,INDEX(Sheet1!RawDataCols,$C135,W$5)*$R135)</f>
        <v>0</v>
      </c>
      <c r="X135" s="3">
        <f>IF(X$3=0,0,INDEX(Sheet1!RawDataCols,$C135,X$5)*$R135)</f>
        <v>0</v>
      </c>
      <c r="Y135" s="3">
        <f>IF(Y$3=0,0,INDEX(Sheet1!RawDataCols,$C135,Y$5)*$R135)</f>
        <v>0</v>
      </c>
      <c r="Z135" s="3">
        <f>IF(Z$3=0,0,INDEX(Sheet1!RawDataCols,$C135,Z$5)*$R135)</f>
        <v>0</v>
      </c>
      <c r="AA135" s="3">
        <f>IF(AA$3=0,0,INDEX(Sheet1!RawDataCols,$C135,AA$5)*$R135)</f>
        <v>0</v>
      </c>
      <c r="AB135" s="3">
        <f>IF(AB$3=0,0,INDEX(Sheet1!RawDataCols,$C135,AB$5)*$R135)</f>
        <v>0</v>
      </c>
      <c r="AC135" s="3">
        <f>IF(AC$3=0,0,INDEX(Sheet1!RawDataCols,$C135,AC$5)*$R135)</f>
        <v>0</v>
      </c>
      <c r="AD135" s="3">
        <f>IF(AD$3=0,0,INDEX(Sheet1!RawDataCols,$C135,AD$5)*$R135)</f>
        <v>0</v>
      </c>
      <c r="AE135" s="3">
        <f>IF(AE$3=0,0,INDEX(Sheet1!RawDataCols,$C135,AE$5)*$R135)</f>
        <v>0</v>
      </c>
      <c r="AF135" s="3">
        <f>IF(AF$3=0,0,INDEX(Sheet1!RawDataCols,$C135,AF$5)*$R135)</f>
        <v>0</v>
      </c>
      <c r="AG135" s="3">
        <f>IF(AG$3=0,0,INDEX(Sheet1!RawDataCols,$C135,AG$5)*$R135)</f>
        <v>0</v>
      </c>
      <c r="AH135" s="3">
        <f>IF(AH$3=0,0,INDEX(Sheet1!RawDataCols,$C135,AH$5)*$R135)</f>
        <v>0</v>
      </c>
      <c r="AI135" s="3">
        <f>IF(AI$3=0,0,INDEX(Sheet1!RawDataCols,$C135,AI$5)*$R135)</f>
        <v>0</v>
      </c>
      <c r="AJ135" s="3">
        <f>IF(AJ$3=0,0,INDEX(Sheet1!RawDataCols,$C135,AJ$5)*$R135)</f>
        <v>0</v>
      </c>
      <c r="AK135" s="3">
        <f>IF(AK$3=0,0,INDEX(Sheet1!RawDataCols,$C135,AK$5)*$R135)</f>
        <v>0</v>
      </c>
      <c r="AL135" s="3">
        <f>IF(AL$3=0,0,INDEX(Sheet1!RawDataCols,$C135,AL$5)*$R135)</f>
        <v>0</v>
      </c>
      <c r="AM135" s="3">
        <f>IF(AM$3=0,0,INDEX(Sheet1!RawDataCols,$C135,AM$5)*$R135)</f>
        <v>0</v>
      </c>
      <c r="AN135" s="3">
        <f>IF(AN$3=0,0,INDEX(Sheet1!RawDataCols,$C135,AN$5)*$R135)</f>
        <v>0</v>
      </c>
      <c r="AO135" s="3">
        <f>IF(AO$3=0,0,INDEX(Sheet1!RawDataCols,$C135,AO$5)*$R135)</f>
        <v>0</v>
      </c>
      <c r="AP135" s="3">
        <f>IF(AP$3=0,0,INDEX(Sheet1!RawDataCols,$C135,AP$5)*$R135)</f>
        <v>0</v>
      </c>
      <c r="AQ135" s="3">
        <f>IF(AQ$3=0,0,INDEX(Sheet1!RawDataCols,$C135,AQ$5)*$R135)</f>
        <v>0</v>
      </c>
      <c r="AR135" s="3">
        <f>IF(AR$3=0,0,INDEX(Sheet1!RawDataCols,$C135,AR$5)*$R135)</f>
        <v>0</v>
      </c>
      <c r="AS135" s="3">
        <f>IF(AS$3=0,0,INDEX(Sheet1!RawDataCols,$C135,AS$5)*$R135)</f>
        <v>0</v>
      </c>
      <c r="AT135" s="3">
        <f>IF(AT$3=0,0,INDEX(Sheet1!RawDataCols,$C135,AT$5)*$R135)</f>
        <v>0</v>
      </c>
      <c r="AU135" s="3">
        <f>IF(AU$3=0,0,INDEX(Sheet1!RawDataCols,$C135,AU$5)*$R135)</f>
        <v>0</v>
      </c>
      <c r="AV135" s="3">
        <f>IF(AV$3=0,0,INDEX(Sheet1!RawDataCols,$C135,AV$5)*$R135)</f>
        <v>0</v>
      </c>
      <c r="AW135" s="3">
        <f>IF(AW$3=0,0,INDEX(Sheet1!RawDataCols,$C135,AW$5)*$R135)</f>
        <v>0</v>
      </c>
      <c r="AX135" s="3">
        <f>IF(AX$3=0,0,INDEX(Sheet1!RawDataCols,$C135,AX$5)*$R135)</f>
        <v>0</v>
      </c>
      <c r="AY135" s="3">
        <f>IF(AY$3=0,0,INDEX(Sheet1!RawDataCols,$C135,AY$5)*$R135)</f>
        <v>0</v>
      </c>
      <c r="AZ135" s="3">
        <f>IF(AZ$3=0,0,INDEX(Sheet1!RawDataCols,$C135,AZ$5)*$R135)</f>
        <v>0</v>
      </c>
      <c r="BA135" s="3">
        <f>IF(BA$3=0,0,INDEX(Sheet1!RawDataCols,$C135,BA$5)*$R135)</f>
        <v>0</v>
      </c>
      <c r="BB135" s="3">
        <f>IF(BB$3=0,0,INDEX(Sheet1!RawDataCols,$C135,BB$5)*$R135)</f>
        <v>0</v>
      </c>
      <c r="BC135" s="3">
        <f>IF(BC$3=0,0,INDEX(Sheet1!RawDataCols,$C135,BC$5)*$R135)</f>
        <v>0</v>
      </c>
      <c r="BD135" s="3">
        <f>IF(BD$3=0,0,INDEX(Sheet1!RawDataCols,$C135,BD$5)*$R135)</f>
        <v>0</v>
      </c>
      <c r="BE135" s="3">
        <f>IF(BE$3=0,0,INDEX(Sheet1!RawDataCols,$C135,BE$5)*$R135)</f>
        <v>0</v>
      </c>
      <c r="BF135" s="3">
        <f>IF(BF$3=0,0,INDEX(Sheet1!RawDataCols,$C135,BF$5)*$R135)</f>
        <v>0</v>
      </c>
      <c r="BG135" s="179">
        <f>IF(BG$3=0,0,INDEX(Sheet1!RawDataCols,$C135,BG$5)*$R135)</f>
        <v>0</v>
      </c>
      <c r="BH135" s="33">
        <f t="shared" si="49"/>
        <v>12717187.300000001</v>
      </c>
      <c r="BI135" s="33">
        <f t="shared" si="50"/>
        <v>0</v>
      </c>
      <c r="BJ135" s="33">
        <f t="shared" si="51"/>
        <v>11574479.77</v>
      </c>
      <c r="BK135" s="3">
        <f>IF(BK$3=0,0,INDEX(Sheet1!RawDataCols,$C135,BK$5)*$R135)</f>
        <v>0</v>
      </c>
      <c r="BL135" s="3">
        <f>IF(BL$3=0,0,INDEX(Sheet1!RawDataCols,$C135,BL$5)*$R135)</f>
        <v>1446809.9712499999</v>
      </c>
      <c r="BM135" s="3">
        <f>IF(BM$3=0,0,INDEX(Sheet1!RawDataCols,$C135,BM$5)*$R135)</f>
        <v>1271131.4837499999</v>
      </c>
      <c r="BN135" s="3">
        <f>IF(BN$3=0,0,INDEX(Sheet1!RawDataCols,$C135,BN$5)*$R135)</f>
        <v>1090073.92625</v>
      </c>
      <c r="BO135" s="3">
        <f>IF(BO$3=0,0,INDEX(Sheet1!RawDataCols,$C135,BO$5)*$R135)</f>
        <v>889810.76875000005</v>
      </c>
      <c r="BP135" s="3">
        <f>IF(BP$3=0,0,INDEX(Sheet1!RawDataCols,$C135,BP$5)*$R135)</f>
        <v>11574479.77</v>
      </c>
      <c r="BQ135" s="3">
        <f t="shared" si="52"/>
        <v>12717187.300000001</v>
      </c>
      <c r="BR135" s="3">
        <f t="shared" si="53"/>
        <v>12717187.300000001</v>
      </c>
      <c r="BS135" s="3">
        <f t="shared" si="54"/>
        <v>12717187.300000001</v>
      </c>
      <c r="BT135" s="3">
        <f t="shared" si="55"/>
        <v>12717187.300000001</v>
      </c>
      <c r="BU135" s="3" t="str">
        <f>INDEX(Sheet1!$BS$2:$BS$1000,MATCH($A135,Sheet1!$A$2:$A$1000,0))</f>
        <v>32</v>
      </c>
      <c r="BV135" s="3">
        <f>INDEX(Sheet1!$BT$2:$BT$1000,MATCH($A135,Sheet1!$A$2:$A$1000,0))</f>
        <v>-13977508.779999999</v>
      </c>
    </row>
    <row r="136" spans="1:74" x14ac:dyDescent="0.2">
      <c r="A136" s="269" t="s">
        <v>676</v>
      </c>
      <c r="B136" s="3" t="e">
        <f>MATCH($A136,Sheet1!ACCOUNTNO,0)</f>
        <v>#N/A</v>
      </c>
      <c r="C136" s="3">
        <f t="shared" si="46"/>
        <v>65000</v>
      </c>
      <c r="D136" s="3">
        <f>IF(D$3=0,0,INDEX(Sheet1!RawDataCols,$C136,D$5))</f>
        <v>0</v>
      </c>
      <c r="E136" s="3">
        <f>IF(E$3=0,0,INDEX(Sheet1!RawDataCols,$C136,E$5))</f>
        <v>0</v>
      </c>
      <c r="F136" s="3">
        <f>IF(F$3=0,0,INDEX(Sheet1!RawDataCols,$C136,F$5))</f>
        <v>0</v>
      </c>
      <c r="G136" s="3">
        <f>IF(G$3=0,0,INDEX(Sheet1!RawDataCols,$C136,G$5))</f>
        <v>0</v>
      </c>
      <c r="H136" s="3">
        <f>IF(H$3=0,0,INDEX(Sheet1!RawDataCols,$C136,H$5))</f>
        <v>0</v>
      </c>
      <c r="I136" s="3">
        <f>IF(I$3=0,0,INDEX(Sheet1!RawDataCols,$C136,I$5))</f>
        <v>0</v>
      </c>
      <c r="J136" s="3">
        <f>IF(J$3=0,0,INDEX(Sheet1!RawDataCols,$C136,J$5))</f>
        <v>0</v>
      </c>
      <c r="K136" s="3">
        <f>IF(K$3=0,0,INDEX(Sheet1!RawDataCols,$C136,K$5))</f>
        <v>0</v>
      </c>
      <c r="L136" s="3">
        <f>IF(L$3=0,0,INDEX(Sheet1!RawDataCols,$C136,L$5))</f>
        <v>0</v>
      </c>
      <c r="M136" s="3">
        <f>IF(M$3=0,0,INDEX(Sheet1!RawDataCols,$C136,M$5))</f>
        <v>0</v>
      </c>
      <c r="N136" s="3">
        <f>IF(N$3=0,0,INDEX(Sheet1!RawDataCols,$C136,N$5))</f>
        <v>0</v>
      </c>
      <c r="O136" s="3">
        <f>INDEX(Sheet1!RawDataCols,$C136,O$5)</f>
        <v>0</v>
      </c>
      <c r="P136" s="3">
        <f>INDEX(Sheet1!RawDataCols,$C136,P$5)</f>
        <v>0</v>
      </c>
      <c r="Q136" s="3">
        <f>IF(Q$3=0,0,INDEX(Sheet1!RawDataCols,$C136,Q$5))</f>
        <v>0</v>
      </c>
      <c r="R136" s="3">
        <f t="shared" si="56"/>
        <v>1</v>
      </c>
      <c r="S136" s="3">
        <f t="shared" si="57"/>
        <v>-1</v>
      </c>
      <c r="T136" s="3">
        <f>IF(T$3=0,0,INDEX(Sheet1!RawDataCols,$C136,T$5)*$R136)</f>
        <v>0</v>
      </c>
      <c r="U136" s="3">
        <f>IF(U$3=0,0,INDEX(Sheet1!RawDataCols,$C136,U$5)*$R136)</f>
        <v>0</v>
      </c>
      <c r="V136" s="3">
        <f>IF(V$3=0,0,INDEX(Sheet1!RawDataCols,$C136,V$5)*$R136)</f>
        <v>0</v>
      </c>
      <c r="W136" s="3">
        <f>IF(W$3=0,0,INDEX(Sheet1!RawDataCols,$C136,W$5)*$R136)</f>
        <v>0</v>
      </c>
      <c r="X136" s="3">
        <f>IF(X$3=0,0,INDEX(Sheet1!RawDataCols,$C136,X$5)*$R136)</f>
        <v>0</v>
      </c>
      <c r="Y136" s="3">
        <f>IF(Y$3=0,0,INDEX(Sheet1!RawDataCols,$C136,Y$5)*$R136)</f>
        <v>0</v>
      </c>
      <c r="Z136" s="3">
        <f>IF(Z$3=0,0,INDEX(Sheet1!RawDataCols,$C136,Z$5)*$R136)</f>
        <v>0</v>
      </c>
      <c r="AA136" s="3">
        <f>IF(AA$3=0,0,INDEX(Sheet1!RawDataCols,$C136,AA$5)*$R136)</f>
        <v>0</v>
      </c>
      <c r="AB136" s="3">
        <f>IF(AB$3=0,0,INDEX(Sheet1!RawDataCols,$C136,AB$5)*$R136)</f>
        <v>0</v>
      </c>
      <c r="AC136" s="3">
        <f>IF(AC$3=0,0,INDEX(Sheet1!RawDataCols,$C136,AC$5)*$R136)</f>
        <v>0</v>
      </c>
      <c r="AD136" s="3">
        <f>IF(AD$3=0,0,INDEX(Sheet1!RawDataCols,$C136,AD$5)*$R136)</f>
        <v>0</v>
      </c>
      <c r="AE136" s="3">
        <f>IF(AE$3=0,0,INDEX(Sheet1!RawDataCols,$C136,AE$5)*$R136)</f>
        <v>0</v>
      </c>
      <c r="AF136" s="3">
        <f>IF(AF$3=0,0,INDEX(Sheet1!RawDataCols,$C136,AF$5)*$R136)</f>
        <v>0</v>
      </c>
      <c r="AG136" s="3">
        <f>IF(AG$3=0,0,INDEX(Sheet1!RawDataCols,$C136,AG$5)*$R136)</f>
        <v>0</v>
      </c>
      <c r="AH136" s="3">
        <f>IF(AH$3=0,0,INDEX(Sheet1!RawDataCols,$C136,AH$5)*$R136)</f>
        <v>0</v>
      </c>
      <c r="AI136" s="3">
        <f>IF(AI$3=0,0,INDEX(Sheet1!RawDataCols,$C136,AI$5)*$R136)</f>
        <v>0</v>
      </c>
      <c r="AJ136" s="3">
        <f>IF(AJ$3=0,0,INDEX(Sheet1!RawDataCols,$C136,AJ$5)*$R136)</f>
        <v>0</v>
      </c>
      <c r="AK136" s="3">
        <f>IF(AK$3=0,0,INDEX(Sheet1!RawDataCols,$C136,AK$5)*$R136)</f>
        <v>0</v>
      </c>
      <c r="AL136" s="3">
        <f>IF(AL$3=0,0,INDEX(Sheet1!RawDataCols,$C136,AL$5)*$R136)</f>
        <v>0</v>
      </c>
      <c r="AM136" s="3">
        <f>IF(AM$3=0,0,INDEX(Sheet1!RawDataCols,$C136,AM$5)*$R136)</f>
        <v>0</v>
      </c>
      <c r="AN136" s="3">
        <f>IF(AN$3=0,0,INDEX(Sheet1!RawDataCols,$C136,AN$5)*$R136)</f>
        <v>0</v>
      </c>
      <c r="AO136" s="3">
        <f>IF(AO$3=0,0,INDEX(Sheet1!RawDataCols,$C136,AO$5)*$R136)</f>
        <v>0</v>
      </c>
      <c r="AP136" s="3">
        <f>IF(AP$3=0,0,INDEX(Sheet1!RawDataCols,$C136,AP$5)*$R136)</f>
        <v>0</v>
      </c>
      <c r="AQ136" s="3">
        <f>IF(AQ$3=0,0,INDEX(Sheet1!RawDataCols,$C136,AQ$5)*$R136)</f>
        <v>0</v>
      </c>
      <c r="AR136" s="3">
        <f>IF(AR$3=0,0,INDEX(Sheet1!RawDataCols,$C136,AR$5)*$R136)</f>
        <v>0</v>
      </c>
      <c r="AS136" s="3">
        <f>IF(AS$3=0,0,INDEX(Sheet1!RawDataCols,$C136,AS$5)*$R136)</f>
        <v>0</v>
      </c>
      <c r="AT136" s="3">
        <f>IF(AT$3=0,0,INDEX(Sheet1!RawDataCols,$C136,AT$5)*$R136)</f>
        <v>0</v>
      </c>
      <c r="AU136" s="3">
        <f>IF(AU$3=0,0,INDEX(Sheet1!RawDataCols,$C136,AU$5)*$R136)</f>
        <v>0</v>
      </c>
      <c r="AV136" s="3">
        <f>IF(AV$3=0,0,INDEX(Sheet1!RawDataCols,$C136,AV$5)*$R136)</f>
        <v>0</v>
      </c>
      <c r="AW136" s="3">
        <f>IF(AW$3=0,0,INDEX(Sheet1!RawDataCols,$C136,AW$5)*$R136)</f>
        <v>0</v>
      </c>
      <c r="AX136" s="3">
        <f>IF(AX$3=0,0,INDEX(Sheet1!RawDataCols,$C136,AX$5)*$R136)</f>
        <v>0</v>
      </c>
      <c r="AY136" s="3">
        <f>IF(AY$3=0,0,INDEX(Sheet1!RawDataCols,$C136,AY$5)*$R136)</f>
        <v>0</v>
      </c>
      <c r="AZ136" s="3">
        <f>IF(AZ$3=0,0,INDEX(Sheet1!RawDataCols,$C136,AZ$5)*$R136)</f>
        <v>0</v>
      </c>
      <c r="BA136" s="3">
        <f>IF(BA$3=0,0,INDEX(Sheet1!RawDataCols,$C136,BA$5)*$R136)</f>
        <v>0</v>
      </c>
      <c r="BB136" s="3">
        <f>IF(BB$3=0,0,INDEX(Sheet1!RawDataCols,$C136,BB$5)*$R136)</f>
        <v>0</v>
      </c>
      <c r="BC136" s="3">
        <f>IF(BC$3=0,0,INDEX(Sheet1!RawDataCols,$C136,BC$5)*$R136)</f>
        <v>0</v>
      </c>
      <c r="BD136" s="3">
        <f>IF(BD$3=0,0,INDEX(Sheet1!RawDataCols,$C136,BD$5)*$R136)</f>
        <v>0</v>
      </c>
      <c r="BE136" s="3">
        <f>IF(BE$3=0,0,INDEX(Sheet1!RawDataCols,$C136,BE$5)*$R136)</f>
        <v>0</v>
      </c>
      <c r="BF136" s="3">
        <f>IF(BF$3=0,0,INDEX(Sheet1!RawDataCols,$C136,BF$5)*$R136)</f>
        <v>0</v>
      </c>
      <c r="BG136" s="179">
        <f>IF(BG$3=0,0,INDEX(Sheet1!RawDataCols,$C136,BG$5)*$R136)</f>
        <v>0</v>
      </c>
      <c r="BH136" s="33">
        <f t="shared" si="49"/>
        <v>0</v>
      </c>
      <c r="BI136" s="33">
        <f t="shared" si="50"/>
        <v>0</v>
      </c>
      <c r="BJ136" s="33">
        <f t="shared" si="51"/>
        <v>0</v>
      </c>
      <c r="BK136" s="3">
        <f>IF(BK$3=0,0,INDEX(Sheet1!RawDataCols,$C136,BK$5)*$R136)</f>
        <v>0</v>
      </c>
      <c r="BL136" s="3">
        <f>IF(BL$3=0,0,INDEX(Sheet1!RawDataCols,$C136,BL$5)*$R136)</f>
        <v>0</v>
      </c>
      <c r="BM136" s="3">
        <f>IF(BM$3=0,0,INDEX(Sheet1!RawDataCols,$C136,BM$5)*$R136)</f>
        <v>0</v>
      </c>
      <c r="BN136" s="3">
        <f>IF(BN$3=0,0,INDEX(Sheet1!RawDataCols,$C136,BN$5)*$R136)</f>
        <v>0</v>
      </c>
      <c r="BO136" s="3">
        <f>IF(BO$3=0,0,INDEX(Sheet1!RawDataCols,$C136,BO$5)*$R136)</f>
        <v>0</v>
      </c>
      <c r="BP136" s="3">
        <f>IF(BP$3=0,0,INDEX(Sheet1!RawDataCols,$C136,BP$5)*$R136)</f>
        <v>0</v>
      </c>
      <c r="BQ136" s="3">
        <f t="shared" si="52"/>
        <v>0</v>
      </c>
      <c r="BR136" s="3">
        <f t="shared" si="53"/>
        <v>0</v>
      </c>
      <c r="BS136" s="3">
        <f t="shared" si="54"/>
        <v>0</v>
      </c>
      <c r="BT136" s="3">
        <f t="shared" si="55"/>
        <v>0</v>
      </c>
      <c r="BU136" s="3" t="e">
        <f>INDEX(Sheet1!$BS$2:$BS$1000,MATCH($A136,Sheet1!$A$2:$A$1000,0))</f>
        <v>#N/A</v>
      </c>
      <c r="BV136" s="3" t="e">
        <f>INDEX(Sheet1!$BT$2:$BT$1000,MATCH($A136,Sheet1!$A$2:$A$1000,0))</f>
        <v>#N/A</v>
      </c>
    </row>
    <row r="137" spans="1:74" x14ac:dyDescent="0.2">
      <c r="A137" s="11" t="s">
        <v>677</v>
      </c>
      <c r="B137" s="3">
        <f>MATCH($A137,Sheet1!ACCOUNTNO,0)</f>
        <v>125</v>
      </c>
      <c r="C137" s="3">
        <f t="shared" si="46"/>
        <v>125</v>
      </c>
      <c r="D137" s="3" t="str">
        <f>IF(D$3=0,0,INDEX(Sheet1!RawDataCols,$C137,D$5))</f>
        <v>90140G10</v>
      </c>
      <c r="E137" s="3" t="str">
        <f>IF(E$3=0,0,INDEX(Sheet1!RawDataCols,$C137,E$5))</f>
        <v xml:space="preserve">90140          </v>
      </c>
      <c r="F137" s="3" t="str">
        <f>IF(F$3=0,0,INDEX(Sheet1!RawDataCols,$C137,F$5))</f>
        <v xml:space="preserve">G10            </v>
      </c>
      <c r="G137" s="3" t="str">
        <f>IF(G$3=0,0,INDEX(Sheet1!RawDataCols,$C137,G$5))</f>
        <v xml:space="preserve">               </v>
      </c>
      <c r="H137" s="3" t="str">
        <f>IF(H$3=0,0,INDEX(Sheet1!RawDataCols,$C137,H$5))</f>
        <v xml:space="preserve">               </v>
      </c>
      <c r="I137" s="3" t="str">
        <f>IF(I$3=0,0,INDEX(Sheet1!RawDataCols,$C137,I$5))</f>
        <v xml:space="preserve">               </v>
      </c>
      <c r="J137" s="3" t="str">
        <f>IF(J$3=0,0,INDEX(Sheet1!RawDataCols,$C137,J$5))</f>
        <v xml:space="preserve">               </v>
      </c>
      <c r="K137" s="3" t="str">
        <f>IF(K$3=0,0,INDEX(Sheet1!RawDataCols,$C137,K$5))</f>
        <v xml:space="preserve">               </v>
      </c>
      <c r="L137" s="3" t="str">
        <f>IF(L$3=0,0,INDEX(Sheet1!RawDataCols,$C137,L$5))</f>
        <v xml:space="preserve">               </v>
      </c>
      <c r="M137" s="3" t="str">
        <f>IF(M$3=0,0,INDEX(Sheet1!RawDataCols,$C137,M$5))</f>
        <v xml:space="preserve">F010  </v>
      </c>
      <c r="N137" s="3" t="str">
        <f>IF(N$3=0,0,INDEX(Sheet1!RawDataCols,$C137,N$5))</f>
        <v>Issued Capital-ROOTS</v>
      </c>
      <c r="O137" s="3">
        <f>INDEX(Sheet1!RawDataCols,$C137,O$5)</f>
        <v>40</v>
      </c>
      <c r="P137" s="3" t="str">
        <f>INDEX(Sheet1!RawDataCols,$C137,P$5)</f>
        <v>Retained Earnings</v>
      </c>
      <c r="Q137" s="3" t="str">
        <f>IF(Q$3=0,0,INDEX(Sheet1!RawDataCols,$C137,Q$5))</f>
        <v>R</v>
      </c>
      <c r="R137" s="3">
        <f t="shared" si="56"/>
        <v>-1</v>
      </c>
      <c r="S137" s="3">
        <f t="shared" si="57"/>
        <v>1</v>
      </c>
      <c r="T137" s="3">
        <f>IF(T$3=0,0,INDEX(Sheet1!RawDataCols,$C137,T$5)*$R137)</f>
        <v>2</v>
      </c>
      <c r="U137" s="3">
        <f>IF(U$3=0,0,INDEX(Sheet1!RawDataCols,$C137,U$5)*$R137)</f>
        <v>0</v>
      </c>
      <c r="V137" s="3">
        <f>IF(V$3=0,0,INDEX(Sheet1!RawDataCols,$C137,V$5)*$R137)</f>
        <v>0</v>
      </c>
      <c r="W137" s="3">
        <f>IF(W$3=0,0,INDEX(Sheet1!RawDataCols,$C137,W$5)*$R137)</f>
        <v>0</v>
      </c>
      <c r="X137" s="3">
        <f>IF(X$3=0,0,INDEX(Sheet1!RawDataCols,$C137,X$5)*$R137)</f>
        <v>0</v>
      </c>
      <c r="Y137" s="3">
        <f>IF(Y$3=0,0,INDEX(Sheet1!RawDataCols,$C137,Y$5)*$R137)</f>
        <v>0</v>
      </c>
      <c r="Z137" s="3">
        <f>IF(Z$3=0,0,INDEX(Sheet1!RawDataCols,$C137,Z$5)*$R137)</f>
        <v>0</v>
      </c>
      <c r="AA137" s="3">
        <f>IF(AA$3=0,0,INDEX(Sheet1!RawDataCols,$C137,AA$5)*$R137)</f>
        <v>0</v>
      </c>
      <c r="AB137" s="3">
        <f>IF(AB$3=0,0,INDEX(Sheet1!RawDataCols,$C137,AB$5)*$R137)</f>
        <v>0</v>
      </c>
      <c r="AC137" s="3">
        <f>IF(AC$3=0,0,INDEX(Sheet1!RawDataCols,$C137,AC$5)*$R137)</f>
        <v>0</v>
      </c>
      <c r="AD137" s="3">
        <f>IF(AD$3=0,0,INDEX(Sheet1!RawDataCols,$C137,AD$5)*$R137)</f>
        <v>0</v>
      </c>
      <c r="AE137" s="3">
        <f>IF(AE$3=0,0,INDEX(Sheet1!RawDataCols,$C137,AE$5)*$R137)</f>
        <v>0</v>
      </c>
      <c r="AF137" s="3">
        <f>IF(AF$3=0,0,INDEX(Sheet1!RawDataCols,$C137,AF$5)*$R137)</f>
        <v>0</v>
      </c>
      <c r="AG137" s="3">
        <f>IF(AG$3=0,0,INDEX(Sheet1!RawDataCols,$C137,AG$5)*$R137)</f>
        <v>0</v>
      </c>
      <c r="AH137" s="3">
        <f>IF(AH$3=0,0,INDEX(Sheet1!RawDataCols,$C137,AH$5)*$R137)</f>
        <v>0</v>
      </c>
      <c r="AI137" s="3">
        <f>IF(AI$3=0,0,INDEX(Sheet1!RawDataCols,$C137,AI$5)*$R137)</f>
        <v>0</v>
      </c>
      <c r="AJ137" s="3">
        <f>IF(AJ$3=0,0,INDEX(Sheet1!RawDataCols,$C137,AJ$5)*$R137)</f>
        <v>0</v>
      </c>
      <c r="AK137" s="3">
        <f>IF(AK$3=0,0,INDEX(Sheet1!RawDataCols,$C137,AK$5)*$R137)</f>
        <v>0</v>
      </c>
      <c r="AL137" s="3">
        <f>IF(AL$3=0,0,INDEX(Sheet1!RawDataCols,$C137,AL$5)*$R137)</f>
        <v>0</v>
      </c>
      <c r="AM137" s="3">
        <f>IF(AM$3=0,0,INDEX(Sheet1!RawDataCols,$C137,AM$5)*$R137)</f>
        <v>0</v>
      </c>
      <c r="AN137" s="3">
        <f>IF(AN$3=0,0,INDEX(Sheet1!RawDataCols,$C137,AN$5)*$R137)</f>
        <v>0</v>
      </c>
      <c r="AO137" s="3">
        <f>IF(AO$3=0,0,INDEX(Sheet1!RawDataCols,$C137,AO$5)*$R137)</f>
        <v>0</v>
      </c>
      <c r="AP137" s="3">
        <f>IF(AP$3=0,0,INDEX(Sheet1!RawDataCols,$C137,AP$5)*$R137)</f>
        <v>0</v>
      </c>
      <c r="AQ137" s="3">
        <f>IF(AQ$3=0,0,INDEX(Sheet1!RawDataCols,$C137,AQ$5)*$R137)</f>
        <v>0</v>
      </c>
      <c r="AR137" s="3">
        <f>IF(AR$3=0,0,INDEX(Sheet1!RawDataCols,$C137,AR$5)*$R137)</f>
        <v>0</v>
      </c>
      <c r="AS137" s="3">
        <f>IF(AS$3=0,0,INDEX(Sheet1!RawDataCols,$C137,AS$5)*$R137)</f>
        <v>0</v>
      </c>
      <c r="AT137" s="3">
        <f>IF(AT$3=0,0,INDEX(Sheet1!RawDataCols,$C137,AT$5)*$R137)</f>
        <v>0</v>
      </c>
      <c r="AU137" s="3">
        <f>IF(AU$3=0,0,INDEX(Sheet1!RawDataCols,$C137,AU$5)*$R137)</f>
        <v>0</v>
      </c>
      <c r="AV137" s="3">
        <f>IF(AV$3=0,0,INDEX(Sheet1!RawDataCols,$C137,AV$5)*$R137)</f>
        <v>0</v>
      </c>
      <c r="AW137" s="3">
        <f>IF(AW$3=0,0,INDEX(Sheet1!RawDataCols,$C137,AW$5)*$R137)</f>
        <v>0</v>
      </c>
      <c r="AX137" s="3">
        <f>IF(AX$3=0,0,INDEX(Sheet1!RawDataCols,$C137,AX$5)*$R137)</f>
        <v>0</v>
      </c>
      <c r="AY137" s="3">
        <f>IF(AY$3=0,0,INDEX(Sheet1!RawDataCols,$C137,AY$5)*$R137)</f>
        <v>0</v>
      </c>
      <c r="AZ137" s="3">
        <f>IF(AZ$3=0,0,INDEX(Sheet1!RawDataCols,$C137,AZ$5)*$R137)</f>
        <v>0</v>
      </c>
      <c r="BA137" s="3">
        <f>IF(BA$3=0,0,INDEX(Sheet1!RawDataCols,$C137,BA$5)*$R137)</f>
        <v>0</v>
      </c>
      <c r="BB137" s="3">
        <f>IF(BB$3=0,0,INDEX(Sheet1!RawDataCols,$C137,BB$5)*$R137)</f>
        <v>0</v>
      </c>
      <c r="BC137" s="3">
        <f>IF(BC$3=0,0,INDEX(Sheet1!RawDataCols,$C137,BC$5)*$R137)</f>
        <v>0</v>
      </c>
      <c r="BD137" s="3">
        <f>IF(BD$3=0,0,INDEX(Sheet1!RawDataCols,$C137,BD$5)*$R137)</f>
        <v>0</v>
      </c>
      <c r="BE137" s="3">
        <f>IF(BE$3=0,0,INDEX(Sheet1!RawDataCols,$C137,BE$5)*$R137)</f>
        <v>0</v>
      </c>
      <c r="BF137" s="3">
        <f>IF(BF$3=0,0,INDEX(Sheet1!RawDataCols,$C137,BF$5)*$R137)</f>
        <v>0</v>
      </c>
      <c r="BG137" s="179">
        <f>IF(BG$3=0,0,INDEX(Sheet1!RawDataCols,$C137,BG$5)*$R137)</f>
        <v>0</v>
      </c>
      <c r="BH137" s="33">
        <f t="shared" si="49"/>
        <v>2</v>
      </c>
      <c r="BI137" s="33">
        <f t="shared" si="50"/>
        <v>0</v>
      </c>
      <c r="BJ137" s="33">
        <f t="shared" si="51"/>
        <v>2</v>
      </c>
      <c r="BK137" s="3">
        <f>IF(BK$3=0,0,INDEX(Sheet1!RawDataCols,$C137,BK$5)*$R137)</f>
        <v>0</v>
      </c>
      <c r="BL137" s="3">
        <f>IF(BL$3=0,0,INDEX(Sheet1!RawDataCols,$C137,BL$5)*$R137)</f>
        <v>0.25</v>
      </c>
      <c r="BM137" s="3">
        <f>IF(BM$3=0,0,INDEX(Sheet1!RawDataCols,$C137,BM$5)*$R137)</f>
        <v>0.25</v>
      </c>
      <c r="BN137" s="3">
        <f>IF(BN$3=0,0,INDEX(Sheet1!RawDataCols,$C137,BN$5)*$R137)</f>
        <v>0.25</v>
      </c>
      <c r="BO137" s="3">
        <f>IF(BO$3=0,0,INDEX(Sheet1!RawDataCols,$C137,BO$5)*$R137)</f>
        <v>0.25</v>
      </c>
      <c r="BP137" s="3">
        <f>IF(BP$3=0,0,INDEX(Sheet1!RawDataCols,$C137,BP$5)*$R137)</f>
        <v>2</v>
      </c>
      <c r="BQ137" s="3">
        <f t="shared" si="52"/>
        <v>2</v>
      </c>
      <c r="BR137" s="3">
        <f t="shared" si="53"/>
        <v>2</v>
      </c>
      <c r="BS137" s="3">
        <f t="shared" si="54"/>
        <v>2</v>
      </c>
      <c r="BT137" s="3">
        <f t="shared" si="55"/>
        <v>2</v>
      </c>
      <c r="BU137" s="3" t="str">
        <f>INDEX(Sheet1!$BS$2:$BS$1000,MATCH($A137,Sheet1!$A$2:$A$1000,0))</f>
        <v>32</v>
      </c>
      <c r="BV137" s="3">
        <f>INDEX(Sheet1!$BT$2:$BT$1000,MATCH($A137,Sheet1!$A$2:$A$1000,0))</f>
        <v>-2</v>
      </c>
    </row>
    <row r="138" spans="1:74" x14ac:dyDescent="0.2">
      <c r="A138" s="11" t="s">
        <v>678</v>
      </c>
      <c r="B138" s="3">
        <f>MATCH($A138,Sheet1!ACCOUNTNO,0)</f>
        <v>126</v>
      </c>
      <c r="C138" s="3">
        <f t="shared" si="46"/>
        <v>126</v>
      </c>
      <c r="D138" s="3" t="str">
        <f>IF(D$3=0,0,INDEX(Sheet1!RawDataCols,$C138,D$5))</f>
        <v>90320G10</v>
      </c>
      <c r="E138" s="3" t="str">
        <f>IF(E$3=0,0,INDEX(Sheet1!RawDataCols,$C138,E$5))</f>
        <v xml:space="preserve">90320          </v>
      </c>
      <c r="F138" s="3" t="str">
        <f>IF(F$3=0,0,INDEX(Sheet1!RawDataCols,$C138,F$5))</f>
        <v xml:space="preserve">G10            </v>
      </c>
      <c r="G138" s="3" t="str">
        <f>IF(G$3=0,0,INDEX(Sheet1!RawDataCols,$C138,G$5))</f>
        <v xml:space="preserve">               </v>
      </c>
      <c r="H138" s="3" t="str">
        <f>IF(H$3=0,0,INDEX(Sheet1!RawDataCols,$C138,H$5))</f>
        <v xml:space="preserve">               </v>
      </c>
      <c r="I138" s="3" t="str">
        <f>IF(I$3=0,0,INDEX(Sheet1!RawDataCols,$C138,I$5))</f>
        <v xml:space="preserve">               </v>
      </c>
      <c r="J138" s="3" t="str">
        <f>IF(J$3=0,0,INDEX(Sheet1!RawDataCols,$C138,J$5))</f>
        <v xml:space="preserve">               </v>
      </c>
      <c r="K138" s="3" t="str">
        <f>IF(K$3=0,0,INDEX(Sheet1!RawDataCols,$C138,K$5))</f>
        <v xml:space="preserve">               </v>
      </c>
      <c r="L138" s="3" t="str">
        <f>IF(L$3=0,0,INDEX(Sheet1!RawDataCols,$C138,L$5))</f>
        <v xml:space="preserve">               </v>
      </c>
      <c r="M138" s="3" t="str">
        <f>IF(M$3=0,0,INDEX(Sheet1!RawDataCols,$C138,M$5))</f>
        <v xml:space="preserve">F010  </v>
      </c>
      <c r="N138" s="3" t="str">
        <f>IF(N$3=0,0,INDEX(Sheet1!RawDataCols,$C138,N$5))</f>
        <v>Historical Balancing -ROOTS</v>
      </c>
      <c r="O138" s="3">
        <f>INDEX(Sheet1!RawDataCols,$C138,O$5)</f>
        <v>40</v>
      </c>
      <c r="P138" s="3" t="str">
        <f>INDEX(Sheet1!RawDataCols,$C138,P$5)</f>
        <v>Retained Earnings</v>
      </c>
      <c r="Q138" s="3" t="str">
        <f>IF(Q$3=0,0,INDEX(Sheet1!RawDataCols,$C138,Q$5))</f>
        <v>R</v>
      </c>
      <c r="R138" s="3">
        <f t="shared" si="56"/>
        <v>-1</v>
      </c>
      <c r="S138" s="3">
        <f t="shared" si="57"/>
        <v>1</v>
      </c>
      <c r="T138" s="3">
        <f>IF(T$3=0,0,INDEX(Sheet1!RawDataCols,$C138,T$5)*$R138)</f>
        <v>300</v>
      </c>
      <c r="U138" s="3">
        <f>IF(U$3=0,0,INDEX(Sheet1!RawDataCols,$C138,U$5)*$R138)</f>
        <v>0</v>
      </c>
      <c r="V138" s="3">
        <f>IF(V$3=0,0,INDEX(Sheet1!RawDataCols,$C138,V$5)*$R138)</f>
        <v>0</v>
      </c>
      <c r="W138" s="3">
        <f>IF(W$3=0,0,INDEX(Sheet1!RawDataCols,$C138,W$5)*$R138)</f>
        <v>0</v>
      </c>
      <c r="X138" s="3">
        <f>IF(X$3=0,0,INDEX(Sheet1!RawDataCols,$C138,X$5)*$R138)</f>
        <v>0</v>
      </c>
      <c r="Y138" s="3">
        <f>IF(Y$3=0,0,INDEX(Sheet1!RawDataCols,$C138,Y$5)*$R138)</f>
        <v>0</v>
      </c>
      <c r="Z138" s="3">
        <f>IF(Z$3=0,0,INDEX(Sheet1!RawDataCols,$C138,Z$5)*$R138)</f>
        <v>0</v>
      </c>
      <c r="AA138" s="3">
        <f>IF(AA$3=0,0,INDEX(Sheet1!RawDataCols,$C138,AA$5)*$R138)</f>
        <v>0</v>
      </c>
      <c r="AB138" s="3">
        <f>IF(AB$3=0,0,INDEX(Sheet1!RawDataCols,$C138,AB$5)*$R138)</f>
        <v>0</v>
      </c>
      <c r="AC138" s="3">
        <f>IF(AC$3=0,0,INDEX(Sheet1!RawDataCols,$C138,AC$5)*$R138)</f>
        <v>0</v>
      </c>
      <c r="AD138" s="3">
        <f>IF(AD$3=0,0,INDEX(Sheet1!RawDataCols,$C138,AD$5)*$R138)</f>
        <v>0</v>
      </c>
      <c r="AE138" s="3">
        <f>IF(AE$3=0,0,INDEX(Sheet1!RawDataCols,$C138,AE$5)*$R138)</f>
        <v>0</v>
      </c>
      <c r="AF138" s="3">
        <f>IF(AF$3=0,0,INDEX(Sheet1!RawDataCols,$C138,AF$5)*$R138)</f>
        <v>0</v>
      </c>
      <c r="AG138" s="3">
        <f>IF(AG$3=0,0,INDEX(Sheet1!RawDataCols,$C138,AG$5)*$R138)</f>
        <v>0</v>
      </c>
      <c r="AH138" s="3">
        <f>IF(AH$3=0,0,INDEX(Sheet1!RawDataCols,$C138,AH$5)*$R138)</f>
        <v>0</v>
      </c>
      <c r="AI138" s="3">
        <f>IF(AI$3=0,0,INDEX(Sheet1!RawDataCols,$C138,AI$5)*$R138)</f>
        <v>0</v>
      </c>
      <c r="AJ138" s="3">
        <f>IF(AJ$3=0,0,INDEX(Sheet1!RawDataCols,$C138,AJ$5)*$R138)</f>
        <v>0</v>
      </c>
      <c r="AK138" s="3">
        <f>IF(AK$3=0,0,INDEX(Sheet1!RawDataCols,$C138,AK$5)*$R138)</f>
        <v>0</v>
      </c>
      <c r="AL138" s="3">
        <f>IF(AL$3=0,0,INDEX(Sheet1!RawDataCols,$C138,AL$5)*$R138)</f>
        <v>0</v>
      </c>
      <c r="AM138" s="3">
        <f>IF(AM$3=0,0,INDEX(Sheet1!RawDataCols,$C138,AM$5)*$R138)</f>
        <v>0</v>
      </c>
      <c r="AN138" s="3">
        <f>IF(AN$3=0,0,INDEX(Sheet1!RawDataCols,$C138,AN$5)*$R138)</f>
        <v>0</v>
      </c>
      <c r="AO138" s="3">
        <f>IF(AO$3=0,0,INDEX(Sheet1!RawDataCols,$C138,AO$5)*$R138)</f>
        <v>0</v>
      </c>
      <c r="AP138" s="3">
        <f>IF(AP$3=0,0,INDEX(Sheet1!RawDataCols,$C138,AP$5)*$R138)</f>
        <v>0</v>
      </c>
      <c r="AQ138" s="3">
        <f>IF(AQ$3=0,0,INDEX(Sheet1!RawDataCols,$C138,AQ$5)*$R138)</f>
        <v>0</v>
      </c>
      <c r="AR138" s="3">
        <f>IF(AR$3=0,0,INDEX(Sheet1!RawDataCols,$C138,AR$5)*$R138)</f>
        <v>0</v>
      </c>
      <c r="AS138" s="3">
        <f>IF(AS$3=0,0,INDEX(Sheet1!RawDataCols,$C138,AS$5)*$R138)</f>
        <v>0</v>
      </c>
      <c r="AT138" s="3">
        <f>IF(AT$3=0,0,INDEX(Sheet1!RawDataCols,$C138,AT$5)*$R138)</f>
        <v>0</v>
      </c>
      <c r="AU138" s="3">
        <f>IF(AU$3=0,0,INDEX(Sheet1!RawDataCols,$C138,AU$5)*$R138)</f>
        <v>0</v>
      </c>
      <c r="AV138" s="3">
        <f>IF(AV$3=0,0,INDEX(Sheet1!RawDataCols,$C138,AV$5)*$R138)</f>
        <v>0</v>
      </c>
      <c r="AW138" s="3">
        <f>IF(AW$3=0,0,INDEX(Sheet1!RawDataCols,$C138,AW$5)*$R138)</f>
        <v>0</v>
      </c>
      <c r="AX138" s="3">
        <f>IF(AX$3=0,0,INDEX(Sheet1!RawDataCols,$C138,AX$5)*$R138)</f>
        <v>0</v>
      </c>
      <c r="AY138" s="3">
        <f>IF(AY$3=0,0,INDEX(Sheet1!RawDataCols,$C138,AY$5)*$R138)</f>
        <v>0</v>
      </c>
      <c r="AZ138" s="3">
        <f>IF(AZ$3=0,0,INDEX(Sheet1!RawDataCols,$C138,AZ$5)*$R138)</f>
        <v>0</v>
      </c>
      <c r="BA138" s="3">
        <f>IF(BA$3=0,0,INDEX(Sheet1!RawDataCols,$C138,BA$5)*$R138)</f>
        <v>0</v>
      </c>
      <c r="BB138" s="3">
        <f>IF(BB$3=0,0,INDEX(Sheet1!RawDataCols,$C138,BB$5)*$R138)</f>
        <v>0</v>
      </c>
      <c r="BC138" s="3">
        <f>IF(BC$3=0,0,INDEX(Sheet1!RawDataCols,$C138,BC$5)*$R138)</f>
        <v>0</v>
      </c>
      <c r="BD138" s="3">
        <f>IF(BD$3=0,0,INDEX(Sheet1!RawDataCols,$C138,BD$5)*$R138)</f>
        <v>0</v>
      </c>
      <c r="BE138" s="3">
        <f>IF(BE$3=0,0,INDEX(Sheet1!RawDataCols,$C138,BE$5)*$R138)</f>
        <v>0</v>
      </c>
      <c r="BF138" s="3">
        <f>IF(BF$3=0,0,INDEX(Sheet1!RawDataCols,$C138,BF$5)*$R138)</f>
        <v>0</v>
      </c>
      <c r="BG138" s="179">
        <f>IF(BG$3=0,0,INDEX(Sheet1!RawDataCols,$C138,BG$5)*$R138)</f>
        <v>0</v>
      </c>
      <c r="BH138" s="33">
        <f t="shared" si="49"/>
        <v>300</v>
      </c>
      <c r="BI138" s="33">
        <f t="shared" si="50"/>
        <v>0</v>
      </c>
      <c r="BJ138" s="33">
        <f t="shared" si="51"/>
        <v>300</v>
      </c>
      <c r="BK138" s="3">
        <f>IF(BK$3=0,0,INDEX(Sheet1!RawDataCols,$C138,BK$5)*$R138)</f>
        <v>0</v>
      </c>
      <c r="BL138" s="3">
        <f>IF(BL$3=0,0,INDEX(Sheet1!RawDataCols,$C138,BL$5)*$R138)</f>
        <v>37.5</v>
      </c>
      <c r="BM138" s="3">
        <f>IF(BM$3=0,0,INDEX(Sheet1!RawDataCols,$C138,BM$5)*$R138)</f>
        <v>37.5</v>
      </c>
      <c r="BN138" s="3">
        <f>IF(BN$3=0,0,INDEX(Sheet1!RawDataCols,$C138,BN$5)*$R138)</f>
        <v>37.5</v>
      </c>
      <c r="BO138" s="3">
        <f>IF(BO$3=0,0,INDEX(Sheet1!RawDataCols,$C138,BO$5)*$R138)</f>
        <v>37.5</v>
      </c>
      <c r="BP138" s="3">
        <f>IF(BP$3=0,0,INDEX(Sheet1!RawDataCols,$C138,BP$5)*$R138)</f>
        <v>300</v>
      </c>
      <c r="BQ138" s="3">
        <f t="shared" si="52"/>
        <v>300</v>
      </c>
      <c r="BR138" s="3">
        <f t="shared" si="53"/>
        <v>300</v>
      </c>
      <c r="BS138" s="3">
        <f t="shared" si="54"/>
        <v>300</v>
      </c>
      <c r="BT138" s="3">
        <f t="shared" si="55"/>
        <v>300</v>
      </c>
      <c r="BU138" s="3" t="str">
        <f>INDEX(Sheet1!$BS$2:$BS$1000,MATCH($A138,Sheet1!$A$2:$A$1000,0))</f>
        <v>32</v>
      </c>
      <c r="BV138" s="3">
        <f>INDEX(Sheet1!$BT$2:$BT$1000,MATCH($A138,Sheet1!$A$2:$A$1000,0))</f>
        <v>-300</v>
      </c>
    </row>
    <row r="141" spans="1:74" x14ac:dyDescent="0.2">
      <c r="A141" s="249" t="s">
        <v>542</v>
      </c>
      <c r="B141" s="3">
        <f>MATCH($A141,Sheet1!ACCOUNTNO,0)</f>
        <v>117</v>
      </c>
      <c r="C141" s="3">
        <f>IF(ISNA($B141),65000,$B141)</f>
        <v>117</v>
      </c>
      <c r="D141" s="3" t="str">
        <f>IF(D$3=0,0,INDEX(Sheet1!RawDataCols,$C141,D$5))</f>
        <v>74100G06</v>
      </c>
      <c r="E141" s="3" t="str">
        <f>IF(E$3=0,0,INDEX(Sheet1!RawDataCols,$C141,E$5))</f>
        <v xml:space="preserve">74100          </v>
      </c>
      <c r="F141" s="3" t="str">
        <f>IF(F$3=0,0,INDEX(Sheet1!RawDataCols,$C141,F$5))</f>
        <v xml:space="preserve">G06            </v>
      </c>
      <c r="G141" s="3" t="str">
        <f>IF(G$3=0,0,INDEX(Sheet1!RawDataCols,$C141,G$5))</f>
        <v xml:space="preserve">               </v>
      </c>
      <c r="H141" s="3" t="str">
        <f>IF(H$3=0,0,INDEX(Sheet1!RawDataCols,$C141,H$5))</f>
        <v xml:space="preserve">               </v>
      </c>
      <c r="I141" s="3" t="str">
        <f>IF(I$3=0,0,INDEX(Sheet1!RawDataCols,$C141,I$5))</f>
        <v xml:space="preserve">               </v>
      </c>
      <c r="J141" s="3" t="str">
        <f>IF(J$3=0,0,INDEX(Sheet1!RawDataCols,$C141,J$5))</f>
        <v xml:space="preserve">               </v>
      </c>
      <c r="K141" s="3" t="str">
        <f>IF(K$3=0,0,INDEX(Sheet1!RawDataCols,$C141,K$5))</f>
        <v xml:space="preserve">               </v>
      </c>
      <c r="L141" s="3" t="str">
        <f>IF(L$3=0,0,INDEX(Sheet1!RawDataCols,$C141,L$5))</f>
        <v xml:space="preserve">               </v>
      </c>
      <c r="M141" s="3" t="str">
        <f>IF(M$3=0,0,INDEX(Sheet1!RawDataCols,$C141,M$5))</f>
        <v xml:space="preserve">F010  </v>
      </c>
      <c r="N141" s="3" t="str">
        <f>IF(N$3=0,0,INDEX(Sheet1!RawDataCols,$C141,N$5))</f>
        <v>Intercompany-GIP</v>
      </c>
      <c r="O141" s="3">
        <f>INDEX(Sheet1!RawDataCols,$C141,O$5)</f>
        <v>28</v>
      </c>
      <c r="P141" s="3" t="str">
        <f>INDEX(Sheet1!RawDataCols,$C141,P$5)</f>
        <v>Current Liabilities</v>
      </c>
      <c r="Q141" s="3" t="str">
        <f>IF(Q$3=0,0,INDEX(Sheet1!RawDataCols,$C141,Q$5))</f>
        <v>B</v>
      </c>
      <c r="R141" s="3">
        <f>IF(OR(GL_Cat_Code=8,GL_Cat_Code=12,GL_Cat_Code=28,GL_Cat_Code=32,GL_Cat_Code=36,GL_Cat_Code=40),-1,1)</f>
        <v>-1</v>
      </c>
      <c r="S141" s="3">
        <f>IF(OR(GL_Cat_Code=8,GL_Cat_Code=12,GL_Cat_Code=28,GL_Cat_Code=32,GL_Cat_Code=36,GL_Cat_Code=40),1,-1)</f>
        <v>1</v>
      </c>
      <c r="T141" s="3">
        <f>IF(T$3=0,0,INDEX(Sheet1!RawDataCols,$C141,T$5)*$R141)</f>
        <v>8482.27</v>
      </c>
      <c r="U141" s="3">
        <f>IF(U$3=0,0,INDEX(Sheet1!RawDataCols,$C141,U$5)*$R141)</f>
        <v>0</v>
      </c>
      <c r="V141" s="3">
        <f>IF(V$3=0,0,INDEX(Sheet1!RawDataCols,$C141,V$5)*$R141)</f>
        <v>0</v>
      </c>
      <c r="W141" s="3">
        <f>IF(W$3=0,0,INDEX(Sheet1!RawDataCols,$C141,W$5)*$R141)</f>
        <v>0</v>
      </c>
      <c r="X141" s="3">
        <f>IF(X$3=0,0,INDEX(Sheet1!RawDataCols,$C141,X$5)*$R141)</f>
        <v>0</v>
      </c>
      <c r="Y141" s="3">
        <f>IF(Y$3=0,0,INDEX(Sheet1!RawDataCols,$C141,Y$5)*$R141)</f>
        <v>0</v>
      </c>
      <c r="Z141" s="3">
        <f>IF(Z$3=0,0,INDEX(Sheet1!RawDataCols,$C141,Z$5)*$R141)</f>
        <v>0</v>
      </c>
      <c r="AA141" s="3">
        <f>IF(AA$3=0,0,INDEX(Sheet1!RawDataCols,$C141,AA$5)*$R141)</f>
        <v>0</v>
      </c>
      <c r="AB141" s="3">
        <f>IF(AB$3=0,0,INDEX(Sheet1!RawDataCols,$C141,AB$5)*$R141)</f>
        <v>0</v>
      </c>
      <c r="AC141" s="3">
        <f>IF(AC$3=0,0,INDEX(Sheet1!RawDataCols,$C141,AC$5)*$R141)</f>
        <v>0</v>
      </c>
      <c r="AD141" s="3">
        <f>IF(AD$3=0,0,INDEX(Sheet1!RawDataCols,$C141,AD$5)*$R141)</f>
        <v>0</v>
      </c>
      <c r="AE141" s="3">
        <f>IF(AE$3=0,0,INDEX(Sheet1!RawDataCols,$C141,AE$5)*$R141)</f>
        <v>0</v>
      </c>
      <c r="AF141" s="3">
        <f>IF(AF$3=0,0,INDEX(Sheet1!RawDataCols,$C141,AF$5)*$R141)</f>
        <v>0</v>
      </c>
      <c r="AG141" s="3">
        <f>IF(AG$3=0,0,INDEX(Sheet1!RawDataCols,$C141,AG$5)*$R141)</f>
        <v>0</v>
      </c>
      <c r="AH141" s="3">
        <f>IF(AH$3=0,0,INDEX(Sheet1!RawDataCols,$C141,AH$5)*$R141)</f>
        <v>0</v>
      </c>
      <c r="AI141" s="3">
        <f>IF(AI$3=0,0,INDEX(Sheet1!RawDataCols,$C141,AI$5)*$R141)</f>
        <v>0</v>
      </c>
      <c r="AJ141" s="3">
        <f>IF(AJ$3=0,0,INDEX(Sheet1!RawDataCols,$C141,AJ$5)*$R141)</f>
        <v>-8482.27</v>
      </c>
      <c r="AK141" s="3">
        <f>IF(AK$3=0,0,INDEX(Sheet1!RawDataCols,$C141,AK$5)*$R141)</f>
        <v>0</v>
      </c>
      <c r="AL141" s="3">
        <f>IF(AL$3=0,0,INDEX(Sheet1!RawDataCols,$C141,AL$5)*$R141)</f>
        <v>0</v>
      </c>
      <c r="AM141" s="3">
        <f>IF(AM$3=0,0,INDEX(Sheet1!RawDataCols,$C141,AM$5)*$R141)</f>
        <v>0</v>
      </c>
      <c r="AN141" s="3">
        <f>IF(AN$3=0,0,INDEX(Sheet1!RawDataCols,$C141,AN$5)*$R141)</f>
        <v>0</v>
      </c>
      <c r="AO141" s="3">
        <f>IF(AO$3=0,0,INDEX(Sheet1!RawDataCols,$C141,AO$5)*$R141)</f>
        <v>2365</v>
      </c>
      <c r="AP141" s="3">
        <f>IF(AP$3=0,0,INDEX(Sheet1!RawDataCols,$C141,AP$5)*$R141)</f>
        <v>0</v>
      </c>
      <c r="AQ141" s="3">
        <f>IF(AQ$3=0,0,INDEX(Sheet1!RawDataCols,$C141,AQ$5)*$R141)</f>
        <v>0</v>
      </c>
      <c r="AR141" s="3">
        <f>IF(AR$3=0,0,INDEX(Sheet1!RawDataCols,$C141,AR$5)*$R141)</f>
        <v>0</v>
      </c>
      <c r="AS141" s="3">
        <f>IF(AS$3=0,0,INDEX(Sheet1!RawDataCols,$C141,AS$5)*$R141)</f>
        <v>0</v>
      </c>
      <c r="AT141" s="3">
        <f>IF(AT$3=0,0,INDEX(Sheet1!RawDataCols,$C141,AT$5)*$R141)</f>
        <v>0</v>
      </c>
      <c r="AU141" s="3">
        <f>IF(AU$3=0,0,INDEX(Sheet1!RawDataCols,$C141,AU$5)*$R141)</f>
        <v>0</v>
      </c>
      <c r="AV141" s="3">
        <f>IF(AV$3=0,0,INDEX(Sheet1!RawDataCols,$C141,AV$5)*$R141)</f>
        <v>0</v>
      </c>
      <c r="AW141" s="3">
        <f>IF(AW$3=0,0,INDEX(Sheet1!RawDataCols,$C141,AW$5)*$R141)</f>
        <v>0</v>
      </c>
      <c r="AX141" s="3">
        <f>IF(AX$3=0,0,INDEX(Sheet1!RawDataCols,$C141,AX$5)*$R141)</f>
        <v>0</v>
      </c>
      <c r="AY141" s="3">
        <f>IF(AY$3=0,0,INDEX(Sheet1!RawDataCols,$C141,AY$5)*$R141)</f>
        <v>0</v>
      </c>
      <c r="AZ141" s="3">
        <f>IF(AZ$3=0,0,INDEX(Sheet1!RawDataCols,$C141,AZ$5)*$R141)</f>
        <v>0</v>
      </c>
      <c r="BA141" s="3">
        <f>IF(BA$3=0,0,INDEX(Sheet1!RawDataCols,$C141,BA$5)*$R141)</f>
        <v>0</v>
      </c>
      <c r="BB141" s="3">
        <f>IF(BB$3=0,0,INDEX(Sheet1!RawDataCols,$C141,BB$5)*$R141)</f>
        <v>0</v>
      </c>
      <c r="BC141" s="3">
        <f>IF(BC$3=0,0,INDEX(Sheet1!RawDataCols,$C141,BC$5)*$R141)</f>
        <v>0</v>
      </c>
      <c r="BD141" s="3">
        <f>IF(BD$3=0,0,INDEX(Sheet1!RawDataCols,$C141,BD$5)*$R141)</f>
        <v>6117.27</v>
      </c>
      <c r="BE141" s="3">
        <f>IF(BE$3=0,0,INDEX(Sheet1!RawDataCols,$C141,BE$5)*$R141)</f>
        <v>0</v>
      </c>
      <c r="BF141" s="3">
        <f>IF(BF$3=0,0,INDEX(Sheet1!RawDataCols,$C141,BF$5)*$R141)</f>
        <v>0</v>
      </c>
      <c r="BG141" s="179">
        <f>IF(BG$3=0,0,INDEX(Sheet1!RawDataCols,$C141,BG$5)*$R141)</f>
        <v>6117.27</v>
      </c>
      <c r="BH141" s="33">
        <f>SUM(T141,U141,X141,AA141,AD141,AG141,AJ141,AM141,AP141,AS141,AV141,AY141,BB141)</f>
        <v>0</v>
      </c>
      <c r="BI141" s="33">
        <f>SUM(V141,Y141,AB141,AE141,AH141,AK141,AN141,AQ141,AT141,AW141,AZ141,BC141)</f>
        <v>0</v>
      </c>
      <c r="BJ141" s="33">
        <f>SUM(W141,Z141,AC141,AF141,AI141,AL141,AO141,AR141,AU141,AX141,BA141,BD141)+IF(Q141&lt;&gt;"I",BP141,0)</f>
        <v>8482.27</v>
      </c>
      <c r="BK141" s="3">
        <f>IF(BK$3=0,0,INDEX(Sheet1!RawDataCols,$C141,BK$5)*$R141)</f>
        <v>0</v>
      </c>
      <c r="BL141" s="3">
        <f>IF(BL$3=0,0,INDEX(Sheet1!RawDataCols,$C141,BL$5)*$R141)</f>
        <v>0</v>
      </c>
      <c r="BM141" s="3">
        <f>IF(BM$3=0,0,INDEX(Sheet1!RawDataCols,$C141,BM$5)*$R141)</f>
        <v>0</v>
      </c>
      <c r="BN141" s="3">
        <f>IF(BN$3=0,0,INDEX(Sheet1!RawDataCols,$C141,BN$5)*$R141)</f>
        <v>0</v>
      </c>
      <c r="BO141" s="3">
        <f>IF(BO$3=0,0,INDEX(Sheet1!RawDataCols,$C141,BO$5)*$R141)</f>
        <v>0</v>
      </c>
      <c r="BP141" s="3">
        <f>IF(BP$3=0,0,INDEX(Sheet1!RawDataCols,$C141,BP$5)*$R141)</f>
        <v>0</v>
      </c>
      <c r="BQ141" s="3">
        <f>IF($Q141="I",SUM(U141,X141,AA141),SUM(T141,U141,X141,AA141))</f>
        <v>8482.27</v>
      </c>
      <c r="BR141" s="3">
        <f>IF($Q141="I",SUM(AD141,AG141,AJ141),SUM(AD141,AG141,AJ141,BQ141))</f>
        <v>0</v>
      </c>
      <c r="BS141" s="3">
        <f>IF($Q141="I",SUM(AM141,AP141,AS141),SUM(AM141,AP141,AS141,BR141))</f>
        <v>0</v>
      </c>
      <c r="BT141" s="3">
        <f>IF($I141="I",SUM(AV141,AY141,BB141),SUM(AV141,AY141,BB141,BS141))</f>
        <v>0</v>
      </c>
      <c r="BU141" s="3" t="str">
        <f>INDEX(Sheet1!$BS$2:$BS$1000,MATCH($A141,Sheet1!$A$2:$A$1000,0))</f>
        <v>30</v>
      </c>
      <c r="BV141" s="3">
        <f>INDEX(Sheet1!$BT$2:$BT$1000,MATCH($A141,Sheet1!$A$2:$A$1000,0))</f>
        <v>0</v>
      </c>
    </row>
    <row r="144" spans="1:74" x14ac:dyDescent="0.2">
      <c r="A144" s="269" t="s">
        <v>681</v>
      </c>
      <c r="B144" s="3" t="e">
        <f>MATCH($A144,Sheet1!ACCOUNTNO,0)</f>
        <v>#N/A</v>
      </c>
      <c r="C144" s="3">
        <f t="shared" ref="C144:C147" si="58">IF(ISNA($B144),65000,$B144)</f>
        <v>65000</v>
      </c>
      <c r="D144" s="3">
        <f>IF(D$3=0,0,INDEX(Sheet1!RawDataCols,$C144,D$5))</f>
        <v>0</v>
      </c>
      <c r="E144" s="3">
        <f>IF(E$3=0,0,INDEX(Sheet1!RawDataCols,$C144,E$5))</f>
        <v>0</v>
      </c>
      <c r="F144" s="3">
        <f>IF(F$3=0,0,INDEX(Sheet1!RawDataCols,$C144,F$5))</f>
        <v>0</v>
      </c>
      <c r="G144" s="3">
        <f>IF(G$3=0,0,INDEX(Sheet1!RawDataCols,$C144,G$5))</f>
        <v>0</v>
      </c>
      <c r="H144" s="3">
        <f>IF(H$3=0,0,INDEX(Sheet1!RawDataCols,$C144,H$5))</f>
        <v>0</v>
      </c>
      <c r="I144" s="3">
        <f>IF(I$3=0,0,INDEX(Sheet1!RawDataCols,$C144,I$5))</f>
        <v>0</v>
      </c>
      <c r="J144" s="3">
        <f>IF(J$3=0,0,INDEX(Sheet1!RawDataCols,$C144,J$5))</f>
        <v>0</v>
      </c>
      <c r="K144" s="3">
        <f>IF(K$3=0,0,INDEX(Sheet1!RawDataCols,$C144,K$5))</f>
        <v>0</v>
      </c>
      <c r="L144" s="3">
        <f>IF(L$3=0,0,INDEX(Sheet1!RawDataCols,$C144,L$5))</f>
        <v>0</v>
      </c>
      <c r="M144" s="3">
        <f>IF(M$3=0,0,INDEX(Sheet1!RawDataCols,$C144,M$5))</f>
        <v>0</v>
      </c>
      <c r="N144" s="3">
        <f>IF(N$3=0,0,INDEX(Sheet1!RawDataCols,$C144,N$5))</f>
        <v>0</v>
      </c>
      <c r="O144" s="3">
        <f>INDEX(Sheet1!RawDataCols,$C144,O$5)</f>
        <v>0</v>
      </c>
      <c r="P144" s="3">
        <f>INDEX(Sheet1!RawDataCols,$C144,P$5)</f>
        <v>0</v>
      </c>
      <c r="Q144" s="3">
        <f>IF(Q$3=0,0,INDEX(Sheet1!RawDataCols,$C144,Q$5))</f>
        <v>0</v>
      </c>
      <c r="R144" s="3">
        <f>IF(OR(GL_Cat_Code=8,GL_Cat_Code=12,GL_Cat_Code=28,GL_Cat_Code=32,GL_Cat_Code=36,GL_Cat_Code=40),-1,1)</f>
        <v>1</v>
      </c>
      <c r="S144" s="3">
        <f>IF(OR(GL_Cat_Code=8,GL_Cat_Code=12,GL_Cat_Code=28,GL_Cat_Code=32,GL_Cat_Code=36,GL_Cat_Code=40),1,-1)</f>
        <v>-1</v>
      </c>
      <c r="T144" s="3">
        <f>IF(T$3=0,0,INDEX(Sheet1!RawDataCols,$C144,T$5)*$R144)</f>
        <v>0</v>
      </c>
      <c r="U144" s="3">
        <f>IF(U$3=0,0,INDEX(Sheet1!RawDataCols,$C144,U$5)*$R144)</f>
        <v>0</v>
      </c>
      <c r="V144" s="3">
        <f>IF(V$3=0,0,INDEX(Sheet1!RawDataCols,$C144,V$5)*$R144)</f>
        <v>0</v>
      </c>
      <c r="W144" s="3">
        <f>IF(W$3=0,0,INDEX(Sheet1!RawDataCols,$C144,W$5)*$R144)</f>
        <v>0</v>
      </c>
      <c r="X144" s="3">
        <f>IF(X$3=0,0,INDEX(Sheet1!RawDataCols,$C144,X$5)*$R144)</f>
        <v>0</v>
      </c>
      <c r="Y144" s="3">
        <f>IF(Y$3=0,0,INDEX(Sheet1!RawDataCols,$C144,Y$5)*$R144)</f>
        <v>0</v>
      </c>
      <c r="Z144" s="3">
        <f>IF(Z$3=0,0,INDEX(Sheet1!RawDataCols,$C144,Z$5)*$R144)</f>
        <v>0</v>
      </c>
      <c r="AA144" s="3">
        <f>IF(AA$3=0,0,INDEX(Sheet1!RawDataCols,$C144,AA$5)*$R144)</f>
        <v>0</v>
      </c>
      <c r="AB144" s="3">
        <f>IF(AB$3=0,0,INDEX(Sheet1!RawDataCols,$C144,AB$5)*$R144)</f>
        <v>0</v>
      </c>
      <c r="AC144" s="3">
        <f>IF(AC$3=0,0,INDEX(Sheet1!RawDataCols,$C144,AC$5)*$R144)</f>
        <v>0</v>
      </c>
      <c r="AD144" s="3">
        <f>IF(AD$3=0,0,INDEX(Sheet1!RawDataCols,$C144,AD$5)*$R144)</f>
        <v>0</v>
      </c>
      <c r="AE144" s="3">
        <f>IF(AE$3=0,0,INDEX(Sheet1!RawDataCols,$C144,AE$5)*$R144)</f>
        <v>0</v>
      </c>
      <c r="AF144" s="3">
        <f>IF(AF$3=0,0,INDEX(Sheet1!RawDataCols,$C144,AF$5)*$R144)</f>
        <v>0</v>
      </c>
      <c r="AG144" s="3">
        <f>IF(AG$3=0,0,INDEX(Sheet1!RawDataCols,$C144,AG$5)*$R144)</f>
        <v>0</v>
      </c>
      <c r="AH144" s="3">
        <f>IF(AH$3=0,0,INDEX(Sheet1!RawDataCols,$C144,AH$5)*$R144)</f>
        <v>0</v>
      </c>
      <c r="AI144" s="3">
        <f>IF(AI$3=0,0,INDEX(Sheet1!RawDataCols,$C144,AI$5)*$R144)</f>
        <v>0</v>
      </c>
      <c r="AJ144" s="3">
        <f>IF(AJ$3=0,0,INDEX(Sheet1!RawDataCols,$C144,AJ$5)*$R144)</f>
        <v>0</v>
      </c>
      <c r="AK144" s="3">
        <f>IF(AK$3=0,0,INDEX(Sheet1!RawDataCols,$C144,AK$5)*$R144)</f>
        <v>0</v>
      </c>
      <c r="AL144" s="3">
        <f>IF(AL$3=0,0,INDEX(Sheet1!RawDataCols,$C144,AL$5)*$R144)</f>
        <v>0</v>
      </c>
      <c r="AM144" s="3">
        <f>IF(AM$3=0,0,INDEX(Sheet1!RawDataCols,$C144,AM$5)*$R144)</f>
        <v>0</v>
      </c>
      <c r="AN144" s="3">
        <f>IF(AN$3=0,0,INDEX(Sheet1!RawDataCols,$C144,AN$5)*$R144)</f>
        <v>0</v>
      </c>
      <c r="AO144" s="3">
        <f>IF(AO$3=0,0,INDEX(Sheet1!RawDataCols,$C144,AO$5)*$R144)</f>
        <v>0</v>
      </c>
      <c r="AP144" s="3">
        <f>IF(AP$3=0,0,INDEX(Sheet1!RawDataCols,$C144,AP$5)*$R144)</f>
        <v>0</v>
      </c>
      <c r="AQ144" s="3">
        <f>IF(AQ$3=0,0,INDEX(Sheet1!RawDataCols,$C144,AQ$5)*$R144)</f>
        <v>0</v>
      </c>
      <c r="AR144" s="3">
        <f>IF(AR$3=0,0,INDEX(Sheet1!RawDataCols,$C144,AR$5)*$R144)</f>
        <v>0</v>
      </c>
      <c r="AS144" s="3">
        <f>IF(AS$3=0,0,INDEX(Sheet1!RawDataCols,$C144,AS$5)*$R144)</f>
        <v>0</v>
      </c>
      <c r="AT144" s="3">
        <f>IF(AT$3=0,0,INDEX(Sheet1!RawDataCols,$C144,AT$5)*$R144)</f>
        <v>0</v>
      </c>
      <c r="AU144" s="3">
        <f>IF(AU$3=0,0,INDEX(Sheet1!RawDataCols,$C144,AU$5)*$R144)</f>
        <v>0</v>
      </c>
      <c r="AV144" s="3">
        <f>IF(AV$3=0,0,INDEX(Sheet1!RawDataCols,$C144,AV$5)*$R144)</f>
        <v>0</v>
      </c>
      <c r="AW144" s="3">
        <f>IF(AW$3=0,0,INDEX(Sheet1!RawDataCols,$C144,AW$5)*$R144)</f>
        <v>0</v>
      </c>
      <c r="AX144" s="3">
        <f>IF(AX$3=0,0,INDEX(Sheet1!RawDataCols,$C144,AX$5)*$R144)</f>
        <v>0</v>
      </c>
      <c r="AY144" s="3">
        <f>IF(AY$3=0,0,INDEX(Sheet1!RawDataCols,$C144,AY$5)*$R144)</f>
        <v>0</v>
      </c>
      <c r="AZ144" s="3">
        <f>IF(AZ$3=0,0,INDEX(Sheet1!RawDataCols,$C144,AZ$5)*$R144)</f>
        <v>0</v>
      </c>
      <c r="BA144" s="3">
        <f>IF(BA$3=0,0,INDEX(Sheet1!RawDataCols,$C144,BA$5)*$R144)</f>
        <v>0</v>
      </c>
      <c r="BB144" s="3">
        <f>IF(BB$3=0,0,INDEX(Sheet1!RawDataCols,$C144,BB$5)*$R144)</f>
        <v>0</v>
      </c>
      <c r="BC144" s="3">
        <f>IF(BC$3=0,0,INDEX(Sheet1!RawDataCols,$C144,BC$5)*$R144)</f>
        <v>0</v>
      </c>
      <c r="BD144" s="3">
        <f>IF(BD$3=0,0,INDEX(Sheet1!RawDataCols,$C144,BD$5)*$R144)</f>
        <v>0</v>
      </c>
      <c r="BE144" s="3">
        <f>IF(BE$3=0,0,INDEX(Sheet1!RawDataCols,$C144,BE$5)*$R144)</f>
        <v>0</v>
      </c>
      <c r="BF144" s="3">
        <f>IF(BF$3=0,0,INDEX(Sheet1!RawDataCols,$C144,BF$5)*$R144)</f>
        <v>0</v>
      </c>
      <c r="BG144" s="179">
        <f>IF(BG$3=0,0,INDEX(Sheet1!RawDataCols,$C144,BG$5)*$R144)</f>
        <v>0</v>
      </c>
      <c r="BH144" s="33">
        <f t="shared" ref="BH144:BH147" si="59">SUM(T144,U144,X144,AA144,AD144,AG144,AJ144,AM144,AP144,AS144,AV144,AY144,BB144)</f>
        <v>0</v>
      </c>
      <c r="BI144" s="33">
        <f t="shared" ref="BI144:BI147" si="60">SUM(V144,Y144,AB144,AE144,AH144,AK144,AN144,AQ144,AT144,AW144,AZ144,BC144)</f>
        <v>0</v>
      </c>
      <c r="BJ144" s="33">
        <f t="shared" ref="BJ144:BJ147" si="61">SUM(W144,Z144,AC144,AF144,AI144,AL144,AO144,AR144,AU144,AX144,BA144,BD144)+IF(Q144&lt;&gt;"I",BP144,0)</f>
        <v>0</v>
      </c>
      <c r="BK144" s="3">
        <f>IF(BK$3=0,0,INDEX(Sheet1!RawDataCols,$C144,BK$5)*$R144)</f>
        <v>0</v>
      </c>
      <c r="BL144" s="3">
        <f>IF(BL$3=0,0,INDEX(Sheet1!RawDataCols,$C144,BL$5)*$R144)</f>
        <v>0</v>
      </c>
      <c r="BM144" s="3">
        <f>IF(BM$3=0,0,INDEX(Sheet1!RawDataCols,$C144,BM$5)*$R144)</f>
        <v>0</v>
      </c>
      <c r="BN144" s="3">
        <f>IF(BN$3=0,0,INDEX(Sheet1!RawDataCols,$C144,BN$5)*$R144)</f>
        <v>0</v>
      </c>
      <c r="BO144" s="3">
        <f>IF(BO$3=0,0,INDEX(Sheet1!RawDataCols,$C144,BO$5)*$R144)</f>
        <v>0</v>
      </c>
      <c r="BP144" s="3">
        <f>IF(BP$3=0,0,INDEX(Sheet1!RawDataCols,$C144,BP$5)*$R144)</f>
        <v>0</v>
      </c>
      <c r="BQ144" s="3">
        <f t="shared" ref="BQ144:BQ147" si="62">IF($Q144="I",SUM(U144,X144,AA144),SUM(T144,U144,X144,AA144))</f>
        <v>0</v>
      </c>
      <c r="BR144" s="3">
        <f t="shared" ref="BR144:BR147" si="63">IF($Q144="I",SUM(AD144,AG144,AJ144),SUM(AD144,AG144,AJ144,BQ144))</f>
        <v>0</v>
      </c>
      <c r="BS144" s="3">
        <f t="shared" ref="BS144:BS147" si="64">IF($Q144="I",SUM(AM144,AP144,AS144),SUM(AM144,AP144,AS144,BR144))</f>
        <v>0</v>
      </c>
      <c r="BT144" s="3">
        <f t="shared" ref="BT144:BT147" si="65">IF($I144="I",SUM(AV144,AY144,BB144),SUM(AV144,AY144,BB144,BS144))</f>
        <v>0</v>
      </c>
      <c r="BU144" s="3" t="e">
        <f>INDEX(Sheet1!$BS$2:$BS$1000,MATCH($A144,Sheet1!$A$2:$A$1000,0))</f>
        <v>#N/A</v>
      </c>
      <c r="BV144" s="3" t="e">
        <f>INDEX(Sheet1!$BT$2:$BT$1000,MATCH($A144,Sheet1!$A$2:$A$1000,0))</f>
        <v>#N/A</v>
      </c>
    </row>
    <row r="145" spans="1:74" x14ac:dyDescent="0.2">
      <c r="A145" s="249" t="s">
        <v>682</v>
      </c>
      <c r="B145" s="3">
        <f>MATCH($A145,Sheet1!ACCOUNTNO,0)</f>
        <v>12</v>
      </c>
      <c r="C145" s="3">
        <f t="shared" si="58"/>
        <v>12</v>
      </c>
      <c r="D145" s="3" t="str">
        <f>IF(D$3=0,0,INDEX(Sheet1!RawDataCols,$C145,D$5))</f>
        <v>15200A13</v>
      </c>
      <c r="E145" s="3" t="str">
        <f>IF(E$3=0,0,INDEX(Sheet1!RawDataCols,$C145,E$5))</f>
        <v xml:space="preserve">15200          </v>
      </c>
      <c r="F145" s="3" t="str">
        <f>IF(F$3=0,0,INDEX(Sheet1!RawDataCols,$C145,F$5))</f>
        <v xml:space="preserve">A13            </v>
      </c>
      <c r="G145" s="3" t="str">
        <f>IF(G$3=0,0,INDEX(Sheet1!RawDataCols,$C145,G$5))</f>
        <v xml:space="preserve">               </v>
      </c>
      <c r="H145" s="3" t="str">
        <f>IF(H$3=0,0,INDEX(Sheet1!RawDataCols,$C145,H$5))</f>
        <v xml:space="preserve">               </v>
      </c>
      <c r="I145" s="3" t="str">
        <f>IF(I$3=0,0,INDEX(Sheet1!RawDataCols,$C145,I$5))</f>
        <v xml:space="preserve">               </v>
      </c>
      <c r="J145" s="3" t="str">
        <f>IF(J$3=0,0,INDEX(Sheet1!RawDataCols,$C145,J$5))</f>
        <v xml:space="preserve">               </v>
      </c>
      <c r="K145" s="3" t="str">
        <f>IF(K$3=0,0,INDEX(Sheet1!RawDataCols,$C145,K$5))</f>
        <v xml:space="preserve">               </v>
      </c>
      <c r="L145" s="3" t="str">
        <f>IF(L$3=0,0,INDEX(Sheet1!RawDataCols,$C145,L$5))</f>
        <v xml:space="preserve">               </v>
      </c>
      <c r="M145" s="3" t="str">
        <f>IF(M$3=0,0,INDEX(Sheet1!RawDataCols,$C145,M$5))</f>
        <v xml:space="preserve">F010  </v>
      </c>
      <c r="N145" s="3" t="str">
        <f>IF(N$3=0,0,INDEX(Sheet1!RawDataCols,$C145,N$5))</f>
        <v>Other Income-B25 188 Carrington</v>
      </c>
      <c r="O145" s="3">
        <f>INDEX(Sheet1!RawDataCols,$C145,O$5)</f>
        <v>12</v>
      </c>
      <c r="P145" s="3" t="str">
        <f>INDEX(Sheet1!RawDataCols,$C145,P$5)</f>
        <v>Other Income</v>
      </c>
      <c r="Q145" s="3" t="str">
        <f>IF(Q$3=0,0,INDEX(Sheet1!RawDataCols,$C145,Q$5))</f>
        <v>I</v>
      </c>
      <c r="R145" s="3">
        <f>IF(OR(GL_Cat_Code=8,GL_Cat_Code=12,GL_Cat_Code=28,GL_Cat_Code=32,GL_Cat_Code=36,GL_Cat_Code=40),-1,1)</f>
        <v>-1</v>
      </c>
      <c r="S145" s="3">
        <f>IF(OR(GL_Cat_Code=8,GL_Cat_Code=12,GL_Cat_Code=28,GL_Cat_Code=32,GL_Cat_Code=36,GL_Cat_Code=40),1,-1)</f>
        <v>1</v>
      </c>
      <c r="T145" s="3">
        <f>IF(T$3=0,0,INDEX(Sheet1!RawDataCols,$C145,T$5)*$R145)</f>
        <v>0</v>
      </c>
      <c r="U145" s="3">
        <f>IF(U$3=0,0,INDEX(Sheet1!RawDataCols,$C145,U$5)*$R145)</f>
        <v>0</v>
      </c>
      <c r="V145" s="3">
        <f>IF(V$3=0,0,INDEX(Sheet1!RawDataCols,$C145,V$5)*$R145)</f>
        <v>0</v>
      </c>
      <c r="W145" s="3">
        <f>IF(W$3=0,0,INDEX(Sheet1!RawDataCols,$C145,W$5)*$R145)</f>
        <v>0</v>
      </c>
      <c r="X145" s="3">
        <f>IF(X$3=0,0,INDEX(Sheet1!RawDataCols,$C145,X$5)*$R145)</f>
        <v>0</v>
      </c>
      <c r="Y145" s="3">
        <f>IF(Y$3=0,0,INDEX(Sheet1!RawDataCols,$C145,Y$5)*$R145)</f>
        <v>0</v>
      </c>
      <c r="Z145" s="3">
        <f>IF(Z$3=0,0,INDEX(Sheet1!RawDataCols,$C145,Z$5)*$R145)</f>
        <v>0</v>
      </c>
      <c r="AA145" s="3">
        <f>IF(AA$3=0,0,INDEX(Sheet1!RawDataCols,$C145,AA$5)*$R145)</f>
        <v>0</v>
      </c>
      <c r="AB145" s="3">
        <f>IF(AB$3=0,0,INDEX(Sheet1!RawDataCols,$C145,AB$5)*$R145)</f>
        <v>0</v>
      </c>
      <c r="AC145" s="3">
        <f>IF(AC$3=0,0,INDEX(Sheet1!RawDataCols,$C145,AC$5)*$R145)</f>
        <v>0</v>
      </c>
      <c r="AD145" s="3">
        <f>IF(AD$3=0,0,INDEX(Sheet1!RawDataCols,$C145,AD$5)*$R145)</f>
        <v>0</v>
      </c>
      <c r="AE145" s="3">
        <f>IF(AE$3=0,0,INDEX(Sheet1!RawDataCols,$C145,AE$5)*$R145)</f>
        <v>0</v>
      </c>
      <c r="AF145" s="3">
        <f>IF(AF$3=0,0,INDEX(Sheet1!RawDataCols,$C145,AF$5)*$R145)</f>
        <v>0</v>
      </c>
      <c r="AG145" s="3">
        <f>IF(AG$3=0,0,INDEX(Sheet1!RawDataCols,$C145,AG$5)*$R145)</f>
        <v>0</v>
      </c>
      <c r="AH145" s="3">
        <f>IF(AH$3=0,0,INDEX(Sheet1!RawDataCols,$C145,AH$5)*$R145)</f>
        <v>0</v>
      </c>
      <c r="AI145" s="3">
        <f>IF(AI$3=0,0,INDEX(Sheet1!RawDataCols,$C145,AI$5)*$R145)</f>
        <v>0</v>
      </c>
      <c r="AJ145" s="3">
        <f>IF(AJ$3=0,0,INDEX(Sheet1!RawDataCols,$C145,AJ$5)*$R145)</f>
        <v>0</v>
      </c>
      <c r="AK145" s="3">
        <f>IF(AK$3=0,0,INDEX(Sheet1!RawDataCols,$C145,AK$5)*$R145)</f>
        <v>0</v>
      </c>
      <c r="AL145" s="3">
        <f>IF(AL$3=0,0,INDEX(Sheet1!RawDataCols,$C145,AL$5)*$R145)</f>
        <v>0</v>
      </c>
      <c r="AM145" s="3">
        <f>IF(AM$3=0,0,INDEX(Sheet1!RawDataCols,$C145,AM$5)*$R145)</f>
        <v>0</v>
      </c>
      <c r="AN145" s="3">
        <f>IF(AN$3=0,0,INDEX(Sheet1!RawDataCols,$C145,AN$5)*$R145)</f>
        <v>0</v>
      </c>
      <c r="AO145" s="3">
        <f>IF(AO$3=0,0,INDEX(Sheet1!RawDataCols,$C145,AO$5)*$R145)</f>
        <v>0</v>
      </c>
      <c r="AP145" s="3">
        <f>IF(AP$3=0,0,INDEX(Sheet1!RawDataCols,$C145,AP$5)*$R145)</f>
        <v>0</v>
      </c>
      <c r="AQ145" s="3">
        <f>IF(AQ$3=0,0,INDEX(Sheet1!RawDataCols,$C145,AQ$5)*$R145)</f>
        <v>0</v>
      </c>
      <c r="AR145" s="3">
        <f>IF(AR$3=0,0,INDEX(Sheet1!RawDataCols,$C145,AR$5)*$R145)</f>
        <v>0</v>
      </c>
      <c r="AS145" s="3">
        <f>IF(AS$3=0,0,INDEX(Sheet1!RawDataCols,$C145,AS$5)*$R145)</f>
        <v>0</v>
      </c>
      <c r="AT145" s="3">
        <f>IF(AT$3=0,0,INDEX(Sheet1!RawDataCols,$C145,AT$5)*$R145)</f>
        <v>0</v>
      </c>
      <c r="AU145" s="3">
        <f>IF(AU$3=0,0,INDEX(Sheet1!RawDataCols,$C145,AU$5)*$R145)</f>
        <v>0</v>
      </c>
      <c r="AV145" s="3">
        <f>IF(AV$3=0,0,INDEX(Sheet1!RawDataCols,$C145,AV$5)*$R145)</f>
        <v>0</v>
      </c>
      <c r="AW145" s="3">
        <f>IF(AW$3=0,0,INDEX(Sheet1!RawDataCols,$C145,AW$5)*$R145)</f>
        <v>0</v>
      </c>
      <c r="AX145" s="3">
        <f>IF(AX$3=0,0,INDEX(Sheet1!RawDataCols,$C145,AX$5)*$R145)</f>
        <v>0</v>
      </c>
      <c r="AY145" s="3">
        <f>IF(AY$3=0,0,INDEX(Sheet1!RawDataCols,$C145,AY$5)*$R145)</f>
        <v>0</v>
      </c>
      <c r="AZ145" s="3">
        <f>IF(AZ$3=0,0,INDEX(Sheet1!RawDataCols,$C145,AZ$5)*$R145)</f>
        <v>0</v>
      </c>
      <c r="BA145" s="3">
        <f>IF(BA$3=0,0,INDEX(Sheet1!RawDataCols,$C145,BA$5)*$R145)</f>
        <v>0</v>
      </c>
      <c r="BB145" s="3">
        <f>IF(BB$3=0,0,INDEX(Sheet1!RawDataCols,$C145,BB$5)*$R145)</f>
        <v>0</v>
      </c>
      <c r="BC145" s="3">
        <f>IF(BC$3=0,0,INDEX(Sheet1!RawDataCols,$C145,BC$5)*$R145)</f>
        <v>0</v>
      </c>
      <c r="BD145" s="3">
        <f>IF(BD$3=0,0,INDEX(Sheet1!RawDataCols,$C145,BD$5)*$R145)</f>
        <v>0</v>
      </c>
      <c r="BE145" s="3">
        <f>IF(BE$3=0,0,INDEX(Sheet1!RawDataCols,$C145,BE$5)*$R145)</f>
        <v>0</v>
      </c>
      <c r="BF145" s="3">
        <f>IF(BF$3=0,0,INDEX(Sheet1!RawDataCols,$C145,BF$5)*$R145)</f>
        <v>0</v>
      </c>
      <c r="BG145" s="179">
        <f>IF(BG$3=0,0,INDEX(Sheet1!RawDataCols,$C145,BG$5)*$R145)</f>
        <v>0</v>
      </c>
      <c r="BH145" s="33">
        <f t="shared" si="59"/>
        <v>0</v>
      </c>
      <c r="BI145" s="33">
        <f t="shared" si="60"/>
        <v>0</v>
      </c>
      <c r="BJ145" s="33">
        <f t="shared" si="61"/>
        <v>0</v>
      </c>
      <c r="BK145" s="3">
        <f>IF(BK$3=0,0,INDEX(Sheet1!RawDataCols,$C145,BK$5)*$R145)</f>
        <v>0</v>
      </c>
      <c r="BL145" s="3">
        <f>IF(BL$3=0,0,INDEX(Sheet1!RawDataCols,$C145,BL$5)*$R145)</f>
        <v>0</v>
      </c>
      <c r="BM145" s="3">
        <f>IF(BM$3=0,0,INDEX(Sheet1!RawDataCols,$C145,BM$5)*$R145)</f>
        <v>0</v>
      </c>
      <c r="BN145" s="3">
        <f>IF(BN$3=0,0,INDEX(Sheet1!RawDataCols,$C145,BN$5)*$R145)</f>
        <v>0</v>
      </c>
      <c r="BO145" s="3">
        <f>IF(BO$3=0,0,INDEX(Sheet1!RawDataCols,$C145,BO$5)*$R145)</f>
        <v>28750</v>
      </c>
      <c r="BP145" s="3">
        <f>IF(BP$3=0,0,INDEX(Sheet1!RawDataCols,$C145,BP$5)*$R145)</f>
        <v>0</v>
      </c>
      <c r="BQ145" s="3">
        <f t="shared" si="62"/>
        <v>0</v>
      </c>
      <c r="BR145" s="3">
        <f t="shared" si="63"/>
        <v>0</v>
      </c>
      <c r="BS145" s="3">
        <f t="shared" si="64"/>
        <v>0</v>
      </c>
      <c r="BT145" s="3">
        <f t="shared" si="65"/>
        <v>0</v>
      </c>
      <c r="BU145" s="3" t="str">
        <f>INDEX(Sheet1!$BS$2:$BS$1000,MATCH($A145,Sheet1!$A$2:$A$1000,0))</f>
        <v>05</v>
      </c>
      <c r="BV145" s="3">
        <f>INDEX(Sheet1!$BT$2:$BT$1000,MATCH($A145,Sheet1!$A$2:$A$1000,0))</f>
        <v>0</v>
      </c>
    </row>
    <row r="146" spans="1:74" x14ac:dyDescent="0.2">
      <c r="A146" s="269" t="s">
        <v>696</v>
      </c>
      <c r="B146" s="3" t="e">
        <f>MATCH($A146,Sheet1!ACCOUNTNO,0)</f>
        <v>#N/A</v>
      </c>
      <c r="C146" s="3">
        <f t="shared" si="58"/>
        <v>65000</v>
      </c>
      <c r="D146" s="3">
        <f>IF(D$3=0,0,INDEX(Sheet1!RawDataCols,$C146,D$5))</f>
        <v>0</v>
      </c>
      <c r="E146" s="3">
        <f>IF(E$3=0,0,INDEX(Sheet1!RawDataCols,$C146,E$5))</f>
        <v>0</v>
      </c>
      <c r="F146" s="3">
        <f>IF(F$3=0,0,INDEX(Sheet1!RawDataCols,$C146,F$5))</f>
        <v>0</v>
      </c>
      <c r="G146" s="3">
        <f>IF(G$3=0,0,INDEX(Sheet1!RawDataCols,$C146,G$5))</f>
        <v>0</v>
      </c>
      <c r="H146" s="3">
        <f>IF(H$3=0,0,INDEX(Sheet1!RawDataCols,$C146,H$5))</f>
        <v>0</v>
      </c>
      <c r="I146" s="3">
        <f>IF(I$3=0,0,INDEX(Sheet1!RawDataCols,$C146,I$5))</f>
        <v>0</v>
      </c>
      <c r="J146" s="3">
        <f>IF(J$3=0,0,INDEX(Sheet1!RawDataCols,$C146,J$5))</f>
        <v>0</v>
      </c>
      <c r="K146" s="3">
        <f>IF(K$3=0,0,INDEX(Sheet1!RawDataCols,$C146,K$5))</f>
        <v>0</v>
      </c>
      <c r="L146" s="3">
        <f>IF(L$3=0,0,INDEX(Sheet1!RawDataCols,$C146,L$5))</f>
        <v>0</v>
      </c>
      <c r="M146" s="3">
        <f>IF(M$3=0,0,INDEX(Sheet1!RawDataCols,$C146,M$5))</f>
        <v>0</v>
      </c>
      <c r="N146" s="3">
        <f>IF(N$3=0,0,INDEX(Sheet1!RawDataCols,$C146,N$5))</f>
        <v>0</v>
      </c>
      <c r="O146" s="3">
        <f>INDEX(Sheet1!RawDataCols,$C146,O$5)</f>
        <v>0</v>
      </c>
      <c r="P146" s="3">
        <f>INDEX(Sheet1!RawDataCols,$C146,P$5)</f>
        <v>0</v>
      </c>
      <c r="Q146" s="3">
        <f>IF(Q$3=0,0,INDEX(Sheet1!RawDataCols,$C146,Q$5))</f>
        <v>0</v>
      </c>
      <c r="R146" s="3">
        <f>IF(OR(GL_Cat_Code=8,GL_Cat_Code=12,GL_Cat_Code=28,GL_Cat_Code=32,GL_Cat_Code=36,GL_Cat_Code=40),-1,1)</f>
        <v>1</v>
      </c>
      <c r="S146" s="3">
        <f>IF(OR(GL_Cat_Code=8,GL_Cat_Code=12,GL_Cat_Code=28,GL_Cat_Code=32,GL_Cat_Code=36,GL_Cat_Code=40),1,-1)</f>
        <v>-1</v>
      </c>
      <c r="T146" s="3">
        <f>IF(T$3=0,0,INDEX(Sheet1!RawDataCols,$C146,T$5)*$R146)</f>
        <v>0</v>
      </c>
      <c r="U146" s="3">
        <f>IF(U$3=0,0,INDEX(Sheet1!RawDataCols,$C146,U$5)*$R146)</f>
        <v>0</v>
      </c>
      <c r="V146" s="3">
        <f>IF(V$3=0,0,INDEX(Sheet1!RawDataCols,$C146,V$5)*$R146)</f>
        <v>0</v>
      </c>
      <c r="W146" s="3">
        <f>IF(W$3=0,0,INDEX(Sheet1!RawDataCols,$C146,W$5)*$R146)</f>
        <v>0</v>
      </c>
      <c r="X146" s="3">
        <f>IF(X$3=0,0,INDEX(Sheet1!RawDataCols,$C146,X$5)*$R146)</f>
        <v>0</v>
      </c>
      <c r="Y146" s="3">
        <f>IF(Y$3=0,0,INDEX(Sheet1!RawDataCols,$C146,Y$5)*$R146)</f>
        <v>0</v>
      </c>
      <c r="Z146" s="3">
        <f>IF(Z$3=0,0,INDEX(Sheet1!RawDataCols,$C146,Z$5)*$R146)</f>
        <v>0</v>
      </c>
      <c r="AA146" s="3">
        <f>IF(AA$3=0,0,INDEX(Sheet1!RawDataCols,$C146,AA$5)*$R146)</f>
        <v>0</v>
      </c>
      <c r="AB146" s="3">
        <f>IF(AB$3=0,0,INDEX(Sheet1!RawDataCols,$C146,AB$5)*$R146)</f>
        <v>0</v>
      </c>
      <c r="AC146" s="3">
        <f>IF(AC$3=0,0,INDEX(Sheet1!RawDataCols,$C146,AC$5)*$R146)</f>
        <v>0</v>
      </c>
      <c r="AD146" s="3">
        <f>IF(AD$3=0,0,INDEX(Sheet1!RawDataCols,$C146,AD$5)*$R146)</f>
        <v>0</v>
      </c>
      <c r="AE146" s="3">
        <f>IF(AE$3=0,0,INDEX(Sheet1!RawDataCols,$C146,AE$5)*$R146)</f>
        <v>0</v>
      </c>
      <c r="AF146" s="3">
        <f>IF(AF$3=0,0,INDEX(Sheet1!RawDataCols,$C146,AF$5)*$R146)</f>
        <v>0</v>
      </c>
      <c r="AG146" s="3">
        <f>IF(AG$3=0,0,INDEX(Sheet1!RawDataCols,$C146,AG$5)*$R146)</f>
        <v>0</v>
      </c>
      <c r="AH146" s="3">
        <f>IF(AH$3=0,0,INDEX(Sheet1!RawDataCols,$C146,AH$5)*$R146)</f>
        <v>0</v>
      </c>
      <c r="AI146" s="3">
        <f>IF(AI$3=0,0,INDEX(Sheet1!RawDataCols,$C146,AI$5)*$R146)</f>
        <v>0</v>
      </c>
      <c r="AJ146" s="3">
        <f>IF(AJ$3=0,0,INDEX(Sheet1!RawDataCols,$C146,AJ$5)*$R146)</f>
        <v>0</v>
      </c>
      <c r="AK146" s="3">
        <f>IF(AK$3=0,0,INDEX(Sheet1!RawDataCols,$C146,AK$5)*$R146)</f>
        <v>0</v>
      </c>
      <c r="AL146" s="3">
        <f>IF(AL$3=0,0,INDEX(Sheet1!RawDataCols,$C146,AL$5)*$R146)</f>
        <v>0</v>
      </c>
      <c r="AM146" s="3">
        <f>IF(AM$3=0,0,INDEX(Sheet1!RawDataCols,$C146,AM$5)*$R146)</f>
        <v>0</v>
      </c>
      <c r="AN146" s="3">
        <f>IF(AN$3=0,0,INDEX(Sheet1!RawDataCols,$C146,AN$5)*$R146)</f>
        <v>0</v>
      </c>
      <c r="AO146" s="3">
        <f>IF(AO$3=0,0,INDEX(Sheet1!RawDataCols,$C146,AO$5)*$R146)</f>
        <v>0</v>
      </c>
      <c r="AP146" s="3">
        <f>IF(AP$3=0,0,INDEX(Sheet1!RawDataCols,$C146,AP$5)*$R146)</f>
        <v>0</v>
      </c>
      <c r="AQ146" s="3">
        <f>IF(AQ$3=0,0,INDEX(Sheet1!RawDataCols,$C146,AQ$5)*$R146)</f>
        <v>0</v>
      </c>
      <c r="AR146" s="3">
        <f>IF(AR$3=0,0,INDEX(Sheet1!RawDataCols,$C146,AR$5)*$R146)</f>
        <v>0</v>
      </c>
      <c r="AS146" s="3">
        <f>IF(AS$3=0,0,INDEX(Sheet1!RawDataCols,$C146,AS$5)*$R146)</f>
        <v>0</v>
      </c>
      <c r="AT146" s="3">
        <f>IF(AT$3=0,0,INDEX(Sheet1!RawDataCols,$C146,AT$5)*$R146)</f>
        <v>0</v>
      </c>
      <c r="AU146" s="3">
        <f>IF(AU$3=0,0,INDEX(Sheet1!RawDataCols,$C146,AU$5)*$R146)</f>
        <v>0</v>
      </c>
      <c r="AV146" s="3">
        <f>IF(AV$3=0,0,INDEX(Sheet1!RawDataCols,$C146,AV$5)*$R146)</f>
        <v>0</v>
      </c>
      <c r="AW146" s="3">
        <f>IF(AW$3=0,0,INDEX(Sheet1!RawDataCols,$C146,AW$5)*$R146)</f>
        <v>0</v>
      </c>
      <c r="AX146" s="3">
        <f>IF(AX$3=0,0,INDEX(Sheet1!RawDataCols,$C146,AX$5)*$R146)</f>
        <v>0</v>
      </c>
      <c r="AY146" s="3">
        <f>IF(AY$3=0,0,INDEX(Sheet1!RawDataCols,$C146,AY$5)*$R146)</f>
        <v>0</v>
      </c>
      <c r="AZ146" s="3">
        <f>IF(AZ$3=0,0,INDEX(Sheet1!RawDataCols,$C146,AZ$5)*$R146)</f>
        <v>0</v>
      </c>
      <c r="BA146" s="3">
        <f>IF(BA$3=0,0,INDEX(Sheet1!RawDataCols,$C146,BA$5)*$R146)</f>
        <v>0</v>
      </c>
      <c r="BB146" s="3">
        <f>IF(BB$3=0,0,INDEX(Sheet1!RawDataCols,$C146,BB$5)*$R146)</f>
        <v>0</v>
      </c>
      <c r="BC146" s="3">
        <f>IF(BC$3=0,0,INDEX(Sheet1!RawDataCols,$C146,BC$5)*$R146)</f>
        <v>0</v>
      </c>
      <c r="BD146" s="3">
        <f>IF(BD$3=0,0,INDEX(Sheet1!RawDataCols,$C146,BD$5)*$R146)</f>
        <v>0</v>
      </c>
      <c r="BE146" s="3">
        <f>IF(BE$3=0,0,INDEX(Sheet1!RawDataCols,$C146,BE$5)*$R146)</f>
        <v>0</v>
      </c>
      <c r="BF146" s="3">
        <f>IF(BF$3=0,0,INDEX(Sheet1!RawDataCols,$C146,BF$5)*$R146)</f>
        <v>0</v>
      </c>
      <c r="BG146" s="179">
        <f>IF(BG$3=0,0,INDEX(Sheet1!RawDataCols,$C146,BG$5)*$R146)</f>
        <v>0</v>
      </c>
      <c r="BH146" s="33">
        <f t="shared" si="59"/>
        <v>0</v>
      </c>
      <c r="BI146" s="33">
        <f t="shared" si="60"/>
        <v>0</v>
      </c>
      <c r="BJ146" s="33">
        <f t="shared" si="61"/>
        <v>0</v>
      </c>
      <c r="BK146" s="3">
        <f>IF(BK$3=0,0,INDEX(Sheet1!RawDataCols,$C146,BK$5)*$R146)</f>
        <v>0</v>
      </c>
      <c r="BL146" s="3">
        <f>IF(BL$3=0,0,INDEX(Sheet1!RawDataCols,$C146,BL$5)*$R146)</f>
        <v>0</v>
      </c>
      <c r="BM146" s="3">
        <f>IF(BM$3=0,0,INDEX(Sheet1!RawDataCols,$C146,BM$5)*$R146)</f>
        <v>0</v>
      </c>
      <c r="BN146" s="3">
        <f>IF(BN$3=0,0,INDEX(Sheet1!RawDataCols,$C146,BN$5)*$R146)</f>
        <v>0</v>
      </c>
      <c r="BO146" s="3">
        <f>IF(BO$3=0,0,INDEX(Sheet1!RawDataCols,$C146,BO$5)*$R146)</f>
        <v>0</v>
      </c>
      <c r="BP146" s="3">
        <f>IF(BP$3=0,0,INDEX(Sheet1!RawDataCols,$C146,BP$5)*$R146)</f>
        <v>0</v>
      </c>
      <c r="BQ146" s="3">
        <f t="shared" si="62"/>
        <v>0</v>
      </c>
      <c r="BR146" s="3">
        <f t="shared" si="63"/>
        <v>0</v>
      </c>
      <c r="BS146" s="3">
        <f t="shared" si="64"/>
        <v>0</v>
      </c>
      <c r="BT146" s="3">
        <f t="shared" si="65"/>
        <v>0</v>
      </c>
      <c r="BU146" s="3" t="e">
        <f>INDEX(Sheet1!$BS$2:$BS$1000,MATCH($A146,Sheet1!$A$2:$A$1000,0))</f>
        <v>#N/A</v>
      </c>
      <c r="BV146" s="3" t="e">
        <f>INDEX(Sheet1!$BT$2:$BT$1000,MATCH($A146,Sheet1!$A$2:$A$1000,0))</f>
        <v>#N/A</v>
      </c>
    </row>
    <row r="147" spans="1:74" x14ac:dyDescent="0.2">
      <c r="A147" s="269" t="s">
        <v>432</v>
      </c>
      <c r="B147" s="3" t="e">
        <f>MATCH($A147,Sheet1!ACCOUNTNO,0)</f>
        <v>#N/A</v>
      </c>
      <c r="C147" s="3">
        <f t="shared" si="58"/>
        <v>65000</v>
      </c>
      <c r="D147" s="3">
        <f>IF(D$3=0,0,INDEX(Sheet1!RawDataCols,$C147,D$5))</f>
        <v>0</v>
      </c>
      <c r="E147" s="3">
        <f>IF(E$3=0,0,INDEX(Sheet1!RawDataCols,$C147,E$5))</f>
        <v>0</v>
      </c>
      <c r="F147" s="3">
        <f>IF(F$3=0,0,INDEX(Sheet1!RawDataCols,$C147,F$5))</f>
        <v>0</v>
      </c>
      <c r="G147" s="3">
        <f>IF(G$3=0,0,INDEX(Sheet1!RawDataCols,$C147,G$5))</f>
        <v>0</v>
      </c>
      <c r="H147" s="3">
        <f>IF(H$3=0,0,INDEX(Sheet1!RawDataCols,$C147,H$5))</f>
        <v>0</v>
      </c>
      <c r="I147" s="3">
        <f>IF(I$3=0,0,INDEX(Sheet1!RawDataCols,$C147,I$5))</f>
        <v>0</v>
      </c>
      <c r="J147" s="3">
        <f>IF(J$3=0,0,INDEX(Sheet1!RawDataCols,$C147,J$5))</f>
        <v>0</v>
      </c>
      <c r="K147" s="3">
        <f>IF(K$3=0,0,INDEX(Sheet1!RawDataCols,$C147,K$5))</f>
        <v>0</v>
      </c>
      <c r="L147" s="3">
        <f>IF(L$3=0,0,INDEX(Sheet1!RawDataCols,$C147,L$5))</f>
        <v>0</v>
      </c>
      <c r="M147" s="3">
        <f>IF(M$3=0,0,INDEX(Sheet1!RawDataCols,$C147,M$5))</f>
        <v>0</v>
      </c>
      <c r="N147" s="3">
        <f>IF(N$3=0,0,INDEX(Sheet1!RawDataCols,$C147,N$5))</f>
        <v>0</v>
      </c>
      <c r="O147" s="3">
        <f>INDEX(Sheet1!RawDataCols,$C147,O$5)</f>
        <v>0</v>
      </c>
      <c r="P147" s="3">
        <f>INDEX(Sheet1!RawDataCols,$C147,P$5)</f>
        <v>0</v>
      </c>
      <c r="Q147" s="3">
        <f>IF(Q$3=0,0,INDEX(Sheet1!RawDataCols,$C147,Q$5))</f>
        <v>0</v>
      </c>
      <c r="R147" s="3">
        <f>IF(OR(GL_Cat_Code=8,GL_Cat_Code=12,GL_Cat_Code=28,GL_Cat_Code=32,GL_Cat_Code=36,GL_Cat_Code=40),-1,1)</f>
        <v>1</v>
      </c>
      <c r="S147" s="3">
        <f>IF(OR(GL_Cat_Code=8,GL_Cat_Code=12,GL_Cat_Code=28,GL_Cat_Code=32,GL_Cat_Code=36,GL_Cat_Code=40),1,-1)</f>
        <v>-1</v>
      </c>
      <c r="T147" s="3">
        <f>IF(T$3=0,0,INDEX(Sheet1!RawDataCols,$C147,T$5)*$R147)</f>
        <v>0</v>
      </c>
      <c r="U147" s="3">
        <f>IF(U$3=0,0,INDEX(Sheet1!RawDataCols,$C147,U$5)*$R147)</f>
        <v>0</v>
      </c>
      <c r="V147" s="3">
        <f>IF(V$3=0,0,INDEX(Sheet1!RawDataCols,$C147,V$5)*$R147)</f>
        <v>0</v>
      </c>
      <c r="W147" s="3">
        <f>IF(W$3=0,0,INDEX(Sheet1!RawDataCols,$C147,W$5)*$R147)</f>
        <v>0</v>
      </c>
      <c r="X147" s="3">
        <f>IF(X$3=0,0,INDEX(Sheet1!RawDataCols,$C147,X$5)*$R147)</f>
        <v>0</v>
      </c>
      <c r="Y147" s="3">
        <f>IF(Y$3=0,0,INDEX(Sheet1!RawDataCols,$C147,Y$5)*$R147)</f>
        <v>0</v>
      </c>
      <c r="Z147" s="3">
        <f>IF(Z$3=0,0,INDEX(Sheet1!RawDataCols,$C147,Z$5)*$R147)</f>
        <v>0</v>
      </c>
      <c r="AA147" s="3">
        <f>IF(AA$3=0,0,INDEX(Sheet1!RawDataCols,$C147,AA$5)*$R147)</f>
        <v>0</v>
      </c>
      <c r="AB147" s="3">
        <f>IF(AB$3=0,0,INDEX(Sheet1!RawDataCols,$C147,AB$5)*$R147)</f>
        <v>0</v>
      </c>
      <c r="AC147" s="3">
        <f>IF(AC$3=0,0,INDEX(Sheet1!RawDataCols,$C147,AC$5)*$R147)</f>
        <v>0</v>
      </c>
      <c r="AD147" s="3">
        <f>IF(AD$3=0,0,INDEX(Sheet1!RawDataCols,$C147,AD$5)*$R147)</f>
        <v>0</v>
      </c>
      <c r="AE147" s="3">
        <f>IF(AE$3=0,0,INDEX(Sheet1!RawDataCols,$C147,AE$5)*$R147)</f>
        <v>0</v>
      </c>
      <c r="AF147" s="3">
        <f>IF(AF$3=0,0,INDEX(Sheet1!RawDataCols,$C147,AF$5)*$R147)</f>
        <v>0</v>
      </c>
      <c r="AG147" s="3">
        <f>IF(AG$3=0,0,INDEX(Sheet1!RawDataCols,$C147,AG$5)*$R147)</f>
        <v>0</v>
      </c>
      <c r="AH147" s="3">
        <f>IF(AH$3=0,0,INDEX(Sheet1!RawDataCols,$C147,AH$5)*$R147)</f>
        <v>0</v>
      </c>
      <c r="AI147" s="3">
        <f>IF(AI$3=0,0,INDEX(Sheet1!RawDataCols,$C147,AI$5)*$R147)</f>
        <v>0</v>
      </c>
      <c r="AJ147" s="3">
        <f>IF(AJ$3=0,0,INDEX(Sheet1!RawDataCols,$C147,AJ$5)*$R147)</f>
        <v>0</v>
      </c>
      <c r="AK147" s="3">
        <f>IF(AK$3=0,0,INDEX(Sheet1!RawDataCols,$C147,AK$5)*$R147)</f>
        <v>0</v>
      </c>
      <c r="AL147" s="3">
        <f>IF(AL$3=0,0,INDEX(Sheet1!RawDataCols,$C147,AL$5)*$R147)</f>
        <v>0</v>
      </c>
      <c r="AM147" s="3">
        <f>IF(AM$3=0,0,INDEX(Sheet1!RawDataCols,$C147,AM$5)*$R147)</f>
        <v>0</v>
      </c>
      <c r="AN147" s="3">
        <f>IF(AN$3=0,0,INDEX(Sheet1!RawDataCols,$C147,AN$5)*$R147)</f>
        <v>0</v>
      </c>
      <c r="AO147" s="3">
        <f>IF(AO$3=0,0,INDEX(Sheet1!RawDataCols,$C147,AO$5)*$R147)</f>
        <v>0</v>
      </c>
      <c r="AP147" s="3">
        <f>IF(AP$3=0,0,INDEX(Sheet1!RawDataCols,$C147,AP$5)*$R147)</f>
        <v>0</v>
      </c>
      <c r="AQ147" s="3">
        <f>IF(AQ$3=0,0,INDEX(Sheet1!RawDataCols,$C147,AQ$5)*$R147)</f>
        <v>0</v>
      </c>
      <c r="AR147" s="3">
        <f>IF(AR$3=0,0,INDEX(Sheet1!RawDataCols,$C147,AR$5)*$R147)</f>
        <v>0</v>
      </c>
      <c r="AS147" s="3">
        <f>IF(AS$3=0,0,INDEX(Sheet1!RawDataCols,$C147,AS$5)*$R147)</f>
        <v>0</v>
      </c>
      <c r="AT147" s="3">
        <f>IF(AT$3=0,0,INDEX(Sheet1!RawDataCols,$C147,AT$5)*$R147)</f>
        <v>0</v>
      </c>
      <c r="AU147" s="3">
        <f>IF(AU$3=0,0,INDEX(Sheet1!RawDataCols,$C147,AU$5)*$R147)</f>
        <v>0</v>
      </c>
      <c r="AV147" s="3">
        <f>IF(AV$3=0,0,INDEX(Sheet1!RawDataCols,$C147,AV$5)*$R147)</f>
        <v>0</v>
      </c>
      <c r="AW147" s="3">
        <f>IF(AW$3=0,0,INDEX(Sheet1!RawDataCols,$C147,AW$5)*$R147)</f>
        <v>0</v>
      </c>
      <c r="AX147" s="3">
        <f>IF(AX$3=0,0,INDEX(Sheet1!RawDataCols,$C147,AX$5)*$R147)</f>
        <v>0</v>
      </c>
      <c r="AY147" s="3">
        <f>IF(AY$3=0,0,INDEX(Sheet1!RawDataCols,$C147,AY$5)*$R147)</f>
        <v>0</v>
      </c>
      <c r="AZ147" s="3">
        <f>IF(AZ$3=0,0,INDEX(Sheet1!RawDataCols,$C147,AZ$5)*$R147)</f>
        <v>0</v>
      </c>
      <c r="BA147" s="3">
        <f>IF(BA$3=0,0,INDEX(Sheet1!RawDataCols,$C147,BA$5)*$R147)</f>
        <v>0</v>
      </c>
      <c r="BB147" s="3">
        <f>IF(BB$3=0,0,INDEX(Sheet1!RawDataCols,$C147,BB$5)*$R147)</f>
        <v>0</v>
      </c>
      <c r="BC147" s="3">
        <f>IF(BC$3=0,0,INDEX(Sheet1!RawDataCols,$C147,BC$5)*$R147)</f>
        <v>0</v>
      </c>
      <c r="BD147" s="3">
        <f>IF(BD$3=0,0,INDEX(Sheet1!RawDataCols,$C147,BD$5)*$R147)</f>
        <v>0</v>
      </c>
      <c r="BE147" s="3">
        <f>IF(BE$3=0,0,INDEX(Sheet1!RawDataCols,$C147,BE$5)*$R147)</f>
        <v>0</v>
      </c>
      <c r="BF147" s="3">
        <f>IF(BF$3=0,0,INDEX(Sheet1!RawDataCols,$C147,BF$5)*$R147)</f>
        <v>0</v>
      </c>
      <c r="BG147" s="179">
        <f>IF(BG$3=0,0,INDEX(Sheet1!RawDataCols,$C147,BG$5)*$R147)</f>
        <v>0</v>
      </c>
      <c r="BH147" s="33">
        <f t="shared" si="59"/>
        <v>0</v>
      </c>
      <c r="BI147" s="33">
        <f t="shared" si="60"/>
        <v>0</v>
      </c>
      <c r="BJ147" s="33">
        <f t="shared" si="61"/>
        <v>0</v>
      </c>
      <c r="BK147" s="3">
        <f>IF(BK$3=0,0,INDEX(Sheet1!RawDataCols,$C147,BK$5)*$R147)</f>
        <v>0</v>
      </c>
      <c r="BL147" s="3">
        <f>IF(BL$3=0,0,INDEX(Sheet1!RawDataCols,$C147,BL$5)*$R147)</f>
        <v>0</v>
      </c>
      <c r="BM147" s="3">
        <f>IF(BM$3=0,0,INDEX(Sheet1!RawDataCols,$C147,BM$5)*$R147)</f>
        <v>0</v>
      </c>
      <c r="BN147" s="3">
        <f>IF(BN$3=0,0,INDEX(Sheet1!RawDataCols,$C147,BN$5)*$R147)</f>
        <v>0</v>
      </c>
      <c r="BO147" s="3">
        <f>IF(BO$3=0,0,INDEX(Sheet1!RawDataCols,$C147,BO$5)*$R147)</f>
        <v>0</v>
      </c>
      <c r="BP147" s="3">
        <f>IF(BP$3=0,0,INDEX(Sheet1!RawDataCols,$C147,BP$5)*$R147)</f>
        <v>0</v>
      </c>
      <c r="BQ147" s="3">
        <f t="shared" si="62"/>
        <v>0</v>
      </c>
      <c r="BR147" s="3">
        <f t="shared" si="63"/>
        <v>0</v>
      </c>
      <c r="BS147" s="3">
        <f t="shared" si="64"/>
        <v>0</v>
      </c>
      <c r="BT147" s="3">
        <f t="shared" si="65"/>
        <v>0</v>
      </c>
      <c r="BU147" s="3" t="e">
        <f>INDEX(Sheet1!$BS$2:$BS$1000,MATCH($A147,Sheet1!$A$2:$A$1000,0))</f>
        <v>#N/A</v>
      </c>
      <c r="BV147" s="3" t="e">
        <f>INDEX(Sheet1!$BT$2:$BT$1000,MATCH($A147,Sheet1!$A$2:$A$1000,0))</f>
        <v>#N/A</v>
      </c>
    </row>
    <row r="150" spans="1:74" x14ac:dyDescent="0.2">
      <c r="A150" s="249" t="s">
        <v>881</v>
      </c>
      <c r="B150" s="3">
        <f>MATCH($A150,Sheet1!ACCOUNTNO,0)</f>
        <v>2</v>
      </c>
      <c r="C150" s="3">
        <f t="shared" ref="C150:C161" si="66">IF(ISNA($B150),65000,$B150)</f>
        <v>2</v>
      </c>
      <c r="D150" s="3" t="str">
        <f>IF(D$3=0,0,INDEX(Sheet1!RawDataCols,$C150,D$5))</f>
        <v>10100A01</v>
      </c>
      <c r="E150" s="3" t="str">
        <f>IF(E$3=0,0,INDEX(Sheet1!RawDataCols,$C150,E$5))</f>
        <v xml:space="preserve">10100          </v>
      </c>
      <c r="F150" s="3" t="str">
        <f>IF(F$3=0,0,INDEX(Sheet1!RawDataCols,$C150,F$5))</f>
        <v xml:space="preserve">A01            </v>
      </c>
      <c r="G150" s="3" t="str">
        <f>IF(G$3=0,0,INDEX(Sheet1!RawDataCols,$C150,G$5))</f>
        <v xml:space="preserve">               </v>
      </c>
      <c r="H150" s="3" t="str">
        <f>IF(H$3=0,0,INDEX(Sheet1!RawDataCols,$C150,H$5))</f>
        <v xml:space="preserve">               </v>
      </c>
      <c r="I150" s="3" t="str">
        <f>IF(I$3=0,0,INDEX(Sheet1!RawDataCols,$C150,I$5))</f>
        <v xml:space="preserve">               </v>
      </c>
      <c r="J150" s="3" t="str">
        <f>IF(J$3=0,0,INDEX(Sheet1!RawDataCols,$C150,J$5))</f>
        <v xml:space="preserve">               </v>
      </c>
      <c r="K150" s="3" t="str">
        <f>IF(K$3=0,0,INDEX(Sheet1!RawDataCols,$C150,K$5))</f>
        <v xml:space="preserve">               </v>
      </c>
      <c r="L150" s="3" t="str">
        <f>IF(L$3=0,0,INDEX(Sheet1!RawDataCols,$C150,L$5))</f>
        <v xml:space="preserve">               </v>
      </c>
      <c r="M150" s="3" t="str">
        <f>IF(M$3=0,0,INDEX(Sheet1!RawDataCols,$C150,M$5))</f>
        <v xml:space="preserve">F010  </v>
      </c>
      <c r="N150" s="3" t="str">
        <f>IF(N$3=0,0,INDEX(Sheet1!RawDataCols,$C150,N$5))</f>
        <v>Rental Income-6 Circuit Drive</v>
      </c>
      <c r="O150" s="3">
        <f>INDEX(Sheet1!RawDataCols,$C150,O$5)</f>
        <v>8</v>
      </c>
      <c r="P150" s="3" t="str">
        <f>INDEX(Sheet1!RawDataCols,$C150,P$5)</f>
        <v>Revenue</v>
      </c>
      <c r="Q150" s="3" t="str">
        <f>IF(Q$3=0,0,INDEX(Sheet1!RawDataCols,$C150,Q$5))</f>
        <v>I</v>
      </c>
      <c r="R150" s="3">
        <f t="shared" ref="R150:R161" si="67">IF(OR(GL_Cat_Code=8,GL_Cat_Code=12,GL_Cat_Code=28,GL_Cat_Code=32,GL_Cat_Code=36,GL_Cat_Code=40),-1,1)</f>
        <v>-1</v>
      </c>
      <c r="S150" s="3">
        <f t="shared" ref="S150:S161" si="68">IF(OR(GL_Cat_Code=8,GL_Cat_Code=12,GL_Cat_Code=28,GL_Cat_Code=32,GL_Cat_Code=36,GL_Cat_Code=40),1,-1)</f>
        <v>1</v>
      </c>
      <c r="T150" s="3">
        <f>IF(T$3=0,0,INDEX(Sheet1!RawDataCols,$C150,T$5)*$R150)</f>
        <v>0</v>
      </c>
      <c r="U150" s="3">
        <f>IF(U$3=0,0,INDEX(Sheet1!RawDataCols,$C150,U$5)*$R150)</f>
        <v>0</v>
      </c>
      <c r="V150" s="3">
        <f>IF(V$3=0,0,INDEX(Sheet1!RawDataCols,$C150,V$5)*$R150)</f>
        <v>0</v>
      </c>
      <c r="W150" s="3">
        <f>IF(W$3=0,0,INDEX(Sheet1!RawDataCols,$C150,W$5)*$R150)</f>
        <v>0</v>
      </c>
      <c r="X150" s="3">
        <f>IF(X$3=0,0,INDEX(Sheet1!RawDataCols,$C150,X$5)*$R150)</f>
        <v>0</v>
      </c>
      <c r="Y150" s="3">
        <f>IF(Y$3=0,0,INDEX(Sheet1!RawDataCols,$C150,Y$5)*$R150)</f>
        <v>0</v>
      </c>
      <c r="Z150" s="3">
        <f>IF(Z$3=0,0,INDEX(Sheet1!RawDataCols,$C150,Z$5)*$R150)</f>
        <v>0</v>
      </c>
      <c r="AA150" s="3">
        <f>IF(AA$3=0,0,INDEX(Sheet1!RawDataCols,$C150,AA$5)*$R150)</f>
        <v>0</v>
      </c>
      <c r="AB150" s="3">
        <f>IF(AB$3=0,0,INDEX(Sheet1!RawDataCols,$C150,AB$5)*$R150)</f>
        <v>0</v>
      </c>
      <c r="AC150" s="3">
        <f>IF(AC$3=0,0,INDEX(Sheet1!RawDataCols,$C150,AC$5)*$R150)</f>
        <v>0</v>
      </c>
      <c r="AD150" s="3">
        <f>IF(AD$3=0,0,INDEX(Sheet1!RawDataCols,$C150,AD$5)*$R150)</f>
        <v>0</v>
      </c>
      <c r="AE150" s="3">
        <f>IF(AE$3=0,0,INDEX(Sheet1!RawDataCols,$C150,AE$5)*$R150)</f>
        <v>0</v>
      </c>
      <c r="AF150" s="3">
        <f>IF(AF$3=0,0,INDEX(Sheet1!RawDataCols,$C150,AF$5)*$R150)</f>
        <v>0</v>
      </c>
      <c r="AG150" s="3">
        <f>IF(AG$3=0,0,INDEX(Sheet1!RawDataCols,$C150,AG$5)*$R150)</f>
        <v>0</v>
      </c>
      <c r="AH150" s="3">
        <f>IF(AH$3=0,0,INDEX(Sheet1!RawDataCols,$C150,AH$5)*$R150)</f>
        <v>0</v>
      </c>
      <c r="AI150" s="3">
        <f>IF(AI$3=0,0,INDEX(Sheet1!RawDataCols,$C150,AI$5)*$R150)</f>
        <v>0</v>
      </c>
      <c r="AJ150" s="3">
        <f>IF(AJ$3=0,0,INDEX(Sheet1!RawDataCols,$C150,AJ$5)*$R150)</f>
        <v>149039.37</v>
      </c>
      <c r="AK150" s="3">
        <f>IF(AK$3=0,0,INDEX(Sheet1!RawDataCols,$C150,AK$5)*$R150)</f>
        <v>0</v>
      </c>
      <c r="AL150" s="3">
        <f>IF(AL$3=0,0,INDEX(Sheet1!RawDataCols,$C150,AL$5)*$R150)</f>
        <v>20654.27</v>
      </c>
      <c r="AM150" s="3">
        <f>IF(AM$3=0,0,INDEX(Sheet1!RawDataCols,$C150,AM$5)*$R150)</f>
        <v>0</v>
      </c>
      <c r="AN150" s="3">
        <f>IF(AN$3=0,0,INDEX(Sheet1!RawDataCols,$C150,AN$5)*$R150)</f>
        <v>0</v>
      </c>
      <c r="AO150" s="3">
        <f>IF(AO$3=0,0,INDEX(Sheet1!RawDataCols,$C150,AO$5)*$R150)</f>
        <v>0</v>
      </c>
      <c r="AP150" s="3">
        <f>IF(AP$3=0,0,INDEX(Sheet1!RawDataCols,$C150,AP$5)*$R150)</f>
        <v>0</v>
      </c>
      <c r="AQ150" s="3">
        <f>IF(AQ$3=0,0,INDEX(Sheet1!RawDataCols,$C150,AQ$5)*$R150)</f>
        <v>0</v>
      </c>
      <c r="AR150" s="3">
        <f>IF(AR$3=0,0,INDEX(Sheet1!RawDataCols,$C150,AR$5)*$R150)</f>
        <v>0</v>
      </c>
      <c r="AS150" s="3">
        <f>IF(AS$3=0,0,INDEX(Sheet1!RawDataCols,$C150,AS$5)*$R150)</f>
        <v>0</v>
      </c>
      <c r="AT150" s="3">
        <f>IF(AT$3=0,0,INDEX(Sheet1!RawDataCols,$C150,AT$5)*$R150)</f>
        <v>0</v>
      </c>
      <c r="AU150" s="3">
        <f>IF(AU$3=0,0,INDEX(Sheet1!RawDataCols,$C150,AU$5)*$R150)</f>
        <v>0</v>
      </c>
      <c r="AV150" s="3">
        <f>IF(AV$3=0,0,INDEX(Sheet1!RawDataCols,$C150,AV$5)*$R150)</f>
        <v>0</v>
      </c>
      <c r="AW150" s="3">
        <f>IF(AW$3=0,0,INDEX(Sheet1!RawDataCols,$C150,AW$5)*$R150)</f>
        <v>0</v>
      </c>
      <c r="AX150" s="3">
        <f>IF(AX$3=0,0,INDEX(Sheet1!RawDataCols,$C150,AX$5)*$R150)</f>
        <v>0</v>
      </c>
      <c r="AY150" s="3">
        <f>IF(AY$3=0,0,INDEX(Sheet1!RawDataCols,$C150,AY$5)*$R150)</f>
        <v>0</v>
      </c>
      <c r="AZ150" s="3">
        <f>IF(AZ$3=0,0,INDEX(Sheet1!RawDataCols,$C150,AZ$5)*$R150)</f>
        <v>0</v>
      </c>
      <c r="BA150" s="3">
        <f>IF(BA$3=0,0,INDEX(Sheet1!RawDataCols,$C150,BA$5)*$R150)</f>
        <v>0</v>
      </c>
      <c r="BB150" s="3">
        <f>IF(BB$3=0,0,INDEX(Sheet1!RawDataCols,$C150,BB$5)*$R150)</f>
        <v>0</v>
      </c>
      <c r="BC150" s="3">
        <f>IF(BC$3=0,0,INDEX(Sheet1!RawDataCols,$C150,BC$5)*$R150)</f>
        <v>0</v>
      </c>
      <c r="BD150" s="3">
        <f>IF(BD$3=0,0,INDEX(Sheet1!RawDataCols,$C150,BD$5)*$R150)</f>
        <v>0</v>
      </c>
      <c r="BE150" s="3">
        <f>IF(BE$3=0,0,INDEX(Sheet1!RawDataCols,$C150,BE$5)*$R150)</f>
        <v>0</v>
      </c>
      <c r="BF150" s="3">
        <f>IF(BF$3=0,0,INDEX(Sheet1!RawDataCols,$C150,BF$5)*$R150)</f>
        <v>0</v>
      </c>
      <c r="BG150" s="179">
        <f>IF(BG$3=0,0,INDEX(Sheet1!RawDataCols,$C150,BG$5)*$R150)</f>
        <v>0</v>
      </c>
      <c r="BH150" s="33">
        <f t="shared" ref="BH150:BH161" si="69">SUM(T150,U150,X150,AA150,AD150,AG150,AJ150,AM150,AP150,AS150,AV150,AY150,BB150)</f>
        <v>149039.37</v>
      </c>
      <c r="BI150" s="33">
        <f t="shared" ref="BI150:BI161" si="70">SUM(V150,Y150,AB150,AE150,AH150,AK150,AN150,AQ150,AT150,AW150,AZ150,BC150)</f>
        <v>0</v>
      </c>
      <c r="BJ150" s="33">
        <f t="shared" ref="BJ150:BJ161" si="71">SUM(W150,Z150,AC150,AF150,AI150,AL150,AO150,AR150,AU150,AX150,BA150,BD150)+IF(Q150&lt;&gt;"I",BP150,0)</f>
        <v>20654.27</v>
      </c>
      <c r="BK150" s="3">
        <f>IF(BK$3=0,0,INDEX(Sheet1!RawDataCols,$C150,BK$5)*$R150)</f>
        <v>0</v>
      </c>
      <c r="BL150" s="3">
        <f>IF(BL$3=0,0,INDEX(Sheet1!RawDataCols,$C150,BL$5)*$R150)</f>
        <v>2065.4270000000001</v>
      </c>
      <c r="BM150" s="3">
        <f>IF(BM$3=0,0,INDEX(Sheet1!RawDataCols,$C150,BM$5)*$R150)</f>
        <v>0</v>
      </c>
      <c r="BN150" s="3">
        <f>IF(BN$3=0,0,INDEX(Sheet1!RawDataCols,$C150,BN$5)*$R150)</f>
        <v>0</v>
      </c>
      <c r="BO150" s="3">
        <f>IF(BO$3=0,0,INDEX(Sheet1!RawDataCols,$C150,BO$5)*$R150)</f>
        <v>0</v>
      </c>
      <c r="BP150" s="3">
        <f>IF(BP$3=0,0,INDEX(Sheet1!RawDataCols,$C150,BP$5)*$R150)</f>
        <v>0</v>
      </c>
      <c r="BQ150" s="3">
        <f t="shared" ref="BQ150:BQ161" si="72">IF($Q150="I",SUM(U150,X150,AA150),SUM(T150,U150,X150,AA150))</f>
        <v>0</v>
      </c>
      <c r="BR150" s="3">
        <f t="shared" ref="BR150:BR161" si="73">IF($Q150="I",SUM(AD150,AG150,AJ150),SUM(AD150,AG150,AJ150,BQ150))</f>
        <v>149039.37</v>
      </c>
      <c r="BS150" s="3">
        <f t="shared" ref="BS150:BS161" si="74">IF($Q150="I",SUM(AM150,AP150,AS150),SUM(AM150,AP150,AS150,BR150))</f>
        <v>0</v>
      </c>
      <c r="BT150" s="3">
        <f t="shared" ref="BT150:BT161" si="75">IF($I150="I",SUM(AV150,AY150,BB150),SUM(AV150,AY150,BB150,BS150))</f>
        <v>0</v>
      </c>
      <c r="BU150" s="3" t="str">
        <f>INDEX(Sheet1!$BS$2:$BS$1000,MATCH($A150,Sheet1!$A$2:$A$1000,0))</f>
        <v>01</v>
      </c>
      <c r="BV150" s="3">
        <f>INDEX(Sheet1!$BT$2:$BT$1000,MATCH($A150,Sheet1!$A$2:$A$1000,0))</f>
        <v>0</v>
      </c>
    </row>
    <row r="151" spans="1:74" x14ac:dyDescent="0.2">
      <c r="A151" s="249" t="s">
        <v>882</v>
      </c>
      <c r="B151" s="3">
        <f>MATCH($A151,Sheet1!ACCOUNTNO,0)</f>
        <v>38</v>
      </c>
      <c r="C151" s="3">
        <f t="shared" si="66"/>
        <v>38</v>
      </c>
      <c r="D151" s="3" t="str">
        <f>IF(D$3=0,0,INDEX(Sheet1!RawDataCols,$C151,D$5))</f>
        <v>27260A01</v>
      </c>
      <c r="E151" s="3" t="str">
        <f>IF(E$3=0,0,INDEX(Sheet1!RawDataCols,$C151,E$5))</f>
        <v xml:space="preserve">27260          </v>
      </c>
      <c r="F151" s="3" t="str">
        <f>IF(F$3=0,0,INDEX(Sheet1!RawDataCols,$C151,F$5))</f>
        <v xml:space="preserve">A01            </v>
      </c>
      <c r="G151" s="3" t="str">
        <f>IF(G$3=0,0,INDEX(Sheet1!RawDataCols,$C151,G$5))</f>
        <v xml:space="preserve">               </v>
      </c>
      <c r="H151" s="3" t="str">
        <f>IF(H$3=0,0,INDEX(Sheet1!RawDataCols,$C151,H$5))</f>
        <v xml:space="preserve">               </v>
      </c>
      <c r="I151" s="3" t="str">
        <f>IF(I$3=0,0,INDEX(Sheet1!RawDataCols,$C151,I$5))</f>
        <v xml:space="preserve">               </v>
      </c>
      <c r="J151" s="3" t="str">
        <f>IF(J$3=0,0,INDEX(Sheet1!RawDataCols,$C151,J$5))</f>
        <v xml:space="preserve">               </v>
      </c>
      <c r="K151" s="3" t="str">
        <f>IF(K$3=0,0,INDEX(Sheet1!RawDataCols,$C151,K$5))</f>
        <v xml:space="preserve">               </v>
      </c>
      <c r="L151" s="3" t="str">
        <f>IF(L$3=0,0,INDEX(Sheet1!RawDataCols,$C151,L$5))</f>
        <v xml:space="preserve">               </v>
      </c>
      <c r="M151" s="3" t="str">
        <f>IF(M$3=0,0,INDEX(Sheet1!RawDataCols,$C151,M$5))</f>
        <v xml:space="preserve">F010  </v>
      </c>
      <c r="N151" s="3" t="str">
        <f>IF(N$3=0,0,INDEX(Sheet1!RawDataCols,$C151,N$5))</f>
        <v>Rates &amp; Taxes - Land-6 Circuit Drive</v>
      </c>
      <c r="O151" s="3">
        <f>INDEX(Sheet1!RawDataCols,$C151,O$5)</f>
        <v>13</v>
      </c>
      <c r="P151" s="3" t="str">
        <f>INDEX(Sheet1!RawDataCols,$C151,P$5)</f>
        <v>Cost and Expenses</v>
      </c>
      <c r="Q151" s="3" t="str">
        <f>IF(Q$3=0,0,INDEX(Sheet1!RawDataCols,$C151,Q$5))</f>
        <v>I</v>
      </c>
      <c r="R151" s="3">
        <f t="shared" si="67"/>
        <v>1</v>
      </c>
      <c r="S151" s="3">
        <f t="shared" si="68"/>
        <v>-1</v>
      </c>
      <c r="T151" s="3">
        <f>IF(T$3=0,0,INDEX(Sheet1!RawDataCols,$C151,T$5)*$R151)</f>
        <v>0</v>
      </c>
      <c r="U151" s="3">
        <f>IF(U$3=0,0,INDEX(Sheet1!RawDataCols,$C151,U$5)*$R151)</f>
        <v>5978.78</v>
      </c>
      <c r="V151" s="3">
        <f>IF(V$3=0,0,INDEX(Sheet1!RawDataCols,$C151,V$5)*$R151)</f>
        <v>3044.87</v>
      </c>
      <c r="W151" s="3">
        <f>IF(W$3=0,0,INDEX(Sheet1!RawDataCols,$C151,W$5)*$R151)</f>
        <v>0</v>
      </c>
      <c r="X151" s="3">
        <f>IF(X$3=0,0,INDEX(Sheet1!RawDataCols,$C151,X$5)*$R151)</f>
        <v>5593.05</v>
      </c>
      <c r="Y151" s="3">
        <f>IF(Y$3=0,0,INDEX(Sheet1!RawDataCols,$C151,Y$5)*$R151)</f>
        <v>2848.42</v>
      </c>
      <c r="Z151" s="3">
        <f>IF(Z$3=0,0,INDEX(Sheet1!RawDataCols,$C151,Z$5)*$R151)</f>
        <v>0</v>
      </c>
      <c r="AA151" s="3">
        <f>IF(AA$3=0,0,INDEX(Sheet1!RawDataCols,$C151,AA$5)*$R151)</f>
        <v>5978.78</v>
      </c>
      <c r="AB151" s="3">
        <f>IF(AB$3=0,0,INDEX(Sheet1!RawDataCols,$C151,AB$5)*$R151)</f>
        <v>3044.87</v>
      </c>
      <c r="AC151" s="3">
        <f>IF(AC$3=0,0,INDEX(Sheet1!RawDataCols,$C151,AC$5)*$R151)</f>
        <v>0</v>
      </c>
      <c r="AD151" s="3">
        <f>IF(AD$3=0,0,INDEX(Sheet1!RawDataCols,$C151,AD$5)*$R151)</f>
        <v>5785.91</v>
      </c>
      <c r="AE151" s="3">
        <f>IF(AE$3=0,0,INDEX(Sheet1!RawDataCols,$C151,AE$5)*$R151)</f>
        <v>2946.64</v>
      </c>
      <c r="AF151" s="3">
        <f>IF(AF$3=0,0,INDEX(Sheet1!RawDataCols,$C151,AF$5)*$R151)</f>
        <v>3375.6</v>
      </c>
      <c r="AG151" s="3">
        <f>IF(AG$3=0,0,INDEX(Sheet1!RawDataCols,$C151,AG$5)*$R151)</f>
        <v>5978.78</v>
      </c>
      <c r="AH151" s="3">
        <f>IF(AH$3=0,0,INDEX(Sheet1!RawDataCols,$C151,AH$5)*$R151)</f>
        <v>3044.87</v>
      </c>
      <c r="AI151" s="3">
        <f>IF(AI$3=0,0,INDEX(Sheet1!RawDataCols,$C151,AI$5)*$R151)</f>
        <v>3608.4</v>
      </c>
      <c r="AJ151" s="3">
        <f>IF(AJ$3=0,0,INDEX(Sheet1!RawDataCols,$C151,AJ$5)*$R151)</f>
        <v>5785.91</v>
      </c>
      <c r="AK151" s="3">
        <f>IF(AK$3=0,0,INDEX(Sheet1!RawDataCols,$C151,AK$5)*$R151)</f>
        <v>2946.64</v>
      </c>
      <c r="AL151" s="3">
        <f>IF(AL$3=0,0,INDEX(Sheet1!RawDataCols,$C151,AL$5)*$R151)</f>
        <v>3492</v>
      </c>
      <c r="AM151" s="3">
        <f>IF(AM$3=0,0,INDEX(Sheet1!RawDataCols,$C151,AM$5)*$R151)</f>
        <v>6277.72</v>
      </c>
      <c r="AN151" s="3">
        <f>IF(AN$3=0,0,INDEX(Sheet1!RawDataCols,$C151,AN$5)*$R151)</f>
        <v>6277.72</v>
      </c>
      <c r="AO151" s="3">
        <f>IF(AO$3=0,0,INDEX(Sheet1!RawDataCols,$C151,AO$5)*$R151)</f>
        <v>3044.87</v>
      </c>
      <c r="AP151" s="3">
        <f>IF(AP$3=0,0,INDEX(Sheet1!RawDataCols,$C151,AP$5)*$R151)</f>
        <v>6277.72</v>
      </c>
      <c r="AQ151" s="3">
        <f>IF(AQ$3=0,0,INDEX(Sheet1!RawDataCols,$C151,AQ$5)*$R151)</f>
        <v>6277.72</v>
      </c>
      <c r="AR151" s="3">
        <f>IF(AR$3=0,0,INDEX(Sheet1!RawDataCols,$C151,AR$5)*$R151)</f>
        <v>3044.87</v>
      </c>
      <c r="AS151" s="3">
        <f>IF(AS$3=0,0,INDEX(Sheet1!RawDataCols,$C151,AS$5)*$R151)</f>
        <v>6277.72</v>
      </c>
      <c r="AT151" s="3">
        <f>IF(AT$3=0,0,INDEX(Sheet1!RawDataCols,$C151,AT$5)*$R151)</f>
        <v>6075.21</v>
      </c>
      <c r="AU151" s="3">
        <f>IF(AU$3=0,0,INDEX(Sheet1!RawDataCols,$C151,AU$5)*$R151)</f>
        <v>2946.64</v>
      </c>
      <c r="AV151" s="3">
        <f>IF(AV$3=0,0,INDEX(Sheet1!RawDataCols,$C151,AV$5)*$R151)</f>
        <v>6277.72</v>
      </c>
      <c r="AW151" s="3">
        <f>IF(AW$3=0,0,INDEX(Sheet1!RawDataCols,$C151,AW$5)*$R151)</f>
        <v>6277.72</v>
      </c>
      <c r="AX151" s="3">
        <f>IF(AX$3=0,0,INDEX(Sheet1!RawDataCols,$C151,AX$5)*$R151)</f>
        <v>14493</v>
      </c>
      <c r="AY151" s="3">
        <f>IF(AY$3=0,0,INDEX(Sheet1!RawDataCols,$C151,AY$5)*$R151)</f>
        <v>6277.72</v>
      </c>
      <c r="AZ151" s="3">
        <f>IF(AZ$3=0,0,INDEX(Sheet1!RawDataCols,$C151,AZ$5)*$R151)</f>
        <v>6075.21</v>
      </c>
      <c r="BA151" s="3">
        <f>IF(BA$3=0,0,INDEX(Sheet1!RawDataCols,$C151,BA$5)*$R151)</f>
        <v>5785.91</v>
      </c>
      <c r="BB151" s="3">
        <f>IF(BB$3=0,0,INDEX(Sheet1!RawDataCols,$C151,BB$5)*$R151)</f>
        <v>6277.72</v>
      </c>
      <c r="BC151" s="3">
        <f>IF(BC$3=0,0,INDEX(Sheet1!RawDataCols,$C151,BC$5)*$R151)</f>
        <v>6277.72</v>
      </c>
      <c r="BD151" s="3">
        <f>IF(BD$3=0,0,INDEX(Sheet1!RawDataCols,$C151,BD$5)*$R151)</f>
        <v>5978.78</v>
      </c>
      <c r="BE151" s="3">
        <f>IF(BE$3=0,0,INDEX(Sheet1!RawDataCols,$C151,BE$5)*$R151)</f>
        <v>6277.72</v>
      </c>
      <c r="BF151" s="3">
        <f>IF(BF$3=0,0,INDEX(Sheet1!RawDataCols,$C151,BF$5)*$R151)</f>
        <v>6277.72</v>
      </c>
      <c r="BG151" s="179">
        <f>IF(BG$3=0,0,INDEX(Sheet1!RawDataCols,$C151,BG$5)*$R151)</f>
        <v>5978.78</v>
      </c>
      <c r="BH151" s="33">
        <f t="shared" si="69"/>
        <v>72767.53</v>
      </c>
      <c r="BI151" s="33">
        <f t="shared" si="70"/>
        <v>55137.61</v>
      </c>
      <c r="BJ151" s="33">
        <f t="shared" si="71"/>
        <v>45770.069999999992</v>
      </c>
      <c r="BK151" s="3">
        <f>IF(BK$3=0,0,INDEX(Sheet1!RawDataCols,$C151,BK$5)*$R151)</f>
        <v>3594.9070000000002</v>
      </c>
      <c r="BL151" s="3">
        <f>IF(BL$3=0,0,INDEX(Sheet1!RawDataCols,$C151,BL$5)*$R151)</f>
        <v>1047.5999999999999</v>
      </c>
      <c r="BM151" s="3">
        <f>IF(BM$3=0,0,INDEX(Sheet1!RawDataCols,$C151,BM$5)*$R151)</f>
        <v>0</v>
      </c>
      <c r="BN151" s="3">
        <f>IF(BN$3=0,0,INDEX(Sheet1!RawDataCols,$C151,BN$5)*$R151)</f>
        <v>0</v>
      </c>
      <c r="BO151" s="3">
        <f>IF(BO$3=0,0,INDEX(Sheet1!RawDataCols,$C151,BO$5)*$R151)</f>
        <v>0</v>
      </c>
      <c r="BP151" s="3">
        <f>IF(BP$3=0,0,INDEX(Sheet1!RawDataCols,$C151,BP$5)*$R151)</f>
        <v>0</v>
      </c>
      <c r="BQ151" s="3">
        <f t="shared" si="72"/>
        <v>17550.61</v>
      </c>
      <c r="BR151" s="3">
        <f t="shared" si="73"/>
        <v>17550.599999999999</v>
      </c>
      <c r="BS151" s="3">
        <f t="shared" si="74"/>
        <v>18833.16</v>
      </c>
      <c r="BT151" s="3">
        <f t="shared" si="75"/>
        <v>37666.32</v>
      </c>
      <c r="BU151" s="3" t="str">
        <f>INDEX(Sheet1!$BS$2:$BS$1000,MATCH($A151,Sheet1!$A$2:$A$1000,0))</f>
        <v>14</v>
      </c>
      <c r="BV151" s="3">
        <f>INDEX(Sheet1!$BT$2:$BT$1000,MATCH($A151,Sheet1!$A$2:$A$1000,0))</f>
        <v>37666.32</v>
      </c>
    </row>
    <row r="152" spans="1:74" x14ac:dyDescent="0.2">
      <c r="A152" s="249" t="s">
        <v>883</v>
      </c>
      <c r="B152" s="3">
        <f>MATCH($A152,Sheet1!ACCOUNTNO,0)</f>
        <v>44</v>
      </c>
      <c r="C152" s="3">
        <f t="shared" si="66"/>
        <v>44</v>
      </c>
      <c r="D152" s="3" t="str">
        <f>IF(D$3=0,0,INDEX(Sheet1!RawDataCols,$C152,D$5))</f>
        <v>28160A01</v>
      </c>
      <c r="E152" s="3" t="str">
        <f>IF(E$3=0,0,INDEX(Sheet1!RawDataCols,$C152,E$5))</f>
        <v xml:space="preserve">28160          </v>
      </c>
      <c r="F152" s="3" t="str">
        <f>IF(F$3=0,0,INDEX(Sheet1!RawDataCols,$C152,F$5))</f>
        <v xml:space="preserve">A01            </v>
      </c>
      <c r="G152" s="3" t="str">
        <f>IF(G$3=0,0,INDEX(Sheet1!RawDataCols,$C152,G$5))</f>
        <v xml:space="preserve">               </v>
      </c>
      <c r="H152" s="3" t="str">
        <f>IF(H$3=0,0,INDEX(Sheet1!RawDataCols,$C152,H$5))</f>
        <v xml:space="preserve">               </v>
      </c>
      <c r="I152" s="3" t="str">
        <f>IF(I$3=0,0,INDEX(Sheet1!RawDataCols,$C152,I$5))</f>
        <v xml:space="preserve">               </v>
      </c>
      <c r="J152" s="3" t="str">
        <f>IF(J$3=0,0,INDEX(Sheet1!RawDataCols,$C152,J$5))</f>
        <v xml:space="preserve">               </v>
      </c>
      <c r="K152" s="3" t="str">
        <f>IF(K$3=0,0,INDEX(Sheet1!RawDataCols,$C152,K$5))</f>
        <v xml:space="preserve">               </v>
      </c>
      <c r="L152" s="3" t="str">
        <f>IF(L$3=0,0,INDEX(Sheet1!RawDataCols,$C152,L$5))</f>
        <v xml:space="preserve">               </v>
      </c>
      <c r="M152" s="3" t="str">
        <f>IF(M$3=0,0,INDEX(Sheet1!RawDataCols,$C152,M$5))</f>
        <v xml:space="preserve">F010  </v>
      </c>
      <c r="N152" s="3" t="str">
        <f>IF(N$3=0,0,INDEX(Sheet1!RawDataCols,$C152,N$5))</f>
        <v>Depreciation - Build Write Off-6 Circuit Drive</v>
      </c>
      <c r="O152" s="3">
        <f>INDEX(Sheet1!RawDataCols,$C152,O$5)</f>
        <v>13</v>
      </c>
      <c r="P152" s="3" t="str">
        <f>INDEX(Sheet1!RawDataCols,$C152,P$5)</f>
        <v>Cost and Expenses</v>
      </c>
      <c r="Q152" s="3" t="str">
        <f>IF(Q$3=0,0,INDEX(Sheet1!RawDataCols,$C152,Q$5))</f>
        <v>I</v>
      </c>
      <c r="R152" s="3">
        <f t="shared" si="67"/>
        <v>1</v>
      </c>
      <c r="S152" s="3">
        <f t="shared" si="68"/>
        <v>-1</v>
      </c>
      <c r="T152" s="3">
        <f>IF(T$3=0,0,INDEX(Sheet1!RawDataCols,$C152,T$5)*$R152)</f>
        <v>0</v>
      </c>
      <c r="U152" s="3">
        <f>IF(U$3=0,0,INDEX(Sheet1!RawDataCols,$C152,U$5)*$R152)</f>
        <v>4038.91</v>
      </c>
      <c r="V152" s="3">
        <f>IF(V$3=0,0,INDEX(Sheet1!RawDataCols,$C152,V$5)*$R152)</f>
        <v>4105.13</v>
      </c>
      <c r="W152" s="3">
        <f>IF(W$3=0,0,INDEX(Sheet1!RawDataCols,$C152,W$5)*$R152)</f>
        <v>0</v>
      </c>
      <c r="X152" s="3">
        <f>IF(X$3=0,0,INDEX(Sheet1!RawDataCols,$C152,X$5)*$R152)</f>
        <v>4038.91</v>
      </c>
      <c r="Y152" s="3">
        <f>IF(Y$3=0,0,INDEX(Sheet1!RawDataCols,$C152,Y$5)*$R152)</f>
        <v>3840.28</v>
      </c>
      <c r="Z152" s="3">
        <f>IF(Z$3=0,0,INDEX(Sheet1!RawDataCols,$C152,Z$5)*$R152)</f>
        <v>0</v>
      </c>
      <c r="AA152" s="3">
        <f>IF(AA$3=0,0,INDEX(Sheet1!RawDataCols,$C152,AA$5)*$R152)</f>
        <v>4038.91</v>
      </c>
      <c r="AB152" s="3">
        <f>IF(AB$3=0,0,INDEX(Sheet1!RawDataCols,$C152,AB$5)*$R152)</f>
        <v>4105.13</v>
      </c>
      <c r="AC152" s="3">
        <f>IF(AC$3=0,0,INDEX(Sheet1!RawDataCols,$C152,AC$5)*$R152)</f>
        <v>0</v>
      </c>
      <c r="AD152" s="3">
        <f>IF(AD$3=0,0,INDEX(Sheet1!RawDataCols,$C152,AD$5)*$R152)</f>
        <v>4038.91</v>
      </c>
      <c r="AE152" s="3">
        <f>IF(AE$3=0,0,INDEX(Sheet1!RawDataCols,$C152,AE$5)*$R152)</f>
        <v>3972.7</v>
      </c>
      <c r="AF152" s="3">
        <f>IF(AF$3=0,0,INDEX(Sheet1!RawDataCols,$C152,AF$5)*$R152)</f>
        <v>4038.91</v>
      </c>
      <c r="AG152" s="3">
        <f>IF(AG$3=0,0,INDEX(Sheet1!RawDataCols,$C152,AG$5)*$R152)</f>
        <v>4038.91</v>
      </c>
      <c r="AH152" s="3">
        <f>IF(AH$3=0,0,INDEX(Sheet1!RawDataCols,$C152,AH$5)*$R152)</f>
        <v>4105.13</v>
      </c>
      <c r="AI152" s="3">
        <f>IF(AI$3=0,0,INDEX(Sheet1!RawDataCols,$C152,AI$5)*$R152)</f>
        <v>4038.91</v>
      </c>
      <c r="AJ152" s="3">
        <f>IF(AJ$3=0,0,INDEX(Sheet1!RawDataCols,$C152,AJ$5)*$R152)</f>
        <v>4038.91</v>
      </c>
      <c r="AK152" s="3">
        <f>IF(AK$3=0,0,INDEX(Sheet1!RawDataCols,$C152,AK$5)*$R152)</f>
        <v>3972.7</v>
      </c>
      <c r="AL152" s="3">
        <f>IF(AL$3=0,0,INDEX(Sheet1!RawDataCols,$C152,AL$5)*$R152)</f>
        <v>4038.91</v>
      </c>
      <c r="AM152" s="3">
        <f>IF(AM$3=0,0,INDEX(Sheet1!RawDataCols,$C152,AM$5)*$R152)</f>
        <v>4063.68</v>
      </c>
      <c r="AN152" s="3">
        <f>IF(AN$3=0,0,INDEX(Sheet1!RawDataCols,$C152,AN$5)*$R152)</f>
        <v>4087.84</v>
      </c>
      <c r="AO152" s="3">
        <f>IF(AO$3=0,0,INDEX(Sheet1!RawDataCols,$C152,AO$5)*$R152)</f>
        <v>4038.91</v>
      </c>
      <c r="AP152" s="3">
        <f>IF(AP$3=0,0,INDEX(Sheet1!RawDataCols,$C152,AP$5)*$R152)</f>
        <v>4063.68</v>
      </c>
      <c r="AQ152" s="3">
        <f>IF(AQ$3=0,0,INDEX(Sheet1!RawDataCols,$C152,AQ$5)*$R152)</f>
        <v>4087.84</v>
      </c>
      <c r="AR152" s="3">
        <f>IF(AR$3=0,0,INDEX(Sheet1!RawDataCols,$C152,AR$5)*$R152)</f>
        <v>4038.91</v>
      </c>
      <c r="AS152" s="3">
        <f>IF(AS$3=0,0,INDEX(Sheet1!RawDataCols,$C152,AS$5)*$R152)</f>
        <v>4063.68</v>
      </c>
      <c r="AT152" s="3">
        <f>IF(AT$3=0,0,INDEX(Sheet1!RawDataCols,$C152,AT$5)*$R152)</f>
        <v>4087.06</v>
      </c>
      <c r="AU152" s="3">
        <f>IF(AU$3=0,0,INDEX(Sheet1!RawDataCols,$C152,AU$5)*$R152)</f>
        <v>4038.91</v>
      </c>
      <c r="AV152" s="3">
        <f>IF(AV$3=0,0,INDEX(Sheet1!RawDataCols,$C152,AV$5)*$R152)</f>
        <v>4063.68</v>
      </c>
      <c r="AW152" s="3">
        <f>IF(AW$3=0,0,INDEX(Sheet1!RawDataCols,$C152,AW$5)*$R152)</f>
        <v>4087.84</v>
      </c>
      <c r="AX152" s="3">
        <f>IF(AX$3=0,0,INDEX(Sheet1!RawDataCols,$C152,AX$5)*$R152)</f>
        <v>4038.91</v>
      </c>
      <c r="AY152" s="3">
        <f>IF(AY$3=0,0,INDEX(Sheet1!RawDataCols,$C152,AY$5)*$R152)</f>
        <v>4063.68</v>
      </c>
      <c r="AZ152" s="3">
        <f>IF(AZ$3=0,0,INDEX(Sheet1!RawDataCols,$C152,AZ$5)*$R152)</f>
        <v>4087.06</v>
      </c>
      <c r="BA152" s="3">
        <f>IF(BA$3=0,0,INDEX(Sheet1!RawDataCols,$C152,BA$5)*$R152)</f>
        <v>4038.91</v>
      </c>
      <c r="BB152" s="3">
        <f>IF(BB$3=0,0,INDEX(Sheet1!RawDataCols,$C152,BB$5)*$R152)</f>
        <v>4063.68</v>
      </c>
      <c r="BC152" s="3">
        <f>IF(BC$3=0,0,INDEX(Sheet1!RawDataCols,$C152,BC$5)*$R152)</f>
        <v>4087.84</v>
      </c>
      <c r="BD152" s="3">
        <f>IF(BD$3=0,0,INDEX(Sheet1!RawDataCols,$C152,BD$5)*$R152)</f>
        <v>4038.91</v>
      </c>
      <c r="BE152" s="3">
        <f>IF(BE$3=0,0,INDEX(Sheet1!RawDataCols,$C152,BE$5)*$R152)</f>
        <v>4063.68</v>
      </c>
      <c r="BF152" s="3">
        <f>IF(BF$3=0,0,INDEX(Sheet1!RawDataCols,$C152,BF$5)*$R152)</f>
        <v>4087.84</v>
      </c>
      <c r="BG152" s="179">
        <f>IF(BG$3=0,0,INDEX(Sheet1!RawDataCols,$C152,BG$5)*$R152)</f>
        <v>4038.91</v>
      </c>
      <c r="BH152" s="33">
        <f t="shared" si="69"/>
        <v>48615.54</v>
      </c>
      <c r="BI152" s="33">
        <f t="shared" si="70"/>
        <v>48626.55</v>
      </c>
      <c r="BJ152" s="33">
        <f t="shared" si="71"/>
        <v>36350.19</v>
      </c>
      <c r="BK152" s="3">
        <f>IF(BK$3=0,0,INDEX(Sheet1!RawDataCols,$C152,BK$5)*$R152)</f>
        <v>4846.6989999999996</v>
      </c>
      <c r="BL152" s="3">
        <f>IF(BL$3=0,0,INDEX(Sheet1!RawDataCols,$C152,BL$5)*$R152)</f>
        <v>1211.673</v>
      </c>
      <c r="BM152" s="3">
        <f>IF(BM$3=0,0,INDEX(Sheet1!RawDataCols,$C152,BM$5)*$R152)</f>
        <v>0</v>
      </c>
      <c r="BN152" s="3">
        <f>IF(BN$3=0,0,INDEX(Sheet1!RawDataCols,$C152,BN$5)*$R152)</f>
        <v>0</v>
      </c>
      <c r="BO152" s="3">
        <f>IF(BO$3=0,0,INDEX(Sheet1!RawDataCols,$C152,BO$5)*$R152)</f>
        <v>0</v>
      </c>
      <c r="BP152" s="3">
        <f>IF(BP$3=0,0,INDEX(Sheet1!RawDataCols,$C152,BP$5)*$R152)</f>
        <v>0</v>
      </c>
      <c r="BQ152" s="3">
        <f t="shared" si="72"/>
        <v>12116.73</v>
      </c>
      <c r="BR152" s="3">
        <f t="shared" si="73"/>
        <v>12116.73</v>
      </c>
      <c r="BS152" s="3">
        <f t="shared" si="74"/>
        <v>12191.039999999999</v>
      </c>
      <c r="BT152" s="3">
        <f t="shared" si="75"/>
        <v>24382.079999999998</v>
      </c>
      <c r="BU152" s="3" t="str">
        <f>INDEX(Sheet1!$BS$2:$BS$1000,MATCH($A152,Sheet1!$A$2:$A$1000,0))</f>
        <v>15</v>
      </c>
      <c r="BV152" s="3">
        <f>INDEX(Sheet1!$BT$2:$BT$1000,MATCH($A152,Sheet1!$A$2:$A$1000,0))</f>
        <v>24382.080000000002</v>
      </c>
    </row>
    <row r="153" spans="1:74" x14ac:dyDescent="0.2">
      <c r="A153" s="249" t="s">
        <v>705</v>
      </c>
      <c r="B153" s="3">
        <f>MATCH($A153,Sheet1!ACCOUNTNO,0)</f>
        <v>53</v>
      </c>
      <c r="C153" s="3">
        <f t="shared" si="66"/>
        <v>53</v>
      </c>
      <c r="D153" s="3" t="str">
        <f>IF(D$3=0,0,INDEX(Sheet1!RawDataCols,$C153,D$5))</f>
        <v>28220A14</v>
      </c>
      <c r="E153" s="3" t="str">
        <f>IF(E$3=0,0,INDEX(Sheet1!RawDataCols,$C153,E$5))</f>
        <v xml:space="preserve">28220          </v>
      </c>
      <c r="F153" s="3" t="str">
        <f>IF(F$3=0,0,INDEX(Sheet1!RawDataCols,$C153,F$5))</f>
        <v xml:space="preserve">A14            </v>
      </c>
      <c r="G153" s="3" t="str">
        <f>IF(G$3=0,0,INDEX(Sheet1!RawDataCols,$C153,G$5))</f>
        <v xml:space="preserve">               </v>
      </c>
      <c r="H153" s="3" t="str">
        <f>IF(H$3=0,0,INDEX(Sheet1!RawDataCols,$C153,H$5))</f>
        <v xml:space="preserve">               </v>
      </c>
      <c r="I153" s="3" t="str">
        <f>IF(I$3=0,0,INDEX(Sheet1!RawDataCols,$C153,I$5))</f>
        <v xml:space="preserve">               </v>
      </c>
      <c r="J153" s="3" t="str">
        <f>IF(J$3=0,0,INDEX(Sheet1!RawDataCols,$C153,J$5))</f>
        <v xml:space="preserve">               </v>
      </c>
      <c r="K153" s="3" t="str">
        <f>IF(K$3=0,0,INDEX(Sheet1!RawDataCols,$C153,K$5))</f>
        <v xml:space="preserve">               </v>
      </c>
      <c r="L153" s="3" t="str">
        <f>IF(L$3=0,0,INDEX(Sheet1!RawDataCols,$C153,L$5))</f>
        <v xml:space="preserve">               </v>
      </c>
      <c r="M153" s="3" t="str">
        <f>IF(M$3=0,0,INDEX(Sheet1!RawDataCols,$C153,M$5))</f>
        <v xml:space="preserve">F010  </v>
      </c>
      <c r="N153" s="3" t="str">
        <f>IF(N$3=0,0,INDEX(Sheet1!RawDataCols,$C153,N$5))</f>
        <v>Depreciation - Furniture &amp; Fittings-120 Queen Road</v>
      </c>
      <c r="O153" s="3">
        <f>INDEX(Sheet1!RawDataCols,$C153,O$5)</f>
        <v>13</v>
      </c>
      <c r="P153" s="3" t="str">
        <f>INDEX(Sheet1!RawDataCols,$C153,P$5)</f>
        <v>Cost and Expenses</v>
      </c>
      <c r="Q153" s="3" t="str">
        <f>IF(Q$3=0,0,INDEX(Sheet1!RawDataCols,$C153,Q$5))</f>
        <v>I</v>
      </c>
      <c r="R153" s="3">
        <f t="shared" si="67"/>
        <v>1</v>
      </c>
      <c r="S153" s="3">
        <f t="shared" si="68"/>
        <v>-1</v>
      </c>
      <c r="T153" s="3">
        <f>IF(T$3=0,0,INDEX(Sheet1!RawDataCols,$C153,T$5)*$R153)</f>
        <v>0</v>
      </c>
      <c r="U153" s="3">
        <f>IF(U$3=0,0,INDEX(Sheet1!RawDataCols,$C153,U$5)*$R153)</f>
        <v>4.5999999999999996</v>
      </c>
      <c r="V153" s="3">
        <f>IF(V$3=0,0,INDEX(Sheet1!RawDataCols,$C153,V$5)*$R153)</f>
        <v>4.5999999999999996</v>
      </c>
      <c r="W153" s="3">
        <f>IF(W$3=0,0,INDEX(Sheet1!RawDataCols,$C153,W$5)*$R153)</f>
        <v>4.5999999999999996</v>
      </c>
      <c r="X153" s="3">
        <f>IF(X$3=0,0,INDEX(Sheet1!RawDataCols,$C153,X$5)*$R153)</f>
        <v>4.5999999999999996</v>
      </c>
      <c r="Y153" s="3">
        <f>IF(Y$3=0,0,INDEX(Sheet1!RawDataCols,$C153,Y$5)*$R153)</f>
        <v>4.5999999999999996</v>
      </c>
      <c r="Z153" s="3">
        <f>IF(Z$3=0,0,INDEX(Sheet1!RawDataCols,$C153,Z$5)*$R153)</f>
        <v>4.5999999999999996</v>
      </c>
      <c r="AA153" s="3">
        <f>IF(AA$3=0,0,INDEX(Sheet1!RawDataCols,$C153,AA$5)*$R153)</f>
        <v>4.5999999999999996</v>
      </c>
      <c r="AB153" s="3">
        <f>IF(AB$3=0,0,INDEX(Sheet1!RawDataCols,$C153,AB$5)*$R153)</f>
        <v>4.5999999999999996</v>
      </c>
      <c r="AC153" s="3">
        <f>IF(AC$3=0,0,INDEX(Sheet1!RawDataCols,$C153,AC$5)*$R153)</f>
        <v>4.5999999999999996</v>
      </c>
      <c r="AD153" s="3">
        <f>IF(AD$3=0,0,INDEX(Sheet1!RawDataCols,$C153,AD$5)*$R153)</f>
        <v>4.5999999999999996</v>
      </c>
      <c r="AE153" s="3">
        <f>IF(AE$3=0,0,INDEX(Sheet1!RawDataCols,$C153,AE$5)*$R153)</f>
        <v>4.5999999999999996</v>
      </c>
      <c r="AF153" s="3">
        <f>IF(AF$3=0,0,INDEX(Sheet1!RawDataCols,$C153,AF$5)*$R153)</f>
        <v>4.5999999999999996</v>
      </c>
      <c r="AG153" s="3">
        <f>IF(AG$3=0,0,INDEX(Sheet1!RawDataCols,$C153,AG$5)*$R153)</f>
        <v>4.5999999999999996</v>
      </c>
      <c r="AH153" s="3">
        <f>IF(AH$3=0,0,INDEX(Sheet1!RawDataCols,$C153,AH$5)*$R153)</f>
        <v>4.5999999999999996</v>
      </c>
      <c r="AI153" s="3">
        <f>IF(AI$3=0,0,INDEX(Sheet1!RawDataCols,$C153,AI$5)*$R153)</f>
        <v>4.5999999999999996</v>
      </c>
      <c r="AJ153" s="3">
        <f>IF(AJ$3=0,0,INDEX(Sheet1!RawDataCols,$C153,AJ$5)*$R153)</f>
        <v>4.5999999999999996</v>
      </c>
      <c r="AK153" s="3">
        <f>IF(AK$3=0,0,INDEX(Sheet1!RawDataCols,$C153,AK$5)*$R153)</f>
        <v>4.5999999999999996</v>
      </c>
      <c r="AL153" s="3">
        <f>IF(AL$3=0,0,INDEX(Sheet1!RawDataCols,$C153,AL$5)*$R153)</f>
        <v>4.5999999999999996</v>
      </c>
      <c r="AM153" s="3">
        <f>IF(AM$3=0,0,INDEX(Sheet1!RawDataCols,$C153,AM$5)*$R153)</f>
        <v>4.5999999999999996</v>
      </c>
      <c r="AN153" s="3">
        <f>IF(AN$3=0,0,INDEX(Sheet1!RawDataCols,$C153,AN$5)*$R153)</f>
        <v>4.5999999999999996</v>
      </c>
      <c r="AO153" s="3">
        <f>IF(AO$3=0,0,INDEX(Sheet1!RawDataCols,$C153,AO$5)*$R153)</f>
        <v>4.5999999999999996</v>
      </c>
      <c r="AP153" s="3">
        <f>IF(AP$3=0,0,INDEX(Sheet1!RawDataCols,$C153,AP$5)*$R153)</f>
        <v>4.5999999999999996</v>
      </c>
      <c r="AQ153" s="3">
        <f>IF(AQ$3=0,0,INDEX(Sheet1!RawDataCols,$C153,AQ$5)*$R153)</f>
        <v>4.5999999999999996</v>
      </c>
      <c r="AR153" s="3">
        <f>IF(AR$3=0,0,INDEX(Sheet1!RawDataCols,$C153,AR$5)*$R153)</f>
        <v>4.5999999999999996</v>
      </c>
      <c r="AS153" s="3">
        <f>IF(AS$3=0,0,INDEX(Sheet1!RawDataCols,$C153,AS$5)*$R153)</f>
        <v>4.5999999999999996</v>
      </c>
      <c r="AT153" s="3">
        <f>IF(AT$3=0,0,INDEX(Sheet1!RawDataCols,$C153,AT$5)*$R153)</f>
        <v>4.5999999999999996</v>
      </c>
      <c r="AU153" s="3">
        <f>IF(AU$3=0,0,INDEX(Sheet1!RawDataCols,$C153,AU$5)*$R153)</f>
        <v>4.5999999999999996</v>
      </c>
      <c r="AV153" s="3">
        <f>IF(AV$3=0,0,INDEX(Sheet1!RawDataCols,$C153,AV$5)*$R153)</f>
        <v>4.5999999999999996</v>
      </c>
      <c r="AW153" s="3">
        <f>IF(AW$3=0,0,INDEX(Sheet1!RawDataCols,$C153,AW$5)*$R153)</f>
        <v>4.5999999999999996</v>
      </c>
      <c r="AX153" s="3">
        <f>IF(AX$3=0,0,INDEX(Sheet1!RawDataCols,$C153,AX$5)*$R153)</f>
        <v>4.5999999999999996</v>
      </c>
      <c r="AY153" s="3">
        <f>IF(AY$3=0,0,INDEX(Sheet1!RawDataCols,$C153,AY$5)*$R153)</f>
        <v>4.5999999999999996</v>
      </c>
      <c r="AZ153" s="3">
        <f>IF(AZ$3=0,0,INDEX(Sheet1!RawDataCols,$C153,AZ$5)*$R153)</f>
        <v>4.5999999999999996</v>
      </c>
      <c r="BA153" s="3">
        <f>IF(BA$3=0,0,INDEX(Sheet1!RawDataCols,$C153,BA$5)*$R153)</f>
        <v>4.5999999999999996</v>
      </c>
      <c r="BB153" s="3">
        <f>IF(BB$3=0,0,INDEX(Sheet1!RawDataCols,$C153,BB$5)*$R153)</f>
        <v>4.5999999999999996</v>
      </c>
      <c r="BC153" s="3">
        <f>IF(BC$3=0,0,INDEX(Sheet1!RawDataCols,$C153,BC$5)*$R153)</f>
        <v>4.5999999999999996</v>
      </c>
      <c r="BD153" s="3">
        <f>IF(BD$3=0,0,INDEX(Sheet1!RawDataCols,$C153,BD$5)*$R153)</f>
        <v>4.5999999999999996</v>
      </c>
      <c r="BE153" s="3">
        <f>IF(BE$3=0,0,INDEX(Sheet1!RawDataCols,$C153,BE$5)*$R153)</f>
        <v>4.5999999999999996</v>
      </c>
      <c r="BF153" s="3">
        <f>IF(BF$3=0,0,INDEX(Sheet1!RawDataCols,$C153,BF$5)*$R153)</f>
        <v>4.5999999999999996</v>
      </c>
      <c r="BG153" s="179">
        <f>IF(BG$3=0,0,INDEX(Sheet1!RawDataCols,$C153,BG$5)*$R153)</f>
        <v>4.5999999999999996</v>
      </c>
      <c r="BH153" s="33">
        <f t="shared" si="69"/>
        <v>55.20000000000001</v>
      </c>
      <c r="BI153" s="33">
        <f t="shared" si="70"/>
        <v>55.20000000000001</v>
      </c>
      <c r="BJ153" s="33">
        <f t="shared" si="71"/>
        <v>55.20000000000001</v>
      </c>
      <c r="BK153" s="3">
        <f>IF(BK$3=0,0,INDEX(Sheet1!RawDataCols,$C153,BK$5)*$R153)</f>
        <v>3.68</v>
      </c>
      <c r="BL153" s="3">
        <f>IF(BL$3=0,0,INDEX(Sheet1!RawDataCols,$C153,BL$5)*$R153)</f>
        <v>3.68</v>
      </c>
      <c r="BM153" s="3">
        <f>IF(BM$3=0,0,INDEX(Sheet1!RawDataCols,$C153,BM$5)*$R153)</f>
        <v>0.92</v>
      </c>
      <c r="BN153" s="3">
        <f>IF(BN$3=0,0,INDEX(Sheet1!RawDataCols,$C153,BN$5)*$R153)</f>
        <v>0.61333300000000002</v>
      </c>
      <c r="BO153" s="3">
        <f>IF(BO$3=0,0,INDEX(Sheet1!RawDataCols,$C153,BO$5)*$R153)</f>
        <v>0</v>
      </c>
      <c r="BP153" s="3">
        <f>IF(BP$3=0,0,INDEX(Sheet1!RawDataCols,$C153,BP$5)*$R153)</f>
        <v>27.6</v>
      </c>
      <c r="BQ153" s="3">
        <f t="shared" si="72"/>
        <v>13.799999999999999</v>
      </c>
      <c r="BR153" s="3">
        <f t="shared" si="73"/>
        <v>13.799999999999999</v>
      </c>
      <c r="BS153" s="3">
        <f t="shared" si="74"/>
        <v>13.799999999999999</v>
      </c>
      <c r="BT153" s="3">
        <f t="shared" si="75"/>
        <v>27.599999999999998</v>
      </c>
      <c r="BU153" s="3" t="str">
        <f>INDEX(Sheet1!$BS$2:$BS$1000,MATCH($A153,Sheet1!$A$2:$A$1000,0))</f>
        <v>15</v>
      </c>
      <c r="BV153" s="3">
        <f>INDEX(Sheet1!$BT$2:$BT$1000,MATCH($A153,Sheet1!$A$2:$A$1000,0))</f>
        <v>27.6</v>
      </c>
    </row>
    <row r="154" spans="1:74" x14ac:dyDescent="0.2">
      <c r="A154" s="269" t="s">
        <v>714</v>
      </c>
      <c r="B154" s="3" t="e">
        <f>MATCH($A154,Sheet1!ACCOUNTNO,0)</f>
        <v>#N/A</v>
      </c>
      <c r="C154" s="3">
        <f t="shared" si="66"/>
        <v>65000</v>
      </c>
      <c r="D154" s="3">
        <f>IF(D$3=0,0,INDEX(Sheet1!RawDataCols,$C154,D$5))</f>
        <v>0</v>
      </c>
      <c r="E154" s="3">
        <f>IF(E$3=0,0,INDEX(Sheet1!RawDataCols,$C154,E$5))</f>
        <v>0</v>
      </c>
      <c r="F154" s="3">
        <f>IF(F$3=0,0,INDEX(Sheet1!RawDataCols,$C154,F$5))</f>
        <v>0</v>
      </c>
      <c r="G154" s="3">
        <f>IF(G$3=0,0,INDEX(Sheet1!RawDataCols,$C154,G$5))</f>
        <v>0</v>
      </c>
      <c r="H154" s="3">
        <f>IF(H$3=0,0,INDEX(Sheet1!RawDataCols,$C154,H$5))</f>
        <v>0</v>
      </c>
      <c r="I154" s="3">
        <f>IF(I$3=0,0,INDEX(Sheet1!RawDataCols,$C154,I$5))</f>
        <v>0</v>
      </c>
      <c r="J154" s="3">
        <f>IF(J$3=0,0,INDEX(Sheet1!RawDataCols,$C154,J$5))</f>
        <v>0</v>
      </c>
      <c r="K154" s="3">
        <f>IF(K$3=0,0,INDEX(Sheet1!RawDataCols,$C154,K$5))</f>
        <v>0</v>
      </c>
      <c r="L154" s="3">
        <f>IF(L$3=0,0,INDEX(Sheet1!RawDataCols,$C154,L$5))</f>
        <v>0</v>
      </c>
      <c r="M154" s="3">
        <f>IF(M$3=0,0,INDEX(Sheet1!RawDataCols,$C154,M$5))</f>
        <v>0</v>
      </c>
      <c r="N154" s="3">
        <f>IF(N$3=0,0,INDEX(Sheet1!RawDataCols,$C154,N$5))</f>
        <v>0</v>
      </c>
      <c r="O154" s="3">
        <f>INDEX(Sheet1!RawDataCols,$C154,O$5)</f>
        <v>0</v>
      </c>
      <c r="P154" s="3">
        <f>INDEX(Sheet1!RawDataCols,$C154,P$5)</f>
        <v>0</v>
      </c>
      <c r="Q154" s="3">
        <f>IF(Q$3=0,0,INDEX(Sheet1!RawDataCols,$C154,Q$5))</f>
        <v>0</v>
      </c>
      <c r="R154" s="3">
        <f t="shared" si="67"/>
        <v>1</v>
      </c>
      <c r="S154" s="3">
        <f t="shared" si="68"/>
        <v>-1</v>
      </c>
      <c r="T154" s="3">
        <f>IF(T$3=0,0,INDEX(Sheet1!RawDataCols,$C154,T$5)*$R154)</f>
        <v>0</v>
      </c>
      <c r="U154" s="3">
        <f>IF(U$3=0,0,INDEX(Sheet1!RawDataCols,$C154,U$5)*$R154)</f>
        <v>0</v>
      </c>
      <c r="V154" s="3">
        <f>IF(V$3=0,0,INDEX(Sheet1!RawDataCols,$C154,V$5)*$R154)</f>
        <v>0</v>
      </c>
      <c r="W154" s="3">
        <f>IF(W$3=0,0,INDEX(Sheet1!RawDataCols,$C154,W$5)*$R154)</f>
        <v>0</v>
      </c>
      <c r="X154" s="3">
        <f>IF(X$3=0,0,INDEX(Sheet1!RawDataCols,$C154,X$5)*$R154)</f>
        <v>0</v>
      </c>
      <c r="Y154" s="3">
        <f>IF(Y$3=0,0,INDEX(Sheet1!RawDataCols,$C154,Y$5)*$R154)</f>
        <v>0</v>
      </c>
      <c r="Z154" s="3">
        <f>IF(Z$3=0,0,INDEX(Sheet1!RawDataCols,$C154,Z$5)*$R154)</f>
        <v>0</v>
      </c>
      <c r="AA154" s="3">
        <f>IF(AA$3=0,0,INDEX(Sheet1!RawDataCols,$C154,AA$5)*$R154)</f>
        <v>0</v>
      </c>
      <c r="AB154" s="3">
        <f>IF(AB$3=0,0,INDEX(Sheet1!RawDataCols,$C154,AB$5)*$R154)</f>
        <v>0</v>
      </c>
      <c r="AC154" s="3">
        <f>IF(AC$3=0,0,INDEX(Sheet1!RawDataCols,$C154,AC$5)*$R154)</f>
        <v>0</v>
      </c>
      <c r="AD154" s="3">
        <f>IF(AD$3=0,0,INDEX(Sheet1!RawDataCols,$C154,AD$5)*$R154)</f>
        <v>0</v>
      </c>
      <c r="AE154" s="3">
        <f>IF(AE$3=0,0,INDEX(Sheet1!RawDataCols,$C154,AE$5)*$R154)</f>
        <v>0</v>
      </c>
      <c r="AF154" s="3">
        <f>IF(AF$3=0,0,INDEX(Sheet1!RawDataCols,$C154,AF$5)*$R154)</f>
        <v>0</v>
      </c>
      <c r="AG154" s="3">
        <f>IF(AG$3=0,0,INDEX(Sheet1!RawDataCols,$C154,AG$5)*$R154)</f>
        <v>0</v>
      </c>
      <c r="AH154" s="3">
        <f>IF(AH$3=0,0,INDEX(Sheet1!RawDataCols,$C154,AH$5)*$R154)</f>
        <v>0</v>
      </c>
      <c r="AI154" s="3">
        <f>IF(AI$3=0,0,INDEX(Sheet1!RawDataCols,$C154,AI$5)*$R154)</f>
        <v>0</v>
      </c>
      <c r="AJ154" s="3">
        <f>IF(AJ$3=0,0,INDEX(Sheet1!RawDataCols,$C154,AJ$5)*$R154)</f>
        <v>0</v>
      </c>
      <c r="AK154" s="3">
        <f>IF(AK$3=0,0,INDEX(Sheet1!RawDataCols,$C154,AK$5)*$R154)</f>
        <v>0</v>
      </c>
      <c r="AL154" s="3">
        <f>IF(AL$3=0,0,INDEX(Sheet1!RawDataCols,$C154,AL$5)*$R154)</f>
        <v>0</v>
      </c>
      <c r="AM154" s="3">
        <f>IF(AM$3=0,0,INDEX(Sheet1!RawDataCols,$C154,AM$5)*$R154)</f>
        <v>0</v>
      </c>
      <c r="AN154" s="3">
        <f>IF(AN$3=0,0,INDEX(Sheet1!RawDataCols,$C154,AN$5)*$R154)</f>
        <v>0</v>
      </c>
      <c r="AO154" s="3">
        <f>IF(AO$3=0,0,INDEX(Sheet1!RawDataCols,$C154,AO$5)*$R154)</f>
        <v>0</v>
      </c>
      <c r="AP154" s="3">
        <f>IF(AP$3=0,0,INDEX(Sheet1!RawDataCols,$C154,AP$5)*$R154)</f>
        <v>0</v>
      </c>
      <c r="AQ154" s="3">
        <f>IF(AQ$3=0,0,INDEX(Sheet1!RawDataCols,$C154,AQ$5)*$R154)</f>
        <v>0</v>
      </c>
      <c r="AR154" s="3">
        <f>IF(AR$3=0,0,INDEX(Sheet1!RawDataCols,$C154,AR$5)*$R154)</f>
        <v>0</v>
      </c>
      <c r="AS154" s="3">
        <f>IF(AS$3=0,0,INDEX(Sheet1!RawDataCols,$C154,AS$5)*$R154)</f>
        <v>0</v>
      </c>
      <c r="AT154" s="3">
        <f>IF(AT$3=0,0,INDEX(Sheet1!RawDataCols,$C154,AT$5)*$R154)</f>
        <v>0</v>
      </c>
      <c r="AU154" s="3">
        <f>IF(AU$3=0,0,INDEX(Sheet1!RawDataCols,$C154,AU$5)*$R154)</f>
        <v>0</v>
      </c>
      <c r="AV154" s="3">
        <f>IF(AV$3=0,0,INDEX(Sheet1!RawDataCols,$C154,AV$5)*$R154)</f>
        <v>0</v>
      </c>
      <c r="AW154" s="3">
        <f>IF(AW$3=0,0,INDEX(Sheet1!RawDataCols,$C154,AW$5)*$R154)</f>
        <v>0</v>
      </c>
      <c r="AX154" s="3">
        <f>IF(AX$3=0,0,INDEX(Sheet1!RawDataCols,$C154,AX$5)*$R154)</f>
        <v>0</v>
      </c>
      <c r="AY154" s="3">
        <f>IF(AY$3=0,0,INDEX(Sheet1!RawDataCols,$C154,AY$5)*$R154)</f>
        <v>0</v>
      </c>
      <c r="AZ154" s="3">
        <f>IF(AZ$3=0,0,INDEX(Sheet1!RawDataCols,$C154,AZ$5)*$R154)</f>
        <v>0</v>
      </c>
      <c r="BA154" s="3">
        <f>IF(BA$3=0,0,INDEX(Sheet1!RawDataCols,$C154,BA$5)*$R154)</f>
        <v>0</v>
      </c>
      <c r="BB154" s="3">
        <f>IF(BB$3=0,0,INDEX(Sheet1!RawDataCols,$C154,BB$5)*$R154)</f>
        <v>0</v>
      </c>
      <c r="BC154" s="3">
        <f>IF(BC$3=0,0,INDEX(Sheet1!RawDataCols,$C154,BC$5)*$R154)</f>
        <v>0</v>
      </c>
      <c r="BD154" s="3">
        <f>IF(BD$3=0,0,INDEX(Sheet1!RawDataCols,$C154,BD$5)*$R154)</f>
        <v>0</v>
      </c>
      <c r="BE154" s="3">
        <f>IF(BE$3=0,0,INDEX(Sheet1!RawDataCols,$C154,BE$5)*$R154)</f>
        <v>0</v>
      </c>
      <c r="BF154" s="3">
        <f>IF(BF$3=0,0,INDEX(Sheet1!RawDataCols,$C154,BF$5)*$R154)</f>
        <v>0</v>
      </c>
      <c r="BG154" s="179">
        <f>IF(BG$3=0,0,INDEX(Sheet1!RawDataCols,$C154,BG$5)*$R154)</f>
        <v>0</v>
      </c>
      <c r="BH154" s="33">
        <f t="shared" si="69"/>
        <v>0</v>
      </c>
      <c r="BI154" s="33">
        <f t="shared" si="70"/>
        <v>0</v>
      </c>
      <c r="BJ154" s="33">
        <f t="shared" si="71"/>
        <v>0</v>
      </c>
      <c r="BK154" s="3">
        <f>IF(BK$3=0,0,INDEX(Sheet1!RawDataCols,$C154,BK$5)*$R154)</f>
        <v>0</v>
      </c>
      <c r="BL154" s="3">
        <f>IF(BL$3=0,0,INDEX(Sheet1!RawDataCols,$C154,BL$5)*$R154)</f>
        <v>0</v>
      </c>
      <c r="BM154" s="3">
        <f>IF(BM$3=0,0,INDEX(Sheet1!RawDataCols,$C154,BM$5)*$R154)</f>
        <v>0</v>
      </c>
      <c r="BN154" s="3">
        <f>IF(BN$3=0,0,INDEX(Sheet1!RawDataCols,$C154,BN$5)*$R154)</f>
        <v>0</v>
      </c>
      <c r="BO154" s="3">
        <f>IF(BO$3=0,0,INDEX(Sheet1!RawDataCols,$C154,BO$5)*$R154)</f>
        <v>0</v>
      </c>
      <c r="BP154" s="3">
        <f>IF(BP$3=0,0,INDEX(Sheet1!RawDataCols,$C154,BP$5)*$R154)</f>
        <v>0</v>
      </c>
      <c r="BQ154" s="3">
        <f t="shared" si="72"/>
        <v>0</v>
      </c>
      <c r="BR154" s="3">
        <f t="shared" si="73"/>
        <v>0</v>
      </c>
      <c r="BS154" s="3">
        <f t="shared" si="74"/>
        <v>0</v>
      </c>
      <c r="BT154" s="3">
        <f t="shared" si="75"/>
        <v>0</v>
      </c>
      <c r="BU154" s="3" t="e">
        <f>INDEX(Sheet1!$BS$2:$BS$1000,MATCH($A154,Sheet1!$A$2:$A$1000,0))</f>
        <v>#N/A</v>
      </c>
      <c r="BV154" s="3" t="e">
        <f>INDEX(Sheet1!$BT$2:$BT$1000,MATCH($A154,Sheet1!$A$2:$A$1000,0))</f>
        <v>#N/A</v>
      </c>
    </row>
    <row r="155" spans="1:74" x14ac:dyDescent="0.2">
      <c r="A155" s="249" t="s">
        <v>717</v>
      </c>
      <c r="B155" s="3">
        <f>MATCH($A155,Sheet1!ACCOUNTNO,0)</f>
        <v>55</v>
      </c>
      <c r="C155" s="3">
        <f t="shared" si="66"/>
        <v>55</v>
      </c>
      <c r="D155" s="3" t="str">
        <f>IF(D$3=0,0,INDEX(Sheet1!RawDataCols,$C155,D$5))</f>
        <v>28280A05</v>
      </c>
      <c r="E155" s="3" t="str">
        <f>IF(E$3=0,0,INDEX(Sheet1!RawDataCols,$C155,E$5))</f>
        <v xml:space="preserve">28280          </v>
      </c>
      <c r="F155" s="3" t="str">
        <f>IF(F$3=0,0,INDEX(Sheet1!RawDataCols,$C155,F$5))</f>
        <v xml:space="preserve">A05            </v>
      </c>
      <c r="G155" s="3" t="str">
        <f>IF(G$3=0,0,INDEX(Sheet1!RawDataCols,$C155,G$5))</f>
        <v xml:space="preserve">               </v>
      </c>
      <c r="H155" s="3" t="str">
        <f>IF(H$3=0,0,INDEX(Sheet1!RawDataCols,$C155,H$5))</f>
        <v xml:space="preserve">               </v>
      </c>
      <c r="I155" s="3" t="str">
        <f>IF(I$3=0,0,INDEX(Sheet1!RawDataCols,$C155,I$5))</f>
        <v xml:space="preserve">               </v>
      </c>
      <c r="J155" s="3" t="str">
        <f>IF(J$3=0,0,INDEX(Sheet1!RawDataCols,$C155,J$5))</f>
        <v xml:space="preserve">               </v>
      </c>
      <c r="K155" s="3" t="str">
        <f>IF(K$3=0,0,INDEX(Sheet1!RawDataCols,$C155,K$5))</f>
        <v xml:space="preserve">               </v>
      </c>
      <c r="L155" s="3" t="str">
        <f>IF(L$3=0,0,INDEX(Sheet1!RawDataCols,$C155,L$5))</f>
        <v xml:space="preserve">               </v>
      </c>
      <c r="M155" s="3" t="str">
        <f>IF(M$3=0,0,INDEX(Sheet1!RawDataCols,$C155,M$5))</f>
        <v xml:space="preserve">F010  </v>
      </c>
      <c r="N155" s="3" t="str">
        <f>IF(N$3=0,0,INDEX(Sheet1!RawDataCols,$C155,N$5))</f>
        <v>Depreciation - Plant &amp; Equip-26a Grote St</v>
      </c>
      <c r="O155" s="3">
        <f>INDEX(Sheet1!RawDataCols,$C155,O$5)</f>
        <v>13</v>
      </c>
      <c r="P155" s="3" t="str">
        <f>INDEX(Sheet1!RawDataCols,$C155,P$5)</f>
        <v>Cost and Expenses</v>
      </c>
      <c r="Q155" s="3" t="str">
        <f>IF(Q$3=0,0,INDEX(Sheet1!RawDataCols,$C155,Q$5))</f>
        <v>I</v>
      </c>
      <c r="R155" s="3">
        <f t="shared" si="67"/>
        <v>1</v>
      </c>
      <c r="S155" s="3">
        <f t="shared" si="68"/>
        <v>-1</v>
      </c>
      <c r="T155" s="3">
        <f>IF(T$3=0,0,INDEX(Sheet1!RawDataCols,$C155,T$5)*$R155)</f>
        <v>0</v>
      </c>
      <c r="U155" s="3">
        <f>IF(U$3=0,0,INDEX(Sheet1!RawDataCols,$C155,U$5)*$R155)</f>
        <v>24.16</v>
      </c>
      <c r="V155" s="3">
        <f>IF(V$3=0,0,INDEX(Sheet1!RawDataCols,$C155,V$5)*$R155)</f>
        <v>0</v>
      </c>
      <c r="W155" s="3">
        <f>IF(W$3=0,0,INDEX(Sheet1!RawDataCols,$C155,W$5)*$R155)</f>
        <v>0</v>
      </c>
      <c r="X155" s="3">
        <f>IF(X$3=0,0,INDEX(Sheet1!RawDataCols,$C155,X$5)*$R155)</f>
        <v>22.6</v>
      </c>
      <c r="Y155" s="3">
        <f>IF(Y$3=0,0,INDEX(Sheet1!RawDataCols,$C155,Y$5)*$R155)</f>
        <v>0</v>
      </c>
      <c r="Z155" s="3">
        <f>IF(Z$3=0,0,INDEX(Sheet1!RawDataCols,$C155,Z$5)*$R155)</f>
        <v>0</v>
      </c>
      <c r="AA155" s="3">
        <f>IF(AA$3=0,0,INDEX(Sheet1!RawDataCols,$C155,AA$5)*$R155)</f>
        <v>24.16</v>
      </c>
      <c r="AB155" s="3">
        <f>IF(AB$3=0,0,INDEX(Sheet1!RawDataCols,$C155,AB$5)*$R155)</f>
        <v>0</v>
      </c>
      <c r="AC155" s="3">
        <f>IF(AC$3=0,0,INDEX(Sheet1!RawDataCols,$C155,AC$5)*$R155)</f>
        <v>0</v>
      </c>
      <c r="AD155" s="3">
        <f>IF(AD$3=0,0,INDEX(Sheet1!RawDataCols,$C155,AD$5)*$R155)</f>
        <v>23.38</v>
      </c>
      <c r="AE155" s="3">
        <f>IF(AE$3=0,0,INDEX(Sheet1!RawDataCols,$C155,AE$5)*$R155)</f>
        <v>0</v>
      </c>
      <c r="AF155" s="3">
        <f>IF(AF$3=0,0,INDEX(Sheet1!RawDataCols,$C155,AF$5)*$R155)</f>
        <v>0</v>
      </c>
      <c r="AG155" s="3">
        <f>IF(AG$3=0,0,INDEX(Sheet1!RawDataCols,$C155,AG$5)*$R155)</f>
        <v>24.16</v>
      </c>
      <c r="AH155" s="3">
        <f>IF(AH$3=0,0,INDEX(Sheet1!RawDataCols,$C155,AH$5)*$R155)</f>
        <v>0</v>
      </c>
      <c r="AI155" s="3">
        <f>IF(AI$3=0,0,INDEX(Sheet1!RawDataCols,$C155,AI$5)*$R155)</f>
        <v>0</v>
      </c>
      <c r="AJ155" s="3">
        <f>IF(AJ$3=0,0,INDEX(Sheet1!RawDataCols,$C155,AJ$5)*$R155)</f>
        <v>23.38</v>
      </c>
      <c r="AK155" s="3">
        <f>IF(AK$3=0,0,INDEX(Sheet1!RawDataCols,$C155,AK$5)*$R155)</f>
        <v>0</v>
      </c>
      <c r="AL155" s="3">
        <f>IF(AL$3=0,0,INDEX(Sheet1!RawDataCols,$C155,AL$5)*$R155)</f>
        <v>0</v>
      </c>
      <c r="AM155" s="3">
        <f>IF(AM$3=0,0,INDEX(Sheet1!RawDataCols,$C155,AM$5)*$R155)</f>
        <v>24.16</v>
      </c>
      <c r="AN155" s="3">
        <f>IF(AN$3=0,0,INDEX(Sheet1!RawDataCols,$C155,AN$5)*$R155)</f>
        <v>0</v>
      </c>
      <c r="AO155" s="3">
        <f>IF(AO$3=0,0,INDEX(Sheet1!RawDataCols,$C155,AO$5)*$R155)</f>
        <v>24.16</v>
      </c>
      <c r="AP155" s="3">
        <f>IF(AP$3=0,0,INDEX(Sheet1!RawDataCols,$C155,AP$5)*$R155)</f>
        <v>24.16</v>
      </c>
      <c r="AQ155" s="3">
        <f>IF(AQ$3=0,0,INDEX(Sheet1!RawDataCols,$C155,AQ$5)*$R155)</f>
        <v>0</v>
      </c>
      <c r="AR155" s="3">
        <f>IF(AR$3=0,0,INDEX(Sheet1!RawDataCols,$C155,AR$5)*$R155)</f>
        <v>24.16</v>
      </c>
      <c r="AS155" s="3">
        <f>IF(AS$3=0,0,INDEX(Sheet1!RawDataCols,$C155,AS$5)*$R155)</f>
        <v>23.38</v>
      </c>
      <c r="AT155" s="3">
        <f>IF(AT$3=0,0,INDEX(Sheet1!RawDataCols,$C155,AT$5)*$R155)</f>
        <v>0</v>
      </c>
      <c r="AU155" s="3">
        <f>IF(AU$3=0,0,INDEX(Sheet1!RawDataCols,$C155,AU$5)*$R155)</f>
        <v>23.38</v>
      </c>
      <c r="AV155" s="3">
        <f>IF(AV$3=0,0,INDEX(Sheet1!RawDataCols,$C155,AV$5)*$R155)</f>
        <v>24.16</v>
      </c>
      <c r="AW155" s="3">
        <f>IF(AW$3=0,0,INDEX(Sheet1!RawDataCols,$C155,AW$5)*$R155)</f>
        <v>0</v>
      </c>
      <c r="AX155" s="3">
        <f>IF(AX$3=0,0,INDEX(Sheet1!RawDataCols,$C155,AX$5)*$R155)</f>
        <v>23.38</v>
      </c>
      <c r="AY155" s="3">
        <f>IF(AY$3=0,0,INDEX(Sheet1!RawDataCols,$C155,AY$5)*$R155)</f>
        <v>23.38</v>
      </c>
      <c r="AZ155" s="3">
        <f>IF(AZ$3=0,0,INDEX(Sheet1!RawDataCols,$C155,AZ$5)*$R155)</f>
        <v>0</v>
      </c>
      <c r="BA155" s="3">
        <f>IF(BA$3=0,0,INDEX(Sheet1!RawDataCols,$C155,BA$5)*$R155)</f>
        <v>23.38</v>
      </c>
      <c r="BB155" s="3">
        <f>IF(BB$3=0,0,INDEX(Sheet1!RawDataCols,$C155,BB$5)*$R155)</f>
        <v>24.16</v>
      </c>
      <c r="BC155" s="3">
        <f>IF(BC$3=0,0,INDEX(Sheet1!RawDataCols,$C155,BC$5)*$R155)</f>
        <v>0</v>
      </c>
      <c r="BD155" s="3">
        <f>IF(BD$3=0,0,INDEX(Sheet1!RawDataCols,$C155,BD$5)*$R155)</f>
        <v>24.16</v>
      </c>
      <c r="BE155" s="3">
        <f>IF(BE$3=0,0,INDEX(Sheet1!RawDataCols,$C155,BE$5)*$R155)</f>
        <v>24.16</v>
      </c>
      <c r="BF155" s="3">
        <f>IF(BF$3=0,0,INDEX(Sheet1!RawDataCols,$C155,BF$5)*$R155)</f>
        <v>0</v>
      </c>
      <c r="BG155" s="179">
        <f>IF(BG$3=0,0,INDEX(Sheet1!RawDataCols,$C155,BG$5)*$R155)</f>
        <v>24.16</v>
      </c>
      <c r="BH155" s="33">
        <f t="shared" si="69"/>
        <v>285.24</v>
      </c>
      <c r="BI155" s="33">
        <f t="shared" si="70"/>
        <v>0</v>
      </c>
      <c r="BJ155" s="33">
        <f t="shared" si="71"/>
        <v>142.62</v>
      </c>
      <c r="BK155" s="3">
        <f>IF(BK$3=0,0,INDEX(Sheet1!RawDataCols,$C155,BK$5)*$R155)</f>
        <v>0</v>
      </c>
      <c r="BL155" s="3">
        <f>IF(BL$3=0,0,INDEX(Sheet1!RawDataCols,$C155,BL$5)*$R155)</f>
        <v>0</v>
      </c>
      <c r="BM155" s="3">
        <f>IF(BM$3=0,0,INDEX(Sheet1!RawDataCols,$C155,BM$5)*$R155)</f>
        <v>0</v>
      </c>
      <c r="BN155" s="3">
        <f>IF(BN$3=0,0,INDEX(Sheet1!RawDataCols,$C155,BN$5)*$R155)</f>
        <v>0</v>
      </c>
      <c r="BO155" s="3">
        <f>IF(BO$3=0,0,INDEX(Sheet1!RawDataCols,$C155,BO$5)*$R155)</f>
        <v>0</v>
      </c>
      <c r="BP155" s="3">
        <f>IF(BP$3=0,0,INDEX(Sheet1!RawDataCols,$C155,BP$5)*$R155)</f>
        <v>0</v>
      </c>
      <c r="BQ155" s="3">
        <f t="shared" si="72"/>
        <v>70.92</v>
      </c>
      <c r="BR155" s="3">
        <f t="shared" si="73"/>
        <v>70.92</v>
      </c>
      <c r="BS155" s="3">
        <f t="shared" si="74"/>
        <v>71.7</v>
      </c>
      <c r="BT155" s="3">
        <f t="shared" si="75"/>
        <v>143.4</v>
      </c>
      <c r="BU155" s="3" t="str">
        <f>INDEX(Sheet1!$BS$2:$BS$1000,MATCH($A155,Sheet1!$A$2:$A$1000,0))</f>
        <v>15</v>
      </c>
      <c r="BV155" s="3">
        <f>INDEX(Sheet1!$BT$2:$BT$1000,MATCH($A155,Sheet1!$A$2:$A$1000,0))</f>
        <v>143.4</v>
      </c>
    </row>
    <row r="156" spans="1:74" x14ac:dyDescent="0.2">
      <c r="A156" s="249" t="s">
        <v>884</v>
      </c>
      <c r="B156" s="3">
        <f>MATCH($A156,Sheet1!ACCOUNTNO,0)</f>
        <v>64</v>
      </c>
      <c r="C156" s="3">
        <f t="shared" si="66"/>
        <v>64</v>
      </c>
      <c r="D156" s="3" t="str">
        <f>IF(D$3=0,0,INDEX(Sheet1!RawDataCols,$C156,D$5))</f>
        <v>61160A01</v>
      </c>
      <c r="E156" s="3" t="str">
        <f>IF(E$3=0,0,INDEX(Sheet1!RawDataCols,$C156,E$5))</f>
        <v xml:space="preserve">61160          </v>
      </c>
      <c r="F156" s="3" t="str">
        <f>IF(F$3=0,0,INDEX(Sheet1!RawDataCols,$C156,F$5))</f>
        <v xml:space="preserve">A01            </v>
      </c>
      <c r="G156" s="3" t="str">
        <f>IF(G$3=0,0,INDEX(Sheet1!RawDataCols,$C156,G$5))</f>
        <v xml:space="preserve">               </v>
      </c>
      <c r="H156" s="3" t="str">
        <f>IF(H$3=0,0,INDEX(Sheet1!RawDataCols,$C156,H$5))</f>
        <v xml:space="preserve">               </v>
      </c>
      <c r="I156" s="3" t="str">
        <f>IF(I$3=0,0,INDEX(Sheet1!RawDataCols,$C156,I$5))</f>
        <v xml:space="preserve">               </v>
      </c>
      <c r="J156" s="3" t="str">
        <f>IF(J$3=0,0,INDEX(Sheet1!RawDataCols,$C156,J$5))</f>
        <v xml:space="preserve">               </v>
      </c>
      <c r="K156" s="3" t="str">
        <f>IF(K$3=0,0,INDEX(Sheet1!RawDataCols,$C156,K$5))</f>
        <v xml:space="preserve">               </v>
      </c>
      <c r="L156" s="3" t="str">
        <f>IF(L$3=0,0,INDEX(Sheet1!RawDataCols,$C156,L$5))</f>
        <v xml:space="preserve">               </v>
      </c>
      <c r="M156" s="3" t="str">
        <f>IF(M$3=0,0,INDEX(Sheet1!RawDataCols,$C156,M$5))</f>
        <v xml:space="preserve">F010  </v>
      </c>
      <c r="N156" s="3" t="str">
        <f>IF(N$3=0,0,INDEX(Sheet1!RawDataCols,$C156,N$5))</f>
        <v>Land &amp; Buildings-6 Circuit Drive</v>
      </c>
      <c r="O156" s="3">
        <f>INDEX(Sheet1!RawDataCols,$C156,O$5)</f>
        <v>24</v>
      </c>
      <c r="P156" s="3" t="str">
        <f>INDEX(Sheet1!RawDataCols,$C156,P$5)</f>
        <v>Fixed Assets</v>
      </c>
      <c r="Q156" s="3" t="str">
        <f>IF(Q$3=0,0,INDEX(Sheet1!RawDataCols,$C156,Q$5))</f>
        <v>B</v>
      </c>
      <c r="R156" s="3">
        <f t="shared" si="67"/>
        <v>1</v>
      </c>
      <c r="S156" s="3">
        <f t="shared" si="68"/>
        <v>-1</v>
      </c>
      <c r="T156" s="3">
        <f>IF(T$3=0,0,INDEX(Sheet1!RawDataCols,$C156,T$5)*$R156)</f>
        <v>2852048.81</v>
      </c>
      <c r="U156" s="3">
        <f>IF(U$3=0,0,INDEX(Sheet1!RawDataCols,$C156,U$5)*$R156)</f>
        <v>0</v>
      </c>
      <c r="V156" s="3">
        <f>IF(V$3=0,0,INDEX(Sheet1!RawDataCols,$C156,V$5)*$R156)</f>
        <v>0</v>
      </c>
      <c r="W156" s="3">
        <f>IF(W$3=0,0,INDEX(Sheet1!RawDataCols,$C156,W$5)*$R156)</f>
        <v>0</v>
      </c>
      <c r="X156" s="3">
        <f>IF(X$3=0,0,INDEX(Sheet1!RawDataCols,$C156,X$5)*$R156)</f>
        <v>0</v>
      </c>
      <c r="Y156" s="3">
        <f>IF(Y$3=0,0,INDEX(Sheet1!RawDataCols,$C156,Y$5)*$R156)</f>
        <v>0</v>
      </c>
      <c r="Z156" s="3">
        <f>IF(Z$3=0,0,INDEX(Sheet1!RawDataCols,$C156,Z$5)*$R156)</f>
        <v>0</v>
      </c>
      <c r="AA156" s="3">
        <f>IF(AA$3=0,0,INDEX(Sheet1!RawDataCols,$C156,AA$5)*$R156)</f>
        <v>0</v>
      </c>
      <c r="AB156" s="3">
        <f>IF(AB$3=0,0,INDEX(Sheet1!RawDataCols,$C156,AB$5)*$R156)</f>
        <v>0</v>
      </c>
      <c r="AC156" s="3">
        <f>IF(AC$3=0,0,INDEX(Sheet1!RawDataCols,$C156,AC$5)*$R156)</f>
        <v>0</v>
      </c>
      <c r="AD156" s="3">
        <f>IF(AD$3=0,0,INDEX(Sheet1!RawDataCols,$C156,AD$5)*$R156)</f>
        <v>0</v>
      </c>
      <c r="AE156" s="3">
        <f>IF(AE$3=0,0,INDEX(Sheet1!RawDataCols,$C156,AE$5)*$R156)</f>
        <v>0</v>
      </c>
      <c r="AF156" s="3">
        <f>IF(AF$3=0,0,INDEX(Sheet1!RawDataCols,$C156,AF$5)*$R156)</f>
        <v>2816321.08</v>
      </c>
      <c r="AG156" s="3">
        <f>IF(AG$3=0,0,INDEX(Sheet1!RawDataCols,$C156,AG$5)*$R156)</f>
        <v>0</v>
      </c>
      <c r="AH156" s="3">
        <f>IF(AH$3=0,0,INDEX(Sheet1!RawDataCols,$C156,AH$5)*$R156)</f>
        <v>0</v>
      </c>
      <c r="AI156" s="3">
        <f>IF(AI$3=0,0,INDEX(Sheet1!RawDataCols,$C156,AI$5)*$R156)</f>
        <v>35727.730000000003</v>
      </c>
      <c r="AJ156" s="3">
        <f>IF(AJ$3=0,0,INDEX(Sheet1!RawDataCols,$C156,AJ$5)*$R156)</f>
        <v>0</v>
      </c>
      <c r="AK156" s="3">
        <f>IF(AK$3=0,0,INDEX(Sheet1!RawDataCols,$C156,AK$5)*$R156)</f>
        <v>0</v>
      </c>
      <c r="AL156" s="3">
        <f>IF(AL$3=0,0,INDEX(Sheet1!RawDataCols,$C156,AL$5)*$R156)</f>
        <v>0</v>
      </c>
      <c r="AM156" s="3">
        <f>IF(AM$3=0,0,INDEX(Sheet1!RawDataCols,$C156,AM$5)*$R156)</f>
        <v>0</v>
      </c>
      <c r="AN156" s="3">
        <f>IF(AN$3=0,0,INDEX(Sheet1!RawDataCols,$C156,AN$5)*$R156)</f>
        <v>0</v>
      </c>
      <c r="AO156" s="3">
        <f>IF(AO$3=0,0,INDEX(Sheet1!RawDataCols,$C156,AO$5)*$R156)</f>
        <v>0</v>
      </c>
      <c r="AP156" s="3">
        <f>IF(AP$3=0,0,INDEX(Sheet1!RawDataCols,$C156,AP$5)*$R156)</f>
        <v>0</v>
      </c>
      <c r="AQ156" s="3">
        <f>IF(AQ$3=0,0,INDEX(Sheet1!RawDataCols,$C156,AQ$5)*$R156)</f>
        <v>0</v>
      </c>
      <c r="AR156" s="3">
        <f>IF(AR$3=0,0,INDEX(Sheet1!RawDataCols,$C156,AR$5)*$R156)</f>
        <v>0</v>
      </c>
      <c r="AS156" s="3">
        <f>IF(AS$3=0,0,INDEX(Sheet1!RawDataCols,$C156,AS$5)*$R156)</f>
        <v>0</v>
      </c>
      <c r="AT156" s="3">
        <f>IF(AT$3=0,0,INDEX(Sheet1!RawDataCols,$C156,AT$5)*$R156)</f>
        <v>0</v>
      </c>
      <c r="AU156" s="3">
        <f>IF(AU$3=0,0,INDEX(Sheet1!RawDataCols,$C156,AU$5)*$R156)</f>
        <v>0</v>
      </c>
      <c r="AV156" s="3">
        <f>IF(AV$3=0,0,INDEX(Sheet1!RawDataCols,$C156,AV$5)*$R156)</f>
        <v>0</v>
      </c>
      <c r="AW156" s="3">
        <f>IF(AW$3=0,0,INDEX(Sheet1!RawDataCols,$C156,AW$5)*$R156)</f>
        <v>0</v>
      </c>
      <c r="AX156" s="3">
        <f>IF(AX$3=0,0,INDEX(Sheet1!RawDataCols,$C156,AX$5)*$R156)</f>
        <v>0</v>
      </c>
      <c r="AY156" s="3">
        <f>IF(AY$3=0,0,INDEX(Sheet1!RawDataCols,$C156,AY$5)*$R156)</f>
        <v>0</v>
      </c>
      <c r="AZ156" s="3">
        <f>IF(AZ$3=0,0,INDEX(Sheet1!RawDataCols,$C156,AZ$5)*$R156)</f>
        <v>0</v>
      </c>
      <c r="BA156" s="3">
        <f>IF(BA$3=0,0,INDEX(Sheet1!RawDataCols,$C156,BA$5)*$R156)</f>
        <v>0</v>
      </c>
      <c r="BB156" s="3">
        <f>IF(BB$3=0,0,INDEX(Sheet1!RawDataCols,$C156,BB$5)*$R156)</f>
        <v>0</v>
      </c>
      <c r="BC156" s="3">
        <f>IF(BC$3=0,0,INDEX(Sheet1!RawDataCols,$C156,BC$5)*$R156)</f>
        <v>0</v>
      </c>
      <c r="BD156" s="3">
        <f>IF(BD$3=0,0,INDEX(Sheet1!RawDataCols,$C156,BD$5)*$R156)</f>
        <v>0</v>
      </c>
      <c r="BE156" s="3">
        <f>IF(BE$3=0,0,INDEX(Sheet1!RawDataCols,$C156,BE$5)*$R156)</f>
        <v>0</v>
      </c>
      <c r="BF156" s="3">
        <f>IF(BF$3=0,0,INDEX(Sheet1!RawDataCols,$C156,BF$5)*$R156)</f>
        <v>0</v>
      </c>
      <c r="BG156" s="179">
        <f>IF(BG$3=0,0,INDEX(Sheet1!RawDataCols,$C156,BG$5)*$R156)</f>
        <v>0</v>
      </c>
      <c r="BH156" s="33">
        <f t="shared" si="69"/>
        <v>2852048.81</v>
      </c>
      <c r="BI156" s="33">
        <f t="shared" si="70"/>
        <v>0</v>
      </c>
      <c r="BJ156" s="33">
        <f t="shared" si="71"/>
        <v>2852048.81</v>
      </c>
      <c r="BK156" s="3">
        <f>IF(BK$3=0,0,INDEX(Sheet1!RawDataCols,$C156,BK$5)*$R156)</f>
        <v>0</v>
      </c>
      <c r="BL156" s="3">
        <f>IF(BL$3=0,0,INDEX(Sheet1!RawDataCols,$C156,BL$5)*$R156)</f>
        <v>356506.10125000001</v>
      </c>
      <c r="BM156" s="3">
        <f>IF(BM$3=0,0,INDEX(Sheet1!RawDataCols,$C156,BM$5)*$R156)</f>
        <v>0</v>
      </c>
      <c r="BN156" s="3">
        <f>IF(BN$3=0,0,INDEX(Sheet1!RawDataCols,$C156,BN$5)*$R156)</f>
        <v>0</v>
      </c>
      <c r="BO156" s="3">
        <f>IF(BO$3=0,0,INDEX(Sheet1!RawDataCols,$C156,BO$5)*$R156)</f>
        <v>0</v>
      </c>
      <c r="BP156" s="3">
        <f>IF(BP$3=0,0,INDEX(Sheet1!RawDataCols,$C156,BP$5)*$R156)</f>
        <v>0</v>
      </c>
      <c r="BQ156" s="3">
        <f t="shared" si="72"/>
        <v>2852048.81</v>
      </c>
      <c r="BR156" s="3">
        <f t="shared" si="73"/>
        <v>2852048.81</v>
      </c>
      <c r="BS156" s="3">
        <f t="shared" si="74"/>
        <v>2852048.81</v>
      </c>
      <c r="BT156" s="3">
        <f t="shared" si="75"/>
        <v>2852048.81</v>
      </c>
      <c r="BU156" s="3" t="str">
        <f>INDEX(Sheet1!$BS$2:$BS$1000,MATCH($A156,Sheet1!$A$2:$A$1000,0))</f>
        <v>23</v>
      </c>
      <c r="BV156" s="3">
        <f>INDEX(Sheet1!$BT$2:$BT$1000,MATCH($A156,Sheet1!$A$2:$A$1000,0))</f>
        <v>2852048.81</v>
      </c>
    </row>
    <row r="157" spans="1:74" x14ac:dyDescent="0.2">
      <c r="A157" s="249" t="s">
        <v>885</v>
      </c>
      <c r="B157" s="3">
        <f>MATCH($A157,Sheet1!ACCOUNTNO,0)</f>
        <v>74</v>
      </c>
      <c r="C157" s="3">
        <f t="shared" si="66"/>
        <v>74</v>
      </c>
      <c r="D157" s="3" t="str">
        <f>IF(D$3=0,0,INDEX(Sheet1!RawDataCols,$C157,D$5))</f>
        <v>61180A01</v>
      </c>
      <c r="E157" s="3" t="str">
        <f>IF(E$3=0,0,INDEX(Sheet1!RawDataCols,$C157,E$5))</f>
        <v xml:space="preserve">61180          </v>
      </c>
      <c r="F157" s="3" t="str">
        <f>IF(F$3=0,0,INDEX(Sheet1!RawDataCols,$C157,F$5))</f>
        <v xml:space="preserve">A01            </v>
      </c>
      <c r="G157" s="3" t="str">
        <f>IF(G$3=0,0,INDEX(Sheet1!RawDataCols,$C157,G$5))</f>
        <v xml:space="preserve">               </v>
      </c>
      <c r="H157" s="3" t="str">
        <f>IF(H$3=0,0,INDEX(Sheet1!RawDataCols,$C157,H$5))</f>
        <v xml:space="preserve">               </v>
      </c>
      <c r="I157" s="3" t="str">
        <f>IF(I$3=0,0,INDEX(Sheet1!RawDataCols,$C157,I$5))</f>
        <v xml:space="preserve">               </v>
      </c>
      <c r="J157" s="3" t="str">
        <f>IF(J$3=0,0,INDEX(Sheet1!RawDataCols,$C157,J$5))</f>
        <v xml:space="preserve">               </v>
      </c>
      <c r="K157" s="3" t="str">
        <f>IF(K$3=0,0,INDEX(Sheet1!RawDataCols,$C157,K$5))</f>
        <v xml:space="preserve">               </v>
      </c>
      <c r="L157" s="3" t="str">
        <f>IF(L$3=0,0,INDEX(Sheet1!RawDataCols,$C157,L$5))</f>
        <v xml:space="preserve">               </v>
      </c>
      <c r="M157" s="3" t="str">
        <f>IF(M$3=0,0,INDEX(Sheet1!RawDataCols,$C157,M$5))</f>
        <v xml:space="preserve">F010  </v>
      </c>
      <c r="N157" s="3" t="str">
        <f>IF(N$3=0,0,INDEX(Sheet1!RawDataCols,$C157,N$5))</f>
        <v>Building Improvements-6 Circuit Drive</v>
      </c>
      <c r="O157" s="3">
        <f>INDEX(Sheet1!RawDataCols,$C157,O$5)</f>
        <v>24</v>
      </c>
      <c r="P157" s="3" t="str">
        <f>INDEX(Sheet1!RawDataCols,$C157,P$5)</f>
        <v>Fixed Assets</v>
      </c>
      <c r="Q157" s="3" t="str">
        <f>IF(Q$3=0,0,INDEX(Sheet1!RawDataCols,$C157,Q$5))</f>
        <v>B</v>
      </c>
      <c r="R157" s="3">
        <f t="shared" si="67"/>
        <v>1</v>
      </c>
      <c r="S157" s="3">
        <f t="shared" si="68"/>
        <v>-1</v>
      </c>
      <c r="T157" s="3">
        <f>IF(T$3=0,0,INDEX(Sheet1!RawDataCols,$C157,T$5)*$R157)</f>
        <v>1944796.19</v>
      </c>
      <c r="U157" s="3">
        <f>IF(U$3=0,0,INDEX(Sheet1!RawDataCols,$C157,U$5)*$R157)</f>
        <v>0</v>
      </c>
      <c r="V157" s="3">
        <f>IF(V$3=0,0,INDEX(Sheet1!RawDataCols,$C157,V$5)*$R157)</f>
        <v>0</v>
      </c>
      <c r="W157" s="3">
        <f>IF(W$3=0,0,INDEX(Sheet1!RawDataCols,$C157,W$5)*$R157)</f>
        <v>0</v>
      </c>
      <c r="X157" s="3">
        <f>IF(X$3=0,0,INDEX(Sheet1!RawDataCols,$C157,X$5)*$R157)</f>
        <v>0</v>
      </c>
      <c r="Y157" s="3">
        <f>IF(Y$3=0,0,INDEX(Sheet1!RawDataCols,$C157,Y$5)*$R157)</f>
        <v>0</v>
      </c>
      <c r="Z157" s="3">
        <f>IF(Z$3=0,0,INDEX(Sheet1!RawDataCols,$C157,Z$5)*$R157)</f>
        <v>0</v>
      </c>
      <c r="AA157" s="3">
        <f>IF(AA$3=0,0,INDEX(Sheet1!RawDataCols,$C157,AA$5)*$R157)</f>
        <v>0</v>
      </c>
      <c r="AB157" s="3">
        <f>IF(AB$3=0,0,INDEX(Sheet1!RawDataCols,$C157,AB$5)*$R157)</f>
        <v>0</v>
      </c>
      <c r="AC157" s="3">
        <f>IF(AC$3=0,0,INDEX(Sheet1!RawDataCols,$C157,AC$5)*$R157)</f>
        <v>0</v>
      </c>
      <c r="AD157" s="3">
        <f>IF(AD$3=0,0,INDEX(Sheet1!RawDataCols,$C157,AD$5)*$R157)</f>
        <v>0</v>
      </c>
      <c r="AE157" s="3">
        <f>IF(AE$3=0,0,INDEX(Sheet1!RawDataCols,$C157,AE$5)*$R157)</f>
        <v>0</v>
      </c>
      <c r="AF157" s="3">
        <f>IF(AF$3=0,0,INDEX(Sheet1!RawDataCols,$C157,AF$5)*$R157)</f>
        <v>1938678.92</v>
      </c>
      <c r="AG157" s="3">
        <f>IF(AG$3=0,0,INDEX(Sheet1!RawDataCols,$C157,AG$5)*$R157)</f>
        <v>5769.5</v>
      </c>
      <c r="AH157" s="3">
        <f>IF(AH$3=0,0,INDEX(Sheet1!RawDataCols,$C157,AH$5)*$R157)</f>
        <v>0</v>
      </c>
      <c r="AI157" s="3">
        <f>IF(AI$3=0,0,INDEX(Sheet1!RawDataCols,$C157,AI$5)*$R157)</f>
        <v>0</v>
      </c>
      <c r="AJ157" s="3">
        <f>IF(AJ$3=0,0,INDEX(Sheet1!RawDataCols,$C157,AJ$5)*$R157)</f>
        <v>0</v>
      </c>
      <c r="AK157" s="3">
        <f>IF(AK$3=0,0,INDEX(Sheet1!RawDataCols,$C157,AK$5)*$R157)</f>
        <v>0</v>
      </c>
      <c r="AL157" s="3">
        <f>IF(AL$3=0,0,INDEX(Sheet1!RawDataCols,$C157,AL$5)*$R157)</f>
        <v>0</v>
      </c>
      <c r="AM157" s="3">
        <f>IF(AM$3=0,0,INDEX(Sheet1!RawDataCols,$C157,AM$5)*$R157)</f>
        <v>13954.54</v>
      </c>
      <c r="AN157" s="3">
        <f>IF(AN$3=0,0,INDEX(Sheet1!RawDataCols,$C157,AN$5)*$R157)</f>
        <v>0</v>
      </c>
      <c r="AO157" s="3">
        <f>IF(AO$3=0,0,INDEX(Sheet1!RawDataCols,$C157,AO$5)*$R157)</f>
        <v>0</v>
      </c>
      <c r="AP157" s="3">
        <f>IF(AP$3=0,0,INDEX(Sheet1!RawDataCols,$C157,AP$5)*$R157)</f>
        <v>0</v>
      </c>
      <c r="AQ157" s="3">
        <f>IF(AQ$3=0,0,INDEX(Sheet1!RawDataCols,$C157,AQ$5)*$R157)</f>
        <v>0</v>
      </c>
      <c r="AR157" s="3">
        <f>IF(AR$3=0,0,INDEX(Sheet1!RawDataCols,$C157,AR$5)*$R157)</f>
        <v>0</v>
      </c>
      <c r="AS157" s="3">
        <f>IF(AS$3=0,0,INDEX(Sheet1!RawDataCols,$C157,AS$5)*$R157)</f>
        <v>0</v>
      </c>
      <c r="AT157" s="3">
        <f>IF(AT$3=0,0,INDEX(Sheet1!RawDataCols,$C157,AT$5)*$R157)</f>
        <v>0</v>
      </c>
      <c r="AU157" s="3">
        <f>IF(AU$3=0,0,INDEX(Sheet1!RawDataCols,$C157,AU$5)*$R157)</f>
        <v>0</v>
      </c>
      <c r="AV157" s="3">
        <f>IF(AV$3=0,0,INDEX(Sheet1!RawDataCols,$C157,AV$5)*$R157)</f>
        <v>0</v>
      </c>
      <c r="AW157" s="3">
        <f>IF(AW$3=0,0,INDEX(Sheet1!RawDataCols,$C157,AW$5)*$R157)</f>
        <v>0</v>
      </c>
      <c r="AX157" s="3">
        <f>IF(AX$3=0,0,INDEX(Sheet1!RawDataCols,$C157,AX$5)*$R157)</f>
        <v>0</v>
      </c>
      <c r="AY157" s="3">
        <f>IF(AY$3=0,0,INDEX(Sheet1!RawDataCols,$C157,AY$5)*$R157)</f>
        <v>0</v>
      </c>
      <c r="AZ157" s="3">
        <f>IF(AZ$3=0,0,INDEX(Sheet1!RawDataCols,$C157,AZ$5)*$R157)</f>
        <v>0</v>
      </c>
      <c r="BA157" s="3">
        <f>IF(BA$3=0,0,INDEX(Sheet1!RawDataCols,$C157,BA$5)*$R157)</f>
        <v>0</v>
      </c>
      <c r="BB157" s="3">
        <f>IF(BB$3=0,0,INDEX(Sheet1!RawDataCols,$C157,BB$5)*$R157)</f>
        <v>0</v>
      </c>
      <c r="BC157" s="3">
        <f>IF(BC$3=0,0,INDEX(Sheet1!RawDataCols,$C157,BC$5)*$R157)</f>
        <v>0</v>
      </c>
      <c r="BD157" s="3">
        <f>IF(BD$3=0,0,INDEX(Sheet1!RawDataCols,$C157,BD$5)*$R157)</f>
        <v>6117.27</v>
      </c>
      <c r="BE157" s="3">
        <f>IF(BE$3=0,0,INDEX(Sheet1!RawDataCols,$C157,BE$5)*$R157)</f>
        <v>0</v>
      </c>
      <c r="BF157" s="3">
        <f>IF(BF$3=0,0,INDEX(Sheet1!RawDataCols,$C157,BF$5)*$R157)</f>
        <v>0</v>
      </c>
      <c r="BG157" s="179">
        <f>IF(BG$3=0,0,INDEX(Sheet1!RawDataCols,$C157,BG$5)*$R157)</f>
        <v>6117.27</v>
      </c>
      <c r="BH157" s="33">
        <f t="shared" si="69"/>
        <v>1964520.23</v>
      </c>
      <c r="BI157" s="33">
        <f t="shared" si="70"/>
        <v>0</v>
      </c>
      <c r="BJ157" s="33">
        <f t="shared" si="71"/>
        <v>1944796.19</v>
      </c>
      <c r="BK157" s="3">
        <f>IF(BK$3=0,0,INDEX(Sheet1!RawDataCols,$C157,BK$5)*$R157)</f>
        <v>0</v>
      </c>
      <c r="BL157" s="3">
        <f>IF(BL$3=0,0,INDEX(Sheet1!RawDataCols,$C157,BL$5)*$R157)</f>
        <v>242334.86499999999</v>
      </c>
      <c r="BM157" s="3">
        <f>IF(BM$3=0,0,INDEX(Sheet1!RawDataCols,$C157,BM$5)*$R157)</f>
        <v>0</v>
      </c>
      <c r="BN157" s="3">
        <f>IF(BN$3=0,0,INDEX(Sheet1!RawDataCols,$C157,BN$5)*$R157)</f>
        <v>0</v>
      </c>
      <c r="BO157" s="3">
        <f>IF(BO$3=0,0,INDEX(Sheet1!RawDataCols,$C157,BO$5)*$R157)</f>
        <v>0</v>
      </c>
      <c r="BP157" s="3">
        <f>IF(BP$3=0,0,INDEX(Sheet1!RawDataCols,$C157,BP$5)*$R157)</f>
        <v>0</v>
      </c>
      <c r="BQ157" s="3">
        <f t="shared" si="72"/>
        <v>1944796.19</v>
      </c>
      <c r="BR157" s="3">
        <f t="shared" si="73"/>
        <v>1950565.69</v>
      </c>
      <c r="BS157" s="3">
        <f t="shared" si="74"/>
        <v>1964520.23</v>
      </c>
      <c r="BT157" s="3">
        <f t="shared" si="75"/>
        <v>1964520.23</v>
      </c>
      <c r="BU157" s="3" t="str">
        <f>INDEX(Sheet1!$BS$2:$BS$1000,MATCH($A157,Sheet1!$A$2:$A$1000,0))</f>
        <v>23</v>
      </c>
      <c r="BV157" s="3">
        <f>INDEX(Sheet1!$BT$2:$BT$1000,MATCH($A157,Sheet1!$A$2:$A$1000,0))</f>
        <v>1964520.23</v>
      </c>
    </row>
    <row r="158" spans="1:74" x14ac:dyDescent="0.2">
      <c r="A158" s="249" t="s">
        <v>743</v>
      </c>
      <c r="B158" s="3">
        <f>MATCH($A158,Sheet1!ACCOUNTNO,0)</f>
        <v>79</v>
      </c>
      <c r="C158" s="3">
        <f t="shared" si="66"/>
        <v>79</v>
      </c>
      <c r="D158" s="3" t="str">
        <f>IF(D$3=0,0,INDEX(Sheet1!RawDataCols,$C158,D$5))</f>
        <v>61180A14</v>
      </c>
      <c r="E158" s="3" t="str">
        <f>IF(E$3=0,0,INDEX(Sheet1!RawDataCols,$C158,E$5))</f>
        <v xml:space="preserve">61180          </v>
      </c>
      <c r="F158" s="3" t="str">
        <f>IF(F$3=0,0,INDEX(Sheet1!RawDataCols,$C158,F$5))</f>
        <v xml:space="preserve">A14            </v>
      </c>
      <c r="G158" s="3" t="str">
        <f>IF(G$3=0,0,INDEX(Sheet1!RawDataCols,$C158,G$5))</f>
        <v xml:space="preserve">               </v>
      </c>
      <c r="H158" s="3" t="str">
        <f>IF(H$3=0,0,INDEX(Sheet1!RawDataCols,$C158,H$5))</f>
        <v xml:space="preserve">               </v>
      </c>
      <c r="I158" s="3" t="str">
        <f>IF(I$3=0,0,INDEX(Sheet1!RawDataCols,$C158,I$5))</f>
        <v xml:space="preserve">               </v>
      </c>
      <c r="J158" s="3" t="str">
        <f>IF(J$3=0,0,INDEX(Sheet1!RawDataCols,$C158,J$5))</f>
        <v xml:space="preserve">               </v>
      </c>
      <c r="K158" s="3" t="str">
        <f>IF(K$3=0,0,INDEX(Sheet1!RawDataCols,$C158,K$5))</f>
        <v xml:space="preserve">               </v>
      </c>
      <c r="L158" s="3" t="str">
        <f>IF(L$3=0,0,INDEX(Sheet1!RawDataCols,$C158,L$5))</f>
        <v xml:space="preserve">               </v>
      </c>
      <c r="M158" s="3" t="str">
        <f>IF(M$3=0,0,INDEX(Sheet1!RawDataCols,$C158,M$5))</f>
        <v xml:space="preserve">F010  </v>
      </c>
      <c r="N158" s="3" t="str">
        <f>IF(N$3=0,0,INDEX(Sheet1!RawDataCols,$C158,N$5))</f>
        <v>Building Improvements-120 Queen Road</v>
      </c>
      <c r="O158" s="3">
        <f>INDEX(Sheet1!RawDataCols,$C158,O$5)</f>
        <v>24</v>
      </c>
      <c r="P158" s="3" t="str">
        <f>INDEX(Sheet1!RawDataCols,$C158,P$5)</f>
        <v>Fixed Assets</v>
      </c>
      <c r="Q158" s="3" t="str">
        <f>IF(Q$3=0,0,INDEX(Sheet1!RawDataCols,$C158,Q$5))</f>
        <v>B</v>
      </c>
      <c r="R158" s="3">
        <f t="shared" si="67"/>
        <v>1</v>
      </c>
      <c r="S158" s="3">
        <f t="shared" si="68"/>
        <v>-1</v>
      </c>
      <c r="T158" s="3">
        <f>IF(T$3=0,0,INDEX(Sheet1!RawDataCols,$C158,T$5)*$R158)</f>
        <v>2209.29</v>
      </c>
      <c r="U158" s="3">
        <f>IF(U$3=0,0,INDEX(Sheet1!RawDataCols,$C158,U$5)*$R158)</f>
        <v>0</v>
      </c>
      <c r="V158" s="3">
        <f>IF(V$3=0,0,INDEX(Sheet1!RawDataCols,$C158,V$5)*$R158)</f>
        <v>0</v>
      </c>
      <c r="W158" s="3">
        <f>IF(W$3=0,0,INDEX(Sheet1!RawDataCols,$C158,W$5)*$R158)</f>
        <v>0</v>
      </c>
      <c r="X158" s="3">
        <f>IF(X$3=0,0,INDEX(Sheet1!RawDataCols,$C158,X$5)*$R158)</f>
        <v>0</v>
      </c>
      <c r="Y158" s="3">
        <f>IF(Y$3=0,0,INDEX(Sheet1!RawDataCols,$C158,Y$5)*$R158)</f>
        <v>0</v>
      </c>
      <c r="Z158" s="3">
        <f>IF(Z$3=0,0,INDEX(Sheet1!RawDataCols,$C158,Z$5)*$R158)</f>
        <v>0</v>
      </c>
      <c r="AA158" s="3">
        <f>IF(AA$3=0,0,INDEX(Sheet1!RawDataCols,$C158,AA$5)*$R158)</f>
        <v>0</v>
      </c>
      <c r="AB158" s="3">
        <f>IF(AB$3=0,0,INDEX(Sheet1!RawDataCols,$C158,AB$5)*$R158)</f>
        <v>0</v>
      </c>
      <c r="AC158" s="3">
        <f>IF(AC$3=0,0,INDEX(Sheet1!RawDataCols,$C158,AC$5)*$R158)</f>
        <v>0</v>
      </c>
      <c r="AD158" s="3">
        <f>IF(AD$3=0,0,INDEX(Sheet1!RawDataCols,$C158,AD$5)*$R158)</f>
        <v>0</v>
      </c>
      <c r="AE158" s="3">
        <f>IF(AE$3=0,0,INDEX(Sheet1!RawDataCols,$C158,AE$5)*$R158)</f>
        <v>0</v>
      </c>
      <c r="AF158" s="3">
        <f>IF(AF$3=0,0,INDEX(Sheet1!RawDataCols,$C158,AF$5)*$R158)</f>
        <v>0</v>
      </c>
      <c r="AG158" s="3">
        <f>IF(AG$3=0,0,INDEX(Sheet1!RawDataCols,$C158,AG$5)*$R158)</f>
        <v>0</v>
      </c>
      <c r="AH158" s="3">
        <f>IF(AH$3=0,0,INDEX(Sheet1!RawDataCols,$C158,AH$5)*$R158)</f>
        <v>0</v>
      </c>
      <c r="AI158" s="3">
        <f>IF(AI$3=0,0,INDEX(Sheet1!RawDataCols,$C158,AI$5)*$R158)</f>
        <v>0</v>
      </c>
      <c r="AJ158" s="3">
        <f>IF(AJ$3=0,0,INDEX(Sheet1!RawDataCols,$C158,AJ$5)*$R158)</f>
        <v>0</v>
      </c>
      <c r="AK158" s="3">
        <f>IF(AK$3=0,0,INDEX(Sheet1!RawDataCols,$C158,AK$5)*$R158)</f>
        <v>0</v>
      </c>
      <c r="AL158" s="3">
        <f>IF(AL$3=0,0,INDEX(Sheet1!RawDataCols,$C158,AL$5)*$R158)</f>
        <v>0</v>
      </c>
      <c r="AM158" s="3">
        <f>IF(AM$3=0,0,INDEX(Sheet1!RawDataCols,$C158,AM$5)*$R158)</f>
        <v>0</v>
      </c>
      <c r="AN158" s="3">
        <f>IF(AN$3=0,0,INDEX(Sheet1!RawDataCols,$C158,AN$5)*$R158)</f>
        <v>0</v>
      </c>
      <c r="AO158" s="3">
        <f>IF(AO$3=0,0,INDEX(Sheet1!RawDataCols,$C158,AO$5)*$R158)</f>
        <v>0</v>
      </c>
      <c r="AP158" s="3">
        <f>IF(AP$3=0,0,INDEX(Sheet1!RawDataCols,$C158,AP$5)*$R158)</f>
        <v>0</v>
      </c>
      <c r="AQ158" s="3">
        <f>IF(AQ$3=0,0,INDEX(Sheet1!RawDataCols,$C158,AQ$5)*$R158)</f>
        <v>0</v>
      </c>
      <c r="AR158" s="3">
        <f>IF(AR$3=0,0,INDEX(Sheet1!RawDataCols,$C158,AR$5)*$R158)</f>
        <v>0</v>
      </c>
      <c r="AS158" s="3">
        <f>IF(AS$3=0,0,INDEX(Sheet1!RawDataCols,$C158,AS$5)*$R158)</f>
        <v>0</v>
      </c>
      <c r="AT158" s="3">
        <f>IF(AT$3=0,0,INDEX(Sheet1!RawDataCols,$C158,AT$5)*$R158)</f>
        <v>0</v>
      </c>
      <c r="AU158" s="3">
        <f>IF(AU$3=0,0,INDEX(Sheet1!RawDataCols,$C158,AU$5)*$R158)</f>
        <v>0</v>
      </c>
      <c r="AV158" s="3">
        <f>IF(AV$3=0,0,INDEX(Sheet1!RawDataCols,$C158,AV$5)*$R158)</f>
        <v>0</v>
      </c>
      <c r="AW158" s="3">
        <f>IF(AW$3=0,0,INDEX(Sheet1!RawDataCols,$C158,AW$5)*$R158)</f>
        <v>0</v>
      </c>
      <c r="AX158" s="3">
        <f>IF(AX$3=0,0,INDEX(Sheet1!RawDataCols,$C158,AX$5)*$R158)</f>
        <v>0</v>
      </c>
      <c r="AY158" s="3">
        <f>IF(AY$3=0,0,INDEX(Sheet1!RawDataCols,$C158,AY$5)*$R158)</f>
        <v>0</v>
      </c>
      <c r="AZ158" s="3">
        <f>IF(AZ$3=0,0,INDEX(Sheet1!RawDataCols,$C158,AZ$5)*$R158)</f>
        <v>0</v>
      </c>
      <c r="BA158" s="3">
        <f>IF(BA$3=0,0,INDEX(Sheet1!RawDataCols,$C158,BA$5)*$R158)</f>
        <v>0</v>
      </c>
      <c r="BB158" s="3">
        <f>IF(BB$3=0,0,INDEX(Sheet1!RawDataCols,$C158,BB$5)*$R158)</f>
        <v>0</v>
      </c>
      <c r="BC158" s="3">
        <f>IF(BC$3=0,0,INDEX(Sheet1!RawDataCols,$C158,BC$5)*$R158)</f>
        <v>0</v>
      </c>
      <c r="BD158" s="3">
        <f>IF(BD$3=0,0,INDEX(Sheet1!RawDataCols,$C158,BD$5)*$R158)</f>
        <v>0</v>
      </c>
      <c r="BE158" s="3">
        <f>IF(BE$3=0,0,INDEX(Sheet1!RawDataCols,$C158,BE$5)*$R158)</f>
        <v>0</v>
      </c>
      <c r="BF158" s="3">
        <f>IF(BF$3=0,0,INDEX(Sheet1!RawDataCols,$C158,BF$5)*$R158)</f>
        <v>0</v>
      </c>
      <c r="BG158" s="179">
        <f>IF(BG$3=0,0,INDEX(Sheet1!RawDataCols,$C158,BG$5)*$R158)</f>
        <v>0</v>
      </c>
      <c r="BH158" s="33">
        <f t="shared" si="69"/>
        <v>2209.29</v>
      </c>
      <c r="BI158" s="33">
        <f t="shared" si="70"/>
        <v>0</v>
      </c>
      <c r="BJ158" s="33">
        <f t="shared" si="71"/>
        <v>2209.29</v>
      </c>
      <c r="BK158" s="3">
        <f>IF(BK$3=0,0,INDEX(Sheet1!RawDataCols,$C158,BK$5)*$R158)</f>
        <v>0</v>
      </c>
      <c r="BL158" s="3">
        <f>IF(BL$3=0,0,INDEX(Sheet1!RawDataCols,$C158,BL$5)*$R158)</f>
        <v>276.16125</v>
      </c>
      <c r="BM158" s="3">
        <f>IF(BM$3=0,0,INDEX(Sheet1!RawDataCols,$C158,BM$5)*$R158)</f>
        <v>276.16125</v>
      </c>
      <c r="BN158" s="3">
        <f>IF(BN$3=0,0,INDEX(Sheet1!RawDataCols,$C158,BN$5)*$R158)</f>
        <v>276.16125</v>
      </c>
      <c r="BO158" s="3">
        <f>IF(BO$3=0,0,INDEX(Sheet1!RawDataCols,$C158,BO$5)*$R158)</f>
        <v>0</v>
      </c>
      <c r="BP158" s="3">
        <f>IF(BP$3=0,0,INDEX(Sheet1!RawDataCols,$C158,BP$5)*$R158)</f>
        <v>2209.29</v>
      </c>
      <c r="BQ158" s="3">
        <f t="shared" si="72"/>
        <v>2209.29</v>
      </c>
      <c r="BR158" s="3">
        <f t="shared" si="73"/>
        <v>2209.29</v>
      </c>
      <c r="BS158" s="3">
        <f t="shared" si="74"/>
        <v>2209.29</v>
      </c>
      <c r="BT158" s="3">
        <f t="shared" si="75"/>
        <v>2209.29</v>
      </c>
      <c r="BU158" s="3" t="str">
        <f>INDEX(Sheet1!$BS$2:$BS$1000,MATCH($A158,Sheet1!$A$2:$A$1000,0))</f>
        <v>23</v>
      </c>
      <c r="BV158" s="3">
        <f>INDEX(Sheet1!$BT$2:$BT$1000,MATCH($A158,Sheet1!$A$2:$A$1000,0))</f>
        <v>2209.29</v>
      </c>
    </row>
    <row r="159" spans="1:74" x14ac:dyDescent="0.2">
      <c r="A159" s="249" t="s">
        <v>886</v>
      </c>
      <c r="B159" s="3">
        <f>MATCH($A159,Sheet1!ACCOUNTNO,0)</f>
        <v>84</v>
      </c>
      <c r="C159" s="3">
        <f t="shared" si="66"/>
        <v>84</v>
      </c>
      <c r="D159" s="3" t="str">
        <f>IF(D$3=0,0,INDEX(Sheet1!RawDataCols,$C159,D$5))</f>
        <v>61420A01</v>
      </c>
      <c r="E159" s="3" t="str">
        <f>IF(E$3=0,0,INDEX(Sheet1!RawDataCols,$C159,E$5))</f>
        <v xml:space="preserve">61420          </v>
      </c>
      <c r="F159" s="3" t="str">
        <f>IF(F$3=0,0,INDEX(Sheet1!RawDataCols,$C159,F$5))</f>
        <v xml:space="preserve">A01            </v>
      </c>
      <c r="G159" s="3" t="str">
        <f>IF(G$3=0,0,INDEX(Sheet1!RawDataCols,$C159,G$5))</f>
        <v xml:space="preserve">               </v>
      </c>
      <c r="H159" s="3" t="str">
        <f>IF(H$3=0,0,INDEX(Sheet1!RawDataCols,$C159,H$5))</f>
        <v xml:space="preserve">               </v>
      </c>
      <c r="I159" s="3" t="str">
        <f>IF(I$3=0,0,INDEX(Sheet1!RawDataCols,$C159,I$5))</f>
        <v xml:space="preserve">               </v>
      </c>
      <c r="J159" s="3" t="str">
        <f>IF(J$3=0,0,INDEX(Sheet1!RawDataCols,$C159,J$5))</f>
        <v xml:space="preserve">               </v>
      </c>
      <c r="K159" s="3" t="str">
        <f>IF(K$3=0,0,INDEX(Sheet1!RawDataCols,$C159,K$5))</f>
        <v xml:space="preserve">               </v>
      </c>
      <c r="L159" s="3" t="str">
        <f>IF(L$3=0,0,INDEX(Sheet1!RawDataCols,$C159,L$5))</f>
        <v xml:space="preserve">               </v>
      </c>
      <c r="M159" s="3" t="str">
        <f>IF(M$3=0,0,INDEX(Sheet1!RawDataCols,$C159,M$5))</f>
        <v xml:space="preserve">F010  </v>
      </c>
      <c r="N159" s="3" t="str">
        <f>IF(N$3=0,0,INDEX(Sheet1!RawDataCols,$C159,N$5))</f>
        <v>Less Accum Depn - Build Write Off-6 Circuit Drive</v>
      </c>
      <c r="O159" s="3">
        <f>INDEX(Sheet1!RawDataCols,$C159,O$5)</f>
        <v>24</v>
      </c>
      <c r="P159" s="3" t="str">
        <f>INDEX(Sheet1!RawDataCols,$C159,P$5)</f>
        <v>Fixed Assets</v>
      </c>
      <c r="Q159" s="3" t="str">
        <f>IF(Q$3=0,0,INDEX(Sheet1!RawDataCols,$C159,Q$5))</f>
        <v>B</v>
      </c>
      <c r="R159" s="3">
        <f t="shared" si="67"/>
        <v>1</v>
      </c>
      <c r="S159" s="3">
        <f t="shared" si="68"/>
        <v>-1</v>
      </c>
      <c r="T159" s="3">
        <f>IF(T$3=0,0,INDEX(Sheet1!RawDataCols,$C159,T$5)*$R159)</f>
        <v>-36350.19</v>
      </c>
      <c r="U159" s="3">
        <f>IF(U$3=0,0,INDEX(Sheet1!RawDataCols,$C159,U$5)*$R159)</f>
        <v>-4038.91</v>
      </c>
      <c r="V159" s="3">
        <f>IF(V$3=0,0,INDEX(Sheet1!RawDataCols,$C159,V$5)*$R159)</f>
        <v>0</v>
      </c>
      <c r="W159" s="3">
        <f>IF(W$3=0,0,INDEX(Sheet1!RawDataCols,$C159,W$5)*$R159)</f>
        <v>0</v>
      </c>
      <c r="X159" s="3">
        <f>IF(X$3=0,0,INDEX(Sheet1!RawDataCols,$C159,X$5)*$R159)</f>
        <v>-4038.91</v>
      </c>
      <c r="Y159" s="3">
        <f>IF(Y$3=0,0,INDEX(Sheet1!RawDataCols,$C159,Y$5)*$R159)</f>
        <v>0</v>
      </c>
      <c r="Z159" s="3">
        <f>IF(Z$3=0,0,INDEX(Sheet1!RawDataCols,$C159,Z$5)*$R159)</f>
        <v>0</v>
      </c>
      <c r="AA159" s="3">
        <f>IF(AA$3=0,0,INDEX(Sheet1!RawDataCols,$C159,AA$5)*$R159)</f>
        <v>-4038.91</v>
      </c>
      <c r="AB159" s="3">
        <f>IF(AB$3=0,0,INDEX(Sheet1!RawDataCols,$C159,AB$5)*$R159)</f>
        <v>0</v>
      </c>
      <c r="AC159" s="3">
        <f>IF(AC$3=0,0,INDEX(Sheet1!RawDataCols,$C159,AC$5)*$R159)</f>
        <v>0</v>
      </c>
      <c r="AD159" s="3">
        <f>IF(AD$3=0,0,INDEX(Sheet1!RawDataCols,$C159,AD$5)*$R159)</f>
        <v>-4038.91</v>
      </c>
      <c r="AE159" s="3">
        <f>IF(AE$3=0,0,INDEX(Sheet1!RawDataCols,$C159,AE$5)*$R159)</f>
        <v>0</v>
      </c>
      <c r="AF159" s="3">
        <f>IF(AF$3=0,0,INDEX(Sheet1!RawDataCols,$C159,AF$5)*$R159)</f>
        <v>-4038.91</v>
      </c>
      <c r="AG159" s="3">
        <f>IF(AG$3=0,0,INDEX(Sheet1!RawDataCols,$C159,AG$5)*$R159)</f>
        <v>-4038.91</v>
      </c>
      <c r="AH159" s="3">
        <f>IF(AH$3=0,0,INDEX(Sheet1!RawDataCols,$C159,AH$5)*$R159)</f>
        <v>0</v>
      </c>
      <c r="AI159" s="3">
        <f>IF(AI$3=0,0,INDEX(Sheet1!RawDataCols,$C159,AI$5)*$R159)</f>
        <v>-4038.91</v>
      </c>
      <c r="AJ159" s="3">
        <f>IF(AJ$3=0,0,INDEX(Sheet1!RawDataCols,$C159,AJ$5)*$R159)</f>
        <v>-4038.91</v>
      </c>
      <c r="AK159" s="3">
        <f>IF(AK$3=0,0,INDEX(Sheet1!RawDataCols,$C159,AK$5)*$R159)</f>
        <v>0</v>
      </c>
      <c r="AL159" s="3">
        <f>IF(AL$3=0,0,INDEX(Sheet1!RawDataCols,$C159,AL$5)*$R159)</f>
        <v>-4038.91</v>
      </c>
      <c r="AM159" s="3">
        <f>IF(AM$3=0,0,INDEX(Sheet1!RawDataCols,$C159,AM$5)*$R159)</f>
        <v>-4063.68</v>
      </c>
      <c r="AN159" s="3">
        <f>IF(AN$3=0,0,INDEX(Sheet1!RawDataCols,$C159,AN$5)*$R159)</f>
        <v>0</v>
      </c>
      <c r="AO159" s="3">
        <f>IF(AO$3=0,0,INDEX(Sheet1!RawDataCols,$C159,AO$5)*$R159)</f>
        <v>-4038.91</v>
      </c>
      <c r="AP159" s="3">
        <f>IF(AP$3=0,0,INDEX(Sheet1!RawDataCols,$C159,AP$5)*$R159)</f>
        <v>-4063.68</v>
      </c>
      <c r="AQ159" s="3">
        <f>IF(AQ$3=0,0,INDEX(Sheet1!RawDataCols,$C159,AQ$5)*$R159)</f>
        <v>0</v>
      </c>
      <c r="AR159" s="3">
        <f>IF(AR$3=0,0,INDEX(Sheet1!RawDataCols,$C159,AR$5)*$R159)</f>
        <v>-4038.91</v>
      </c>
      <c r="AS159" s="3">
        <f>IF(AS$3=0,0,INDEX(Sheet1!RawDataCols,$C159,AS$5)*$R159)</f>
        <v>-4063.68</v>
      </c>
      <c r="AT159" s="3">
        <f>IF(AT$3=0,0,INDEX(Sheet1!RawDataCols,$C159,AT$5)*$R159)</f>
        <v>0</v>
      </c>
      <c r="AU159" s="3">
        <f>IF(AU$3=0,0,INDEX(Sheet1!RawDataCols,$C159,AU$5)*$R159)</f>
        <v>-4038.91</v>
      </c>
      <c r="AV159" s="3">
        <f>IF(AV$3=0,0,INDEX(Sheet1!RawDataCols,$C159,AV$5)*$R159)</f>
        <v>-4063.68</v>
      </c>
      <c r="AW159" s="3">
        <f>IF(AW$3=0,0,INDEX(Sheet1!RawDataCols,$C159,AW$5)*$R159)</f>
        <v>0</v>
      </c>
      <c r="AX159" s="3">
        <f>IF(AX$3=0,0,INDEX(Sheet1!RawDataCols,$C159,AX$5)*$R159)</f>
        <v>-4038.91</v>
      </c>
      <c r="AY159" s="3">
        <f>IF(AY$3=0,0,INDEX(Sheet1!RawDataCols,$C159,AY$5)*$R159)</f>
        <v>-4063.68</v>
      </c>
      <c r="AZ159" s="3">
        <f>IF(AZ$3=0,0,INDEX(Sheet1!RawDataCols,$C159,AZ$5)*$R159)</f>
        <v>0</v>
      </c>
      <c r="BA159" s="3">
        <f>IF(BA$3=0,0,INDEX(Sheet1!RawDataCols,$C159,BA$5)*$R159)</f>
        <v>-4038.91</v>
      </c>
      <c r="BB159" s="3">
        <f>IF(BB$3=0,0,INDEX(Sheet1!RawDataCols,$C159,BB$5)*$R159)</f>
        <v>-4063.68</v>
      </c>
      <c r="BC159" s="3">
        <f>IF(BC$3=0,0,INDEX(Sheet1!RawDataCols,$C159,BC$5)*$R159)</f>
        <v>0</v>
      </c>
      <c r="BD159" s="3">
        <f>IF(BD$3=0,0,INDEX(Sheet1!RawDataCols,$C159,BD$5)*$R159)</f>
        <v>-4038.91</v>
      </c>
      <c r="BE159" s="3">
        <f>IF(BE$3=0,0,INDEX(Sheet1!RawDataCols,$C159,BE$5)*$R159)</f>
        <v>-4063.68</v>
      </c>
      <c r="BF159" s="3">
        <f>IF(BF$3=0,0,INDEX(Sheet1!RawDataCols,$C159,BF$5)*$R159)</f>
        <v>0</v>
      </c>
      <c r="BG159" s="179">
        <f>IF(BG$3=0,0,INDEX(Sheet1!RawDataCols,$C159,BG$5)*$R159)</f>
        <v>-4038.91</v>
      </c>
      <c r="BH159" s="33">
        <f t="shared" si="69"/>
        <v>-84965.73</v>
      </c>
      <c r="BI159" s="33">
        <f t="shared" si="70"/>
        <v>0</v>
      </c>
      <c r="BJ159" s="33">
        <f t="shared" si="71"/>
        <v>-36350.19</v>
      </c>
      <c r="BK159" s="3">
        <f>IF(BK$3=0,0,INDEX(Sheet1!RawDataCols,$C159,BK$5)*$R159)</f>
        <v>0</v>
      </c>
      <c r="BL159" s="3">
        <f>IF(BL$3=0,0,INDEX(Sheet1!RawDataCols,$C159,BL$5)*$R159)</f>
        <v>-1514.5912499999999</v>
      </c>
      <c r="BM159" s="3">
        <f>IF(BM$3=0,0,INDEX(Sheet1!RawDataCols,$C159,BM$5)*$R159)</f>
        <v>0</v>
      </c>
      <c r="BN159" s="3">
        <f>IF(BN$3=0,0,INDEX(Sheet1!RawDataCols,$C159,BN$5)*$R159)</f>
        <v>0</v>
      </c>
      <c r="BO159" s="3">
        <f>IF(BO$3=0,0,INDEX(Sheet1!RawDataCols,$C159,BO$5)*$R159)</f>
        <v>0</v>
      </c>
      <c r="BP159" s="3">
        <f>IF(BP$3=0,0,INDEX(Sheet1!RawDataCols,$C159,BP$5)*$R159)</f>
        <v>0</v>
      </c>
      <c r="BQ159" s="3">
        <f t="shared" si="72"/>
        <v>-48466.920000000013</v>
      </c>
      <c r="BR159" s="3">
        <f t="shared" si="73"/>
        <v>-60583.650000000009</v>
      </c>
      <c r="BS159" s="3">
        <f t="shared" si="74"/>
        <v>-72774.69</v>
      </c>
      <c r="BT159" s="3">
        <f t="shared" si="75"/>
        <v>-84965.73</v>
      </c>
      <c r="BU159" s="3" t="str">
        <f>INDEX(Sheet1!$BS$2:$BS$1000,MATCH($A159,Sheet1!$A$2:$A$1000,0))</f>
        <v>23</v>
      </c>
      <c r="BV159" s="3">
        <f>INDEX(Sheet1!$BT$2:$BT$1000,MATCH($A159,Sheet1!$A$2:$A$1000,0))</f>
        <v>-84965.73</v>
      </c>
    </row>
    <row r="160" spans="1:74" x14ac:dyDescent="0.2">
      <c r="A160" s="249" t="s">
        <v>823</v>
      </c>
      <c r="B160" s="3">
        <f>MATCH($A160,Sheet1!ACCOUNTNO,0)</f>
        <v>96</v>
      </c>
      <c r="C160" s="3">
        <f t="shared" si="66"/>
        <v>96</v>
      </c>
      <c r="D160" s="3" t="str">
        <f>IF(D$3=0,0,INDEX(Sheet1!RawDataCols,$C160,D$5))</f>
        <v>61520A14</v>
      </c>
      <c r="E160" s="3" t="str">
        <f>IF(E$3=0,0,INDEX(Sheet1!RawDataCols,$C160,E$5))</f>
        <v xml:space="preserve">61520          </v>
      </c>
      <c r="F160" s="3" t="str">
        <f>IF(F$3=0,0,INDEX(Sheet1!RawDataCols,$C160,F$5))</f>
        <v xml:space="preserve">A14            </v>
      </c>
      <c r="G160" s="3" t="str">
        <f>IF(G$3=0,0,INDEX(Sheet1!RawDataCols,$C160,G$5))</f>
        <v xml:space="preserve">               </v>
      </c>
      <c r="H160" s="3" t="str">
        <f>IF(H$3=0,0,INDEX(Sheet1!RawDataCols,$C160,H$5))</f>
        <v xml:space="preserve">               </v>
      </c>
      <c r="I160" s="3" t="str">
        <f>IF(I$3=0,0,INDEX(Sheet1!RawDataCols,$C160,I$5))</f>
        <v xml:space="preserve">               </v>
      </c>
      <c r="J160" s="3" t="str">
        <f>IF(J$3=0,0,INDEX(Sheet1!RawDataCols,$C160,J$5))</f>
        <v xml:space="preserve">               </v>
      </c>
      <c r="K160" s="3" t="str">
        <f>IF(K$3=0,0,INDEX(Sheet1!RawDataCols,$C160,K$5))</f>
        <v xml:space="preserve">               </v>
      </c>
      <c r="L160" s="3" t="str">
        <f>IF(L$3=0,0,INDEX(Sheet1!RawDataCols,$C160,L$5))</f>
        <v xml:space="preserve">               </v>
      </c>
      <c r="M160" s="3" t="str">
        <f>IF(M$3=0,0,INDEX(Sheet1!RawDataCols,$C160,M$5))</f>
        <v xml:space="preserve">F010  </v>
      </c>
      <c r="N160" s="3" t="str">
        <f>IF(N$3=0,0,INDEX(Sheet1!RawDataCols,$C160,N$5))</f>
        <v>Less Depn - Office Furniture-120 Queen Road</v>
      </c>
      <c r="O160" s="3">
        <f>INDEX(Sheet1!RawDataCols,$C160,O$5)</f>
        <v>24</v>
      </c>
      <c r="P160" s="3" t="str">
        <f>INDEX(Sheet1!RawDataCols,$C160,P$5)</f>
        <v>Fixed Assets</v>
      </c>
      <c r="Q160" s="3" t="str">
        <f>IF(Q$3=0,0,INDEX(Sheet1!RawDataCols,$C160,Q$5))</f>
        <v>B</v>
      </c>
      <c r="R160" s="3">
        <f t="shared" si="67"/>
        <v>1</v>
      </c>
      <c r="S160" s="3">
        <f t="shared" si="68"/>
        <v>-1</v>
      </c>
      <c r="T160" s="3">
        <f>IF(T$3=0,0,INDEX(Sheet1!RawDataCols,$C160,T$5)*$R160)</f>
        <v>-105.8</v>
      </c>
      <c r="U160" s="3">
        <f>IF(U$3=0,0,INDEX(Sheet1!RawDataCols,$C160,U$5)*$R160)</f>
        <v>-4.5999999999999996</v>
      </c>
      <c r="V160" s="3">
        <f>IF(V$3=0,0,INDEX(Sheet1!RawDataCols,$C160,V$5)*$R160)</f>
        <v>0</v>
      </c>
      <c r="W160" s="3">
        <f>IF(W$3=0,0,INDEX(Sheet1!RawDataCols,$C160,W$5)*$R160)</f>
        <v>-4.5999999999999996</v>
      </c>
      <c r="X160" s="3">
        <f>IF(X$3=0,0,INDEX(Sheet1!RawDataCols,$C160,X$5)*$R160)</f>
        <v>-4.5999999999999996</v>
      </c>
      <c r="Y160" s="3">
        <f>IF(Y$3=0,0,INDEX(Sheet1!RawDataCols,$C160,Y$5)*$R160)</f>
        <v>0</v>
      </c>
      <c r="Z160" s="3">
        <f>IF(Z$3=0,0,INDEX(Sheet1!RawDataCols,$C160,Z$5)*$R160)</f>
        <v>-4.5999999999999996</v>
      </c>
      <c r="AA160" s="3">
        <f>IF(AA$3=0,0,INDEX(Sheet1!RawDataCols,$C160,AA$5)*$R160)</f>
        <v>-4.5999999999999996</v>
      </c>
      <c r="AB160" s="3">
        <f>IF(AB$3=0,0,INDEX(Sheet1!RawDataCols,$C160,AB$5)*$R160)</f>
        <v>0</v>
      </c>
      <c r="AC160" s="3">
        <f>IF(AC$3=0,0,INDEX(Sheet1!RawDataCols,$C160,AC$5)*$R160)</f>
        <v>-4.5999999999999996</v>
      </c>
      <c r="AD160" s="3">
        <f>IF(AD$3=0,0,INDEX(Sheet1!RawDataCols,$C160,AD$5)*$R160)</f>
        <v>-4.5999999999999996</v>
      </c>
      <c r="AE160" s="3">
        <f>IF(AE$3=0,0,INDEX(Sheet1!RawDataCols,$C160,AE$5)*$R160)</f>
        <v>0</v>
      </c>
      <c r="AF160" s="3">
        <f>IF(AF$3=0,0,INDEX(Sheet1!RawDataCols,$C160,AF$5)*$R160)</f>
        <v>-4.5999999999999996</v>
      </c>
      <c r="AG160" s="3">
        <f>IF(AG$3=0,0,INDEX(Sheet1!RawDataCols,$C160,AG$5)*$R160)</f>
        <v>-4.5999999999999996</v>
      </c>
      <c r="AH160" s="3">
        <f>IF(AH$3=0,0,INDEX(Sheet1!RawDataCols,$C160,AH$5)*$R160)</f>
        <v>0</v>
      </c>
      <c r="AI160" s="3">
        <f>IF(AI$3=0,0,INDEX(Sheet1!RawDataCols,$C160,AI$5)*$R160)</f>
        <v>-4.5999999999999996</v>
      </c>
      <c r="AJ160" s="3">
        <f>IF(AJ$3=0,0,INDEX(Sheet1!RawDataCols,$C160,AJ$5)*$R160)</f>
        <v>-4.5999999999999996</v>
      </c>
      <c r="AK160" s="3">
        <f>IF(AK$3=0,0,INDEX(Sheet1!RawDataCols,$C160,AK$5)*$R160)</f>
        <v>0</v>
      </c>
      <c r="AL160" s="3">
        <f>IF(AL$3=0,0,INDEX(Sheet1!RawDataCols,$C160,AL$5)*$R160)</f>
        <v>-4.5999999999999996</v>
      </c>
      <c r="AM160" s="3">
        <f>IF(AM$3=0,0,INDEX(Sheet1!RawDataCols,$C160,AM$5)*$R160)</f>
        <v>-4.5999999999999996</v>
      </c>
      <c r="AN160" s="3">
        <f>IF(AN$3=0,0,INDEX(Sheet1!RawDataCols,$C160,AN$5)*$R160)</f>
        <v>0</v>
      </c>
      <c r="AO160" s="3">
        <f>IF(AO$3=0,0,INDEX(Sheet1!RawDataCols,$C160,AO$5)*$R160)</f>
        <v>-4.5999999999999996</v>
      </c>
      <c r="AP160" s="3">
        <f>IF(AP$3=0,0,INDEX(Sheet1!RawDataCols,$C160,AP$5)*$R160)</f>
        <v>-4.5999999999999996</v>
      </c>
      <c r="AQ160" s="3">
        <f>IF(AQ$3=0,0,INDEX(Sheet1!RawDataCols,$C160,AQ$5)*$R160)</f>
        <v>0</v>
      </c>
      <c r="AR160" s="3">
        <f>IF(AR$3=0,0,INDEX(Sheet1!RawDataCols,$C160,AR$5)*$R160)</f>
        <v>-4.5999999999999996</v>
      </c>
      <c r="AS160" s="3">
        <f>IF(AS$3=0,0,INDEX(Sheet1!RawDataCols,$C160,AS$5)*$R160)</f>
        <v>-4.5999999999999996</v>
      </c>
      <c r="AT160" s="3">
        <f>IF(AT$3=0,0,INDEX(Sheet1!RawDataCols,$C160,AT$5)*$R160)</f>
        <v>0</v>
      </c>
      <c r="AU160" s="3">
        <f>IF(AU$3=0,0,INDEX(Sheet1!RawDataCols,$C160,AU$5)*$R160)</f>
        <v>-4.5999999999999996</v>
      </c>
      <c r="AV160" s="3">
        <f>IF(AV$3=0,0,INDEX(Sheet1!RawDataCols,$C160,AV$5)*$R160)</f>
        <v>-4.5999999999999996</v>
      </c>
      <c r="AW160" s="3">
        <f>IF(AW$3=0,0,INDEX(Sheet1!RawDataCols,$C160,AW$5)*$R160)</f>
        <v>0</v>
      </c>
      <c r="AX160" s="3">
        <f>IF(AX$3=0,0,INDEX(Sheet1!RawDataCols,$C160,AX$5)*$R160)</f>
        <v>-4.5999999999999996</v>
      </c>
      <c r="AY160" s="3">
        <f>IF(AY$3=0,0,INDEX(Sheet1!RawDataCols,$C160,AY$5)*$R160)</f>
        <v>-4.5999999999999996</v>
      </c>
      <c r="AZ160" s="3">
        <f>IF(AZ$3=0,0,INDEX(Sheet1!RawDataCols,$C160,AZ$5)*$R160)</f>
        <v>0</v>
      </c>
      <c r="BA160" s="3">
        <f>IF(BA$3=0,0,INDEX(Sheet1!RawDataCols,$C160,BA$5)*$R160)</f>
        <v>-4.5999999999999996</v>
      </c>
      <c r="BB160" s="3">
        <f>IF(BB$3=0,0,INDEX(Sheet1!RawDataCols,$C160,BB$5)*$R160)</f>
        <v>-4.5999999999999996</v>
      </c>
      <c r="BC160" s="3">
        <f>IF(BC$3=0,0,INDEX(Sheet1!RawDataCols,$C160,BC$5)*$R160)</f>
        <v>0</v>
      </c>
      <c r="BD160" s="3">
        <f>IF(BD$3=0,0,INDEX(Sheet1!RawDataCols,$C160,BD$5)*$R160)</f>
        <v>-4.5999999999999996</v>
      </c>
      <c r="BE160" s="3">
        <f>IF(BE$3=0,0,INDEX(Sheet1!RawDataCols,$C160,BE$5)*$R160)</f>
        <v>-4.5999999999999996</v>
      </c>
      <c r="BF160" s="3">
        <f>IF(BF$3=0,0,INDEX(Sheet1!RawDataCols,$C160,BF$5)*$R160)</f>
        <v>0</v>
      </c>
      <c r="BG160" s="179">
        <f>IF(BG$3=0,0,INDEX(Sheet1!RawDataCols,$C160,BG$5)*$R160)</f>
        <v>-4.5999999999999996</v>
      </c>
      <c r="BH160" s="33">
        <f t="shared" si="69"/>
        <v>-160.99999999999994</v>
      </c>
      <c r="BI160" s="33">
        <f t="shared" si="70"/>
        <v>0</v>
      </c>
      <c r="BJ160" s="33">
        <f t="shared" si="71"/>
        <v>-105.80000000000001</v>
      </c>
      <c r="BK160" s="3">
        <f>IF(BK$3=0,0,INDEX(Sheet1!RawDataCols,$C160,BK$5)*$R160)</f>
        <v>0</v>
      </c>
      <c r="BL160" s="3">
        <f>IF(BL$3=0,0,INDEX(Sheet1!RawDataCols,$C160,BL$5)*$R160)</f>
        <v>-9.7750000000000004</v>
      </c>
      <c r="BM160" s="3">
        <f>IF(BM$3=0,0,INDEX(Sheet1!RawDataCols,$C160,BM$5)*$R160)</f>
        <v>-2.875</v>
      </c>
      <c r="BN160" s="3">
        <f>IF(BN$3=0,0,INDEX(Sheet1!RawDataCols,$C160,BN$5)*$R160)</f>
        <v>-1.1499999999999999</v>
      </c>
      <c r="BO160" s="3">
        <f>IF(BO$3=0,0,INDEX(Sheet1!RawDataCols,$C160,BO$5)*$R160)</f>
        <v>0</v>
      </c>
      <c r="BP160" s="3">
        <f>IF(BP$3=0,0,INDEX(Sheet1!RawDataCols,$C160,BP$5)*$R160)</f>
        <v>-50.6</v>
      </c>
      <c r="BQ160" s="3">
        <f t="shared" si="72"/>
        <v>-119.59999999999998</v>
      </c>
      <c r="BR160" s="3">
        <f t="shared" si="73"/>
        <v>-133.39999999999998</v>
      </c>
      <c r="BS160" s="3">
        <f t="shared" si="74"/>
        <v>-147.19999999999999</v>
      </c>
      <c r="BT160" s="3">
        <f t="shared" si="75"/>
        <v>-161</v>
      </c>
      <c r="BU160" s="3" t="str">
        <f>INDEX(Sheet1!$BS$2:$BS$1000,MATCH($A160,Sheet1!$A$2:$A$1000,0))</f>
        <v>23</v>
      </c>
      <c r="BV160" s="3">
        <f>INDEX(Sheet1!$BT$2:$BT$1000,MATCH($A160,Sheet1!$A$2:$A$1000,0))</f>
        <v>-161</v>
      </c>
    </row>
    <row r="161" spans="1:74" x14ac:dyDescent="0.2">
      <c r="A161" s="249" t="s">
        <v>887</v>
      </c>
      <c r="B161" s="3">
        <f>MATCH($A161,Sheet1!ACCOUNTNO,0)</f>
        <v>97</v>
      </c>
      <c r="C161" s="3">
        <f t="shared" si="66"/>
        <v>97</v>
      </c>
      <c r="D161" s="3" t="str">
        <f>IF(D$3=0,0,INDEX(Sheet1!RawDataCols,$C161,D$5))</f>
        <v>61540A01</v>
      </c>
      <c r="E161" s="3" t="str">
        <f>IF(E$3=0,0,INDEX(Sheet1!RawDataCols,$C161,E$5))</f>
        <v xml:space="preserve">61540          </v>
      </c>
      <c r="F161" s="3" t="str">
        <f>IF(F$3=0,0,INDEX(Sheet1!RawDataCols,$C161,F$5))</f>
        <v xml:space="preserve">A01            </v>
      </c>
      <c r="G161" s="3" t="str">
        <f>IF(G$3=0,0,INDEX(Sheet1!RawDataCols,$C161,G$5))</f>
        <v xml:space="preserve">               </v>
      </c>
      <c r="H161" s="3" t="str">
        <f>IF(H$3=0,0,INDEX(Sheet1!RawDataCols,$C161,H$5))</f>
        <v xml:space="preserve">               </v>
      </c>
      <c r="I161" s="3" t="str">
        <f>IF(I$3=0,0,INDEX(Sheet1!RawDataCols,$C161,I$5))</f>
        <v xml:space="preserve">               </v>
      </c>
      <c r="J161" s="3" t="str">
        <f>IF(J$3=0,0,INDEX(Sheet1!RawDataCols,$C161,J$5))</f>
        <v xml:space="preserve">               </v>
      </c>
      <c r="K161" s="3" t="str">
        <f>IF(K$3=0,0,INDEX(Sheet1!RawDataCols,$C161,K$5))</f>
        <v xml:space="preserve">               </v>
      </c>
      <c r="L161" s="3" t="str">
        <f>IF(L$3=0,0,INDEX(Sheet1!RawDataCols,$C161,L$5))</f>
        <v xml:space="preserve">               </v>
      </c>
      <c r="M161" s="3" t="str">
        <f>IF(M$3=0,0,INDEX(Sheet1!RawDataCols,$C161,M$5))</f>
        <v xml:space="preserve">F010  </v>
      </c>
      <c r="N161" s="3" t="str">
        <f>IF(N$3=0,0,INDEX(Sheet1!RawDataCols,$C161,N$5))</f>
        <v>Less Accum Depn - Plant &amp; Equip-6 Circuit Drive</v>
      </c>
      <c r="O161" s="3">
        <f>INDEX(Sheet1!RawDataCols,$C161,O$5)</f>
        <v>24</v>
      </c>
      <c r="P161" s="3" t="str">
        <f>INDEX(Sheet1!RawDataCols,$C161,P$5)</f>
        <v>Fixed Assets</v>
      </c>
      <c r="Q161" s="3" t="str">
        <f>IF(Q$3=0,0,INDEX(Sheet1!RawDataCols,$C161,Q$5))</f>
        <v>B</v>
      </c>
      <c r="R161" s="3">
        <f t="shared" si="67"/>
        <v>1</v>
      </c>
      <c r="S161" s="3">
        <f t="shared" si="68"/>
        <v>-1</v>
      </c>
      <c r="T161" s="3">
        <f>IF(T$3=0,0,INDEX(Sheet1!RawDataCols,$C161,T$5)*$R161)</f>
        <v>-142.62</v>
      </c>
      <c r="U161" s="3">
        <f>IF(U$3=0,0,INDEX(Sheet1!RawDataCols,$C161,U$5)*$R161)</f>
        <v>-24.16</v>
      </c>
      <c r="V161" s="3">
        <f>IF(V$3=0,0,INDEX(Sheet1!RawDataCols,$C161,V$5)*$R161)</f>
        <v>0</v>
      </c>
      <c r="W161" s="3">
        <f>IF(W$3=0,0,INDEX(Sheet1!RawDataCols,$C161,W$5)*$R161)</f>
        <v>0</v>
      </c>
      <c r="X161" s="3">
        <f>IF(X$3=0,0,INDEX(Sheet1!RawDataCols,$C161,X$5)*$R161)</f>
        <v>-22.6</v>
      </c>
      <c r="Y161" s="3">
        <f>IF(Y$3=0,0,INDEX(Sheet1!RawDataCols,$C161,Y$5)*$R161)</f>
        <v>0</v>
      </c>
      <c r="Z161" s="3">
        <f>IF(Z$3=0,0,INDEX(Sheet1!RawDataCols,$C161,Z$5)*$R161)</f>
        <v>0</v>
      </c>
      <c r="AA161" s="3">
        <f>IF(AA$3=0,0,INDEX(Sheet1!RawDataCols,$C161,AA$5)*$R161)</f>
        <v>-24.16</v>
      </c>
      <c r="AB161" s="3">
        <f>IF(AB$3=0,0,INDEX(Sheet1!RawDataCols,$C161,AB$5)*$R161)</f>
        <v>0</v>
      </c>
      <c r="AC161" s="3">
        <f>IF(AC$3=0,0,INDEX(Sheet1!RawDataCols,$C161,AC$5)*$R161)</f>
        <v>0</v>
      </c>
      <c r="AD161" s="3">
        <f>IF(AD$3=0,0,INDEX(Sheet1!RawDataCols,$C161,AD$5)*$R161)</f>
        <v>-23.38</v>
      </c>
      <c r="AE161" s="3">
        <f>IF(AE$3=0,0,INDEX(Sheet1!RawDataCols,$C161,AE$5)*$R161)</f>
        <v>0</v>
      </c>
      <c r="AF161" s="3">
        <f>IF(AF$3=0,0,INDEX(Sheet1!RawDataCols,$C161,AF$5)*$R161)</f>
        <v>0</v>
      </c>
      <c r="AG161" s="3">
        <f>IF(AG$3=0,0,INDEX(Sheet1!RawDataCols,$C161,AG$5)*$R161)</f>
        <v>-24.16</v>
      </c>
      <c r="AH161" s="3">
        <f>IF(AH$3=0,0,INDEX(Sheet1!RawDataCols,$C161,AH$5)*$R161)</f>
        <v>0</v>
      </c>
      <c r="AI161" s="3">
        <f>IF(AI$3=0,0,INDEX(Sheet1!RawDataCols,$C161,AI$5)*$R161)</f>
        <v>0</v>
      </c>
      <c r="AJ161" s="3">
        <f>IF(AJ$3=0,0,INDEX(Sheet1!RawDataCols,$C161,AJ$5)*$R161)</f>
        <v>-23.38</v>
      </c>
      <c r="AK161" s="3">
        <f>IF(AK$3=0,0,INDEX(Sheet1!RawDataCols,$C161,AK$5)*$R161)</f>
        <v>0</v>
      </c>
      <c r="AL161" s="3">
        <f>IF(AL$3=0,0,INDEX(Sheet1!RawDataCols,$C161,AL$5)*$R161)</f>
        <v>0</v>
      </c>
      <c r="AM161" s="3">
        <f>IF(AM$3=0,0,INDEX(Sheet1!RawDataCols,$C161,AM$5)*$R161)</f>
        <v>-24.16</v>
      </c>
      <c r="AN161" s="3">
        <f>IF(AN$3=0,0,INDEX(Sheet1!RawDataCols,$C161,AN$5)*$R161)</f>
        <v>0</v>
      </c>
      <c r="AO161" s="3">
        <f>IF(AO$3=0,0,INDEX(Sheet1!RawDataCols,$C161,AO$5)*$R161)</f>
        <v>-24.16</v>
      </c>
      <c r="AP161" s="3">
        <f>IF(AP$3=0,0,INDEX(Sheet1!RawDataCols,$C161,AP$5)*$R161)</f>
        <v>-24.16</v>
      </c>
      <c r="AQ161" s="3">
        <f>IF(AQ$3=0,0,INDEX(Sheet1!RawDataCols,$C161,AQ$5)*$R161)</f>
        <v>0</v>
      </c>
      <c r="AR161" s="3">
        <f>IF(AR$3=0,0,INDEX(Sheet1!RawDataCols,$C161,AR$5)*$R161)</f>
        <v>-24.16</v>
      </c>
      <c r="AS161" s="3">
        <f>IF(AS$3=0,0,INDEX(Sheet1!RawDataCols,$C161,AS$5)*$R161)</f>
        <v>-23.38</v>
      </c>
      <c r="AT161" s="3">
        <f>IF(AT$3=0,0,INDEX(Sheet1!RawDataCols,$C161,AT$5)*$R161)</f>
        <v>0</v>
      </c>
      <c r="AU161" s="3">
        <f>IF(AU$3=0,0,INDEX(Sheet1!RawDataCols,$C161,AU$5)*$R161)</f>
        <v>-23.38</v>
      </c>
      <c r="AV161" s="3">
        <f>IF(AV$3=0,0,INDEX(Sheet1!RawDataCols,$C161,AV$5)*$R161)</f>
        <v>-24.16</v>
      </c>
      <c r="AW161" s="3">
        <f>IF(AW$3=0,0,INDEX(Sheet1!RawDataCols,$C161,AW$5)*$R161)</f>
        <v>0</v>
      </c>
      <c r="AX161" s="3">
        <f>IF(AX$3=0,0,INDEX(Sheet1!RawDataCols,$C161,AX$5)*$R161)</f>
        <v>-23.38</v>
      </c>
      <c r="AY161" s="3">
        <f>IF(AY$3=0,0,INDEX(Sheet1!RawDataCols,$C161,AY$5)*$R161)</f>
        <v>-23.38</v>
      </c>
      <c r="AZ161" s="3">
        <f>IF(AZ$3=0,0,INDEX(Sheet1!RawDataCols,$C161,AZ$5)*$R161)</f>
        <v>0</v>
      </c>
      <c r="BA161" s="3">
        <f>IF(BA$3=0,0,INDEX(Sheet1!RawDataCols,$C161,BA$5)*$R161)</f>
        <v>-23.38</v>
      </c>
      <c r="BB161" s="3">
        <f>IF(BB$3=0,0,INDEX(Sheet1!RawDataCols,$C161,BB$5)*$R161)</f>
        <v>-24.16</v>
      </c>
      <c r="BC161" s="3">
        <f>IF(BC$3=0,0,INDEX(Sheet1!RawDataCols,$C161,BC$5)*$R161)</f>
        <v>0</v>
      </c>
      <c r="BD161" s="3">
        <f>IF(BD$3=0,0,INDEX(Sheet1!RawDataCols,$C161,BD$5)*$R161)</f>
        <v>-24.16</v>
      </c>
      <c r="BE161" s="3">
        <f>IF(BE$3=0,0,INDEX(Sheet1!RawDataCols,$C161,BE$5)*$R161)</f>
        <v>-24.16</v>
      </c>
      <c r="BF161" s="3">
        <f>IF(BF$3=0,0,INDEX(Sheet1!RawDataCols,$C161,BF$5)*$R161)</f>
        <v>0</v>
      </c>
      <c r="BG161" s="179">
        <f>IF(BG$3=0,0,INDEX(Sheet1!RawDataCols,$C161,BG$5)*$R161)</f>
        <v>-24.16</v>
      </c>
      <c r="BH161" s="33">
        <f t="shared" si="69"/>
        <v>-427.86000000000007</v>
      </c>
      <c r="BI161" s="33">
        <f t="shared" si="70"/>
        <v>0</v>
      </c>
      <c r="BJ161" s="33">
        <f t="shared" si="71"/>
        <v>-142.62</v>
      </c>
      <c r="BK161" s="3">
        <f>IF(BK$3=0,0,INDEX(Sheet1!RawDataCols,$C161,BK$5)*$R161)</f>
        <v>0</v>
      </c>
      <c r="BL161" s="3">
        <f>IF(BL$3=0,0,INDEX(Sheet1!RawDataCols,$C161,BL$5)*$R161)</f>
        <v>0</v>
      </c>
      <c r="BM161" s="3">
        <f>IF(BM$3=0,0,INDEX(Sheet1!RawDataCols,$C161,BM$5)*$R161)</f>
        <v>0</v>
      </c>
      <c r="BN161" s="3">
        <f>IF(BN$3=0,0,INDEX(Sheet1!RawDataCols,$C161,BN$5)*$R161)</f>
        <v>0</v>
      </c>
      <c r="BO161" s="3">
        <f>IF(BO$3=0,0,INDEX(Sheet1!RawDataCols,$C161,BO$5)*$R161)</f>
        <v>0</v>
      </c>
      <c r="BP161" s="3">
        <f>IF(BP$3=0,0,INDEX(Sheet1!RawDataCols,$C161,BP$5)*$R161)</f>
        <v>0</v>
      </c>
      <c r="BQ161" s="3">
        <f t="shared" si="72"/>
        <v>-213.54</v>
      </c>
      <c r="BR161" s="3">
        <f t="shared" si="73"/>
        <v>-284.45999999999998</v>
      </c>
      <c r="BS161" s="3">
        <f t="shared" si="74"/>
        <v>-356.15999999999997</v>
      </c>
      <c r="BT161" s="3">
        <f t="shared" si="75"/>
        <v>-427.85999999999996</v>
      </c>
      <c r="BU161" s="3" t="str">
        <f>INDEX(Sheet1!$BS$2:$BS$1000,MATCH($A161,Sheet1!$A$2:$A$1000,0))</f>
        <v>23</v>
      </c>
      <c r="BV161" s="3">
        <f>INDEX(Sheet1!$BT$2:$BT$1000,MATCH($A161,Sheet1!$A$2:$A$1000,0))</f>
        <v>-427.86</v>
      </c>
    </row>
    <row r="164" spans="1:74" x14ac:dyDescent="0.2">
      <c r="A164" s="249" t="s">
        <v>891</v>
      </c>
      <c r="B164" s="3">
        <f>MATCH($A164,Sheet1!ACCOUNTNO,0)</f>
        <v>29</v>
      </c>
      <c r="C164" s="3">
        <f t="shared" ref="C164:C166" si="76">IF(ISNA($B164),65000,$B164)</f>
        <v>29</v>
      </c>
      <c r="D164" s="3" t="str">
        <f>IF(D$3=0,0,INDEX(Sheet1!RawDataCols,$C164,D$5))</f>
        <v>22340A01</v>
      </c>
      <c r="E164" s="3" t="str">
        <f>IF(E$3=0,0,INDEX(Sheet1!RawDataCols,$C164,E$5))</f>
        <v xml:space="preserve">22340          </v>
      </c>
      <c r="F164" s="3" t="str">
        <f>IF(F$3=0,0,INDEX(Sheet1!RawDataCols,$C164,F$5))</f>
        <v xml:space="preserve">A01            </v>
      </c>
      <c r="G164" s="3" t="str">
        <f>IF(G$3=0,0,INDEX(Sheet1!RawDataCols,$C164,G$5))</f>
        <v xml:space="preserve">               </v>
      </c>
      <c r="H164" s="3" t="str">
        <f>IF(H$3=0,0,INDEX(Sheet1!RawDataCols,$C164,H$5))</f>
        <v xml:space="preserve">               </v>
      </c>
      <c r="I164" s="3" t="str">
        <f>IF(I$3=0,0,INDEX(Sheet1!RawDataCols,$C164,I$5))</f>
        <v xml:space="preserve">               </v>
      </c>
      <c r="J164" s="3" t="str">
        <f>IF(J$3=0,0,INDEX(Sheet1!RawDataCols,$C164,J$5))</f>
        <v xml:space="preserve">               </v>
      </c>
      <c r="K164" s="3" t="str">
        <f>IF(K$3=0,0,INDEX(Sheet1!RawDataCols,$C164,K$5))</f>
        <v xml:space="preserve">               </v>
      </c>
      <c r="L164" s="3" t="str">
        <f>IF(L$3=0,0,INDEX(Sheet1!RawDataCols,$C164,L$5))</f>
        <v xml:space="preserve">               </v>
      </c>
      <c r="M164" s="3" t="str">
        <f>IF(M$3=0,0,INDEX(Sheet1!RawDataCols,$C164,M$5))</f>
        <v xml:space="preserve">F010  </v>
      </c>
      <c r="N164" s="3" t="str">
        <f>IF(N$3=0,0,INDEX(Sheet1!RawDataCols,$C164,N$5))</f>
        <v>Fees &amp; Charges-6 Circuit Drive</v>
      </c>
      <c r="O164" s="3">
        <f>INDEX(Sheet1!RawDataCols,$C164,O$5)</f>
        <v>13</v>
      </c>
      <c r="P164" s="3" t="str">
        <f>INDEX(Sheet1!RawDataCols,$C164,P$5)</f>
        <v>Cost and Expenses</v>
      </c>
      <c r="Q164" s="3" t="str">
        <f>IF(Q$3=0,0,INDEX(Sheet1!RawDataCols,$C164,Q$5))</f>
        <v>I</v>
      </c>
      <c r="R164" s="3">
        <f>IF(OR(GL_Cat_Code=8,GL_Cat_Code=12,GL_Cat_Code=28,GL_Cat_Code=32,GL_Cat_Code=36,GL_Cat_Code=40),-1,1)</f>
        <v>1</v>
      </c>
      <c r="S164" s="3">
        <f>IF(OR(GL_Cat_Code=8,GL_Cat_Code=12,GL_Cat_Code=28,GL_Cat_Code=32,GL_Cat_Code=36,GL_Cat_Code=40),1,-1)</f>
        <v>-1</v>
      </c>
      <c r="T164" s="3">
        <f>IF(T$3=0,0,INDEX(Sheet1!RawDataCols,$C164,T$5)*$R164)</f>
        <v>0</v>
      </c>
      <c r="U164" s="3">
        <f>IF(U$3=0,0,INDEX(Sheet1!RawDataCols,$C164,U$5)*$R164)</f>
        <v>0</v>
      </c>
      <c r="V164" s="3">
        <f>IF(V$3=0,0,INDEX(Sheet1!RawDataCols,$C164,V$5)*$R164)</f>
        <v>3.17</v>
      </c>
      <c r="W164" s="3">
        <f>IF(W$3=0,0,INDEX(Sheet1!RawDataCols,$C164,W$5)*$R164)</f>
        <v>0</v>
      </c>
      <c r="X164" s="3">
        <f>IF(X$3=0,0,INDEX(Sheet1!RawDataCols,$C164,X$5)*$R164)</f>
        <v>0</v>
      </c>
      <c r="Y164" s="3">
        <f>IF(Y$3=0,0,INDEX(Sheet1!RawDataCols,$C164,Y$5)*$R164)</f>
        <v>3.17</v>
      </c>
      <c r="Z164" s="3">
        <f>IF(Z$3=0,0,INDEX(Sheet1!RawDataCols,$C164,Z$5)*$R164)</f>
        <v>0</v>
      </c>
      <c r="AA164" s="3">
        <f>IF(AA$3=0,0,INDEX(Sheet1!RawDataCols,$C164,AA$5)*$R164)</f>
        <v>0</v>
      </c>
      <c r="AB164" s="3">
        <f>IF(AB$3=0,0,INDEX(Sheet1!RawDataCols,$C164,AB$5)*$R164)</f>
        <v>3.17</v>
      </c>
      <c r="AC164" s="3">
        <f>IF(AC$3=0,0,INDEX(Sheet1!RawDataCols,$C164,AC$5)*$R164)</f>
        <v>0</v>
      </c>
      <c r="AD164" s="3">
        <f>IF(AD$3=0,0,INDEX(Sheet1!RawDataCols,$C164,AD$5)*$R164)</f>
        <v>0</v>
      </c>
      <c r="AE164" s="3">
        <f>IF(AE$3=0,0,INDEX(Sheet1!RawDataCols,$C164,AE$5)*$R164)</f>
        <v>3.17</v>
      </c>
      <c r="AF164" s="3">
        <f>IF(AF$3=0,0,INDEX(Sheet1!RawDataCols,$C164,AF$5)*$R164)</f>
        <v>0</v>
      </c>
      <c r="AG164" s="3">
        <f>IF(AG$3=0,0,INDEX(Sheet1!RawDataCols,$C164,AG$5)*$R164)</f>
        <v>0</v>
      </c>
      <c r="AH164" s="3">
        <f>IF(AH$3=0,0,INDEX(Sheet1!RawDataCols,$C164,AH$5)*$R164)</f>
        <v>3.17</v>
      </c>
      <c r="AI164" s="3">
        <f>IF(AI$3=0,0,INDEX(Sheet1!RawDataCols,$C164,AI$5)*$R164)</f>
        <v>0</v>
      </c>
      <c r="AJ164" s="3">
        <f>IF(AJ$3=0,0,INDEX(Sheet1!RawDataCols,$C164,AJ$5)*$R164)</f>
        <v>0</v>
      </c>
      <c r="AK164" s="3">
        <f>IF(AK$3=0,0,INDEX(Sheet1!RawDataCols,$C164,AK$5)*$R164)</f>
        <v>3.17</v>
      </c>
      <c r="AL164" s="3">
        <f>IF(AL$3=0,0,INDEX(Sheet1!RawDataCols,$C164,AL$5)*$R164)</f>
        <v>0</v>
      </c>
      <c r="AM164" s="3">
        <f>IF(AM$3=0,0,INDEX(Sheet1!RawDataCols,$C164,AM$5)*$R164)</f>
        <v>0</v>
      </c>
      <c r="AN164" s="3">
        <f>IF(AN$3=0,0,INDEX(Sheet1!RawDataCols,$C164,AN$5)*$R164)</f>
        <v>0</v>
      </c>
      <c r="AO164" s="3">
        <f>IF(AO$3=0,0,INDEX(Sheet1!RawDataCols,$C164,AO$5)*$R164)</f>
        <v>0</v>
      </c>
      <c r="AP164" s="3">
        <f>IF(AP$3=0,0,INDEX(Sheet1!RawDataCols,$C164,AP$5)*$R164)</f>
        <v>0</v>
      </c>
      <c r="AQ164" s="3">
        <f>IF(AQ$3=0,0,INDEX(Sheet1!RawDataCols,$C164,AQ$5)*$R164)</f>
        <v>0</v>
      </c>
      <c r="AR164" s="3">
        <f>IF(AR$3=0,0,INDEX(Sheet1!RawDataCols,$C164,AR$5)*$R164)</f>
        <v>0</v>
      </c>
      <c r="AS164" s="3">
        <f>IF(AS$3=0,0,INDEX(Sheet1!RawDataCols,$C164,AS$5)*$R164)</f>
        <v>0</v>
      </c>
      <c r="AT164" s="3">
        <f>IF(AT$3=0,0,INDEX(Sheet1!RawDataCols,$C164,AT$5)*$R164)</f>
        <v>0</v>
      </c>
      <c r="AU164" s="3">
        <f>IF(AU$3=0,0,INDEX(Sheet1!RawDataCols,$C164,AU$5)*$R164)</f>
        <v>0</v>
      </c>
      <c r="AV164" s="3">
        <f>IF(AV$3=0,0,INDEX(Sheet1!RawDataCols,$C164,AV$5)*$R164)</f>
        <v>0</v>
      </c>
      <c r="AW164" s="3">
        <f>IF(AW$3=0,0,INDEX(Sheet1!RawDataCols,$C164,AW$5)*$R164)</f>
        <v>0</v>
      </c>
      <c r="AX164" s="3">
        <f>IF(AX$3=0,0,INDEX(Sheet1!RawDataCols,$C164,AX$5)*$R164)</f>
        <v>0</v>
      </c>
      <c r="AY164" s="3">
        <f>IF(AY$3=0,0,INDEX(Sheet1!RawDataCols,$C164,AY$5)*$R164)</f>
        <v>0</v>
      </c>
      <c r="AZ164" s="3">
        <f>IF(AZ$3=0,0,INDEX(Sheet1!RawDataCols,$C164,AZ$5)*$R164)</f>
        <v>0</v>
      </c>
      <c r="BA164" s="3">
        <f>IF(BA$3=0,0,INDEX(Sheet1!RawDataCols,$C164,BA$5)*$R164)</f>
        <v>0</v>
      </c>
      <c r="BB164" s="3">
        <f>IF(BB$3=0,0,INDEX(Sheet1!RawDataCols,$C164,BB$5)*$R164)</f>
        <v>0</v>
      </c>
      <c r="BC164" s="3">
        <f>IF(BC$3=0,0,INDEX(Sheet1!RawDataCols,$C164,BC$5)*$R164)</f>
        <v>0</v>
      </c>
      <c r="BD164" s="3">
        <f>IF(BD$3=0,0,INDEX(Sheet1!RawDataCols,$C164,BD$5)*$R164)</f>
        <v>0</v>
      </c>
      <c r="BE164" s="3">
        <f>IF(BE$3=0,0,INDEX(Sheet1!RawDataCols,$C164,BE$5)*$R164)</f>
        <v>0</v>
      </c>
      <c r="BF164" s="3">
        <f>IF(BF$3=0,0,INDEX(Sheet1!RawDataCols,$C164,BF$5)*$R164)</f>
        <v>0</v>
      </c>
      <c r="BG164" s="179">
        <f>IF(BG$3=0,0,INDEX(Sheet1!RawDataCols,$C164,BG$5)*$R164)</f>
        <v>0</v>
      </c>
      <c r="BH164" s="33">
        <f t="shared" ref="BH164:BH166" si="77">SUM(T164,U164,X164,AA164,AD164,AG164,AJ164,AM164,AP164,AS164,AV164,AY164,BB164)</f>
        <v>0</v>
      </c>
      <c r="BI164" s="33">
        <f t="shared" ref="BI164:BI166" si="78">SUM(V164,Y164,AB164,AE164,AH164,AK164,AN164,AQ164,AT164,AW164,AZ164,BC164)</f>
        <v>19.02</v>
      </c>
      <c r="BJ164" s="33">
        <f t="shared" ref="BJ164:BJ166" si="79">SUM(W164,Z164,AC164,AF164,AI164,AL164,AO164,AR164,AU164,AX164,BA164,BD164)+IF(Q164&lt;&gt;"I",BP164,0)</f>
        <v>0</v>
      </c>
      <c r="BK164" s="3">
        <f>IF(BK$3=0,0,INDEX(Sheet1!RawDataCols,$C164,BK$5)*$R164)</f>
        <v>3.8039999999999998</v>
      </c>
      <c r="BL164" s="3">
        <f>IF(BL$3=0,0,INDEX(Sheet1!RawDataCols,$C164,BL$5)*$R164)</f>
        <v>0</v>
      </c>
      <c r="BM164" s="3">
        <f>IF(BM$3=0,0,INDEX(Sheet1!RawDataCols,$C164,BM$5)*$R164)</f>
        <v>0</v>
      </c>
      <c r="BN164" s="3">
        <f>IF(BN$3=0,0,INDEX(Sheet1!RawDataCols,$C164,BN$5)*$R164)</f>
        <v>0</v>
      </c>
      <c r="BO164" s="3">
        <f>IF(BO$3=0,0,INDEX(Sheet1!RawDataCols,$C164,BO$5)*$R164)</f>
        <v>0</v>
      </c>
      <c r="BP164" s="3">
        <f>IF(BP$3=0,0,INDEX(Sheet1!RawDataCols,$C164,BP$5)*$R164)</f>
        <v>0</v>
      </c>
      <c r="BQ164" s="3">
        <f t="shared" ref="BQ164:BQ166" si="80">IF($Q164="I",SUM(U164,X164,AA164),SUM(T164,U164,X164,AA164))</f>
        <v>0</v>
      </c>
      <c r="BR164" s="3">
        <f t="shared" ref="BR164:BR166" si="81">IF($Q164="I",SUM(AD164,AG164,AJ164),SUM(AD164,AG164,AJ164,BQ164))</f>
        <v>0</v>
      </c>
      <c r="BS164" s="3">
        <f t="shared" ref="BS164:BS166" si="82">IF($Q164="I",SUM(AM164,AP164,AS164),SUM(AM164,AP164,AS164,BR164))</f>
        <v>0</v>
      </c>
      <c r="BT164" s="3">
        <f t="shared" ref="BT164:BT166" si="83">IF($I164="I",SUM(AV164,AY164,BB164),SUM(AV164,AY164,BB164,BS164))</f>
        <v>0</v>
      </c>
      <c r="BU164" s="3" t="str">
        <f>INDEX(Sheet1!$BS$2:$BS$1000,MATCH($A164,Sheet1!$A$2:$A$1000,0))</f>
        <v>09</v>
      </c>
      <c r="BV164" s="3">
        <f>INDEX(Sheet1!$BT$2:$BT$1000,MATCH($A164,Sheet1!$A$2:$A$1000,0))</f>
        <v>0</v>
      </c>
    </row>
    <row r="165" spans="1:74" x14ac:dyDescent="0.2">
      <c r="A165" s="249" t="s">
        <v>895</v>
      </c>
      <c r="B165" s="3">
        <f>MATCH($A165,Sheet1!ACCOUNTNO,0)</f>
        <v>54</v>
      </c>
      <c r="C165" s="3">
        <f t="shared" si="76"/>
        <v>54</v>
      </c>
      <c r="D165" s="3" t="str">
        <f>IF(D$3=0,0,INDEX(Sheet1!RawDataCols,$C165,D$5))</f>
        <v>28280A01</v>
      </c>
      <c r="E165" s="3" t="str">
        <f>IF(E$3=0,0,INDEX(Sheet1!RawDataCols,$C165,E$5))</f>
        <v xml:space="preserve">28280          </v>
      </c>
      <c r="F165" s="3" t="str">
        <f>IF(F$3=0,0,INDEX(Sheet1!RawDataCols,$C165,F$5))</f>
        <v xml:space="preserve">A01            </v>
      </c>
      <c r="G165" s="3" t="str">
        <f>IF(G$3=0,0,INDEX(Sheet1!RawDataCols,$C165,G$5))</f>
        <v xml:space="preserve">               </v>
      </c>
      <c r="H165" s="3" t="str">
        <f>IF(H$3=0,0,INDEX(Sheet1!RawDataCols,$C165,H$5))</f>
        <v xml:space="preserve">               </v>
      </c>
      <c r="I165" s="3" t="str">
        <f>IF(I$3=0,0,INDEX(Sheet1!RawDataCols,$C165,I$5))</f>
        <v xml:space="preserve">               </v>
      </c>
      <c r="J165" s="3" t="str">
        <f>IF(J$3=0,0,INDEX(Sheet1!RawDataCols,$C165,J$5))</f>
        <v xml:space="preserve">               </v>
      </c>
      <c r="K165" s="3" t="str">
        <f>IF(K$3=0,0,INDEX(Sheet1!RawDataCols,$C165,K$5))</f>
        <v xml:space="preserve">               </v>
      </c>
      <c r="L165" s="3" t="str">
        <f>IF(L$3=0,0,INDEX(Sheet1!RawDataCols,$C165,L$5))</f>
        <v xml:space="preserve">               </v>
      </c>
      <c r="M165" s="3" t="str">
        <f>IF(M$3=0,0,INDEX(Sheet1!RawDataCols,$C165,M$5))</f>
        <v xml:space="preserve">F010  </v>
      </c>
      <c r="N165" s="3" t="str">
        <f>IF(N$3=0,0,INDEX(Sheet1!RawDataCols,$C165,N$5))</f>
        <v>Depreciation - Plant &amp; Equip-6 Circuit Drive</v>
      </c>
      <c r="O165" s="3">
        <f>INDEX(Sheet1!RawDataCols,$C165,O$5)</f>
        <v>13</v>
      </c>
      <c r="P165" s="3" t="str">
        <f>INDEX(Sheet1!RawDataCols,$C165,P$5)</f>
        <v>Cost and Expenses</v>
      </c>
      <c r="Q165" s="3" t="str">
        <f>IF(Q$3=0,0,INDEX(Sheet1!RawDataCols,$C165,Q$5))</f>
        <v>I</v>
      </c>
      <c r="R165" s="3">
        <f>IF(OR(GL_Cat_Code=8,GL_Cat_Code=12,GL_Cat_Code=28,GL_Cat_Code=32,GL_Cat_Code=36,GL_Cat_Code=40),-1,1)</f>
        <v>1</v>
      </c>
      <c r="S165" s="3">
        <f>IF(OR(GL_Cat_Code=8,GL_Cat_Code=12,GL_Cat_Code=28,GL_Cat_Code=32,GL_Cat_Code=36,GL_Cat_Code=40),1,-1)</f>
        <v>-1</v>
      </c>
      <c r="T165" s="3">
        <f>IF(T$3=0,0,INDEX(Sheet1!RawDataCols,$C165,T$5)*$R165)</f>
        <v>0</v>
      </c>
      <c r="U165" s="3">
        <f>IF(U$3=0,0,INDEX(Sheet1!RawDataCols,$C165,U$5)*$R165)</f>
        <v>0</v>
      </c>
      <c r="V165" s="3">
        <f>IF(V$3=0,0,INDEX(Sheet1!RawDataCols,$C165,V$5)*$R165)</f>
        <v>24.16</v>
      </c>
      <c r="W165" s="3">
        <f>IF(W$3=0,0,INDEX(Sheet1!RawDataCols,$C165,W$5)*$R165)</f>
        <v>0</v>
      </c>
      <c r="X165" s="3">
        <f>IF(X$3=0,0,INDEX(Sheet1!RawDataCols,$C165,X$5)*$R165)</f>
        <v>0</v>
      </c>
      <c r="Y165" s="3">
        <f>IF(Y$3=0,0,INDEX(Sheet1!RawDataCols,$C165,Y$5)*$R165)</f>
        <v>22.6</v>
      </c>
      <c r="Z165" s="3">
        <f>IF(Z$3=0,0,INDEX(Sheet1!RawDataCols,$C165,Z$5)*$R165)</f>
        <v>0</v>
      </c>
      <c r="AA165" s="3">
        <f>IF(AA$3=0,0,INDEX(Sheet1!RawDataCols,$C165,AA$5)*$R165)</f>
        <v>0</v>
      </c>
      <c r="AB165" s="3">
        <f>IF(AB$3=0,0,INDEX(Sheet1!RawDataCols,$C165,AB$5)*$R165)</f>
        <v>24.16</v>
      </c>
      <c r="AC165" s="3">
        <f>IF(AC$3=0,0,INDEX(Sheet1!RawDataCols,$C165,AC$5)*$R165)</f>
        <v>0</v>
      </c>
      <c r="AD165" s="3">
        <f>IF(AD$3=0,0,INDEX(Sheet1!RawDataCols,$C165,AD$5)*$R165)</f>
        <v>0</v>
      </c>
      <c r="AE165" s="3">
        <f>IF(AE$3=0,0,INDEX(Sheet1!RawDataCols,$C165,AE$5)*$R165)</f>
        <v>23.38</v>
      </c>
      <c r="AF165" s="3">
        <f>IF(AF$3=0,0,INDEX(Sheet1!RawDataCols,$C165,AF$5)*$R165)</f>
        <v>0</v>
      </c>
      <c r="AG165" s="3">
        <f>IF(AG$3=0,0,INDEX(Sheet1!RawDataCols,$C165,AG$5)*$R165)</f>
        <v>0</v>
      </c>
      <c r="AH165" s="3">
        <f>IF(AH$3=0,0,INDEX(Sheet1!RawDataCols,$C165,AH$5)*$R165)</f>
        <v>24.16</v>
      </c>
      <c r="AI165" s="3">
        <f>IF(AI$3=0,0,INDEX(Sheet1!RawDataCols,$C165,AI$5)*$R165)</f>
        <v>0</v>
      </c>
      <c r="AJ165" s="3">
        <f>IF(AJ$3=0,0,INDEX(Sheet1!RawDataCols,$C165,AJ$5)*$R165)</f>
        <v>0</v>
      </c>
      <c r="AK165" s="3">
        <f>IF(AK$3=0,0,INDEX(Sheet1!RawDataCols,$C165,AK$5)*$R165)</f>
        <v>23.38</v>
      </c>
      <c r="AL165" s="3">
        <f>IF(AL$3=0,0,INDEX(Sheet1!RawDataCols,$C165,AL$5)*$R165)</f>
        <v>0</v>
      </c>
      <c r="AM165" s="3">
        <f>IF(AM$3=0,0,INDEX(Sheet1!RawDataCols,$C165,AM$5)*$R165)</f>
        <v>0</v>
      </c>
      <c r="AN165" s="3">
        <f>IF(AN$3=0,0,INDEX(Sheet1!RawDataCols,$C165,AN$5)*$R165)</f>
        <v>0</v>
      </c>
      <c r="AO165" s="3">
        <f>IF(AO$3=0,0,INDEX(Sheet1!RawDataCols,$C165,AO$5)*$R165)</f>
        <v>0</v>
      </c>
      <c r="AP165" s="3">
        <f>IF(AP$3=0,0,INDEX(Sheet1!RawDataCols,$C165,AP$5)*$R165)</f>
        <v>0</v>
      </c>
      <c r="AQ165" s="3">
        <f>IF(AQ$3=0,0,INDEX(Sheet1!RawDataCols,$C165,AQ$5)*$R165)</f>
        <v>0</v>
      </c>
      <c r="AR165" s="3">
        <f>IF(AR$3=0,0,INDEX(Sheet1!RawDataCols,$C165,AR$5)*$R165)</f>
        <v>0</v>
      </c>
      <c r="AS165" s="3">
        <f>IF(AS$3=0,0,INDEX(Sheet1!RawDataCols,$C165,AS$5)*$R165)</f>
        <v>0</v>
      </c>
      <c r="AT165" s="3">
        <f>IF(AT$3=0,0,INDEX(Sheet1!RawDataCols,$C165,AT$5)*$R165)</f>
        <v>0</v>
      </c>
      <c r="AU165" s="3">
        <f>IF(AU$3=0,0,INDEX(Sheet1!RawDataCols,$C165,AU$5)*$R165)</f>
        <v>0</v>
      </c>
      <c r="AV165" s="3">
        <f>IF(AV$3=0,0,INDEX(Sheet1!RawDataCols,$C165,AV$5)*$R165)</f>
        <v>0</v>
      </c>
      <c r="AW165" s="3">
        <f>IF(AW$3=0,0,INDEX(Sheet1!RawDataCols,$C165,AW$5)*$R165)</f>
        <v>0</v>
      </c>
      <c r="AX165" s="3">
        <f>IF(AX$3=0,0,INDEX(Sheet1!RawDataCols,$C165,AX$5)*$R165)</f>
        <v>0</v>
      </c>
      <c r="AY165" s="3">
        <f>IF(AY$3=0,0,INDEX(Sheet1!RawDataCols,$C165,AY$5)*$R165)</f>
        <v>0</v>
      </c>
      <c r="AZ165" s="3">
        <f>IF(AZ$3=0,0,INDEX(Sheet1!RawDataCols,$C165,AZ$5)*$R165)</f>
        <v>0</v>
      </c>
      <c r="BA165" s="3">
        <f>IF(BA$3=0,0,INDEX(Sheet1!RawDataCols,$C165,BA$5)*$R165)</f>
        <v>0</v>
      </c>
      <c r="BB165" s="3">
        <f>IF(BB$3=0,0,INDEX(Sheet1!RawDataCols,$C165,BB$5)*$R165)</f>
        <v>0</v>
      </c>
      <c r="BC165" s="3">
        <f>IF(BC$3=0,0,INDEX(Sheet1!RawDataCols,$C165,BC$5)*$R165)</f>
        <v>0</v>
      </c>
      <c r="BD165" s="3">
        <f>IF(BD$3=0,0,INDEX(Sheet1!RawDataCols,$C165,BD$5)*$R165)</f>
        <v>0</v>
      </c>
      <c r="BE165" s="3">
        <f>IF(BE$3=0,0,INDEX(Sheet1!RawDataCols,$C165,BE$5)*$R165)</f>
        <v>0</v>
      </c>
      <c r="BF165" s="3">
        <f>IF(BF$3=0,0,INDEX(Sheet1!RawDataCols,$C165,BF$5)*$R165)</f>
        <v>0</v>
      </c>
      <c r="BG165" s="179">
        <f>IF(BG$3=0,0,INDEX(Sheet1!RawDataCols,$C165,BG$5)*$R165)</f>
        <v>0</v>
      </c>
      <c r="BH165" s="33">
        <f t="shared" si="77"/>
        <v>0</v>
      </c>
      <c r="BI165" s="33">
        <f t="shared" si="78"/>
        <v>141.84</v>
      </c>
      <c r="BJ165" s="33">
        <f t="shared" si="79"/>
        <v>0</v>
      </c>
      <c r="BK165" s="3">
        <f>IF(BK$3=0,0,INDEX(Sheet1!RawDataCols,$C165,BK$5)*$R165)</f>
        <v>28.524000000000001</v>
      </c>
      <c r="BL165" s="3">
        <f>IF(BL$3=0,0,INDEX(Sheet1!RawDataCols,$C165,BL$5)*$R165)</f>
        <v>0</v>
      </c>
      <c r="BM165" s="3">
        <f>IF(BM$3=0,0,INDEX(Sheet1!RawDataCols,$C165,BM$5)*$R165)</f>
        <v>0</v>
      </c>
      <c r="BN165" s="3">
        <f>IF(BN$3=0,0,INDEX(Sheet1!RawDataCols,$C165,BN$5)*$R165)</f>
        <v>0</v>
      </c>
      <c r="BO165" s="3">
        <f>IF(BO$3=0,0,INDEX(Sheet1!RawDataCols,$C165,BO$5)*$R165)</f>
        <v>0</v>
      </c>
      <c r="BP165" s="3">
        <f>IF(BP$3=0,0,INDEX(Sheet1!RawDataCols,$C165,BP$5)*$R165)</f>
        <v>0</v>
      </c>
      <c r="BQ165" s="3">
        <f t="shared" si="80"/>
        <v>0</v>
      </c>
      <c r="BR165" s="3">
        <f t="shared" si="81"/>
        <v>0</v>
      </c>
      <c r="BS165" s="3">
        <f t="shared" si="82"/>
        <v>0</v>
      </c>
      <c r="BT165" s="3">
        <f t="shared" si="83"/>
        <v>0</v>
      </c>
      <c r="BU165" s="3" t="str">
        <f>INDEX(Sheet1!$BS$2:$BS$1000,MATCH($A165,Sheet1!$A$2:$A$1000,0))</f>
        <v>15</v>
      </c>
      <c r="BV165" s="3">
        <f>INDEX(Sheet1!$BT$2:$BT$1000,MATCH($A165,Sheet1!$A$2:$A$1000,0))</f>
        <v>0</v>
      </c>
    </row>
    <row r="166" spans="1:74" x14ac:dyDescent="0.2">
      <c r="A166" s="249" t="s">
        <v>538</v>
      </c>
      <c r="B166" s="3">
        <f>MATCH($A166,Sheet1!ACCOUNTNO,0)</f>
        <v>109</v>
      </c>
      <c r="C166" s="3">
        <f t="shared" si="76"/>
        <v>109</v>
      </c>
      <c r="D166" s="3" t="str">
        <f>IF(D$3=0,0,INDEX(Sheet1!RawDataCols,$C166,D$5))</f>
        <v>63440H02</v>
      </c>
      <c r="E166" s="3" t="str">
        <f>IF(E$3=0,0,INDEX(Sheet1!RawDataCols,$C166,E$5))</f>
        <v xml:space="preserve">63440          </v>
      </c>
      <c r="F166" s="3" t="str">
        <f>IF(F$3=0,0,INDEX(Sheet1!RawDataCols,$C166,F$5))</f>
        <v xml:space="preserve">H02            </v>
      </c>
      <c r="G166" s="3" t="str">
        <f>IF(G$3=0,0,INDEX(Sheet1!RawDataCols,$C166,G$5))</f>
        <v xml:space="preserve">               </v>
      </c>
      <c r="H166" s="3" t="str">
        <f>IF(H$3=0,0,INDEX(Sheet1!RawDataCols,$C166,H$5))</f>
        <v xml:space="preserve">               </v>
      </c>
      <c r="I166" s="3" t="str">
        <f>IF(I$3=0,0,INDEX(Sheet1!RawDataCols,$C166,I$5))</f>
        <v xml:space="preserve">               </v>
      </c>
      <c r="J166" s="3" t="str">
        <f>IF(J$3=0,0,INDEX(Sheet1!RawDataCols,$C166,J$5))</f>
        <v xml:space="preserve">               </v>
      </c>
      <c r="K166" s="3" t="str">
        <f>IF(K$3=0,0,INDEX(Sheet1!RawDataCols,$C166,K$5))</f>
        <v xml:space="preserve">               </v>
      </c>
      <c r="L166" s="3" t="str">
        <f>IF(L$3=0,0,INDEX(Sheet1!RawDataCols,$C166,L$5))</f>
        <v xml:space="preserve">               </v>
      </c>
      <c r="M166" s="3" t="str">
        <f>IF(M$3=0,0,INDEX(Sheet1!RawDataCols,$C166,M$5))</f>
        <v xml:space="preserve">F010  </v>
      </c>
      <c r="N166" s="3" t="str">
        <f>IF(N$3=0,0,INDEX(Sheet1!RawDataCols,$C166,N$5))</f>
        <v>Trusts-JMFT</v>
      </c>
      <c r="O166" s="3">
        <f>INDEX(Sheet1!RawDataCols,$C166,O$5)</f>
        <v>26</v>
      </c>
      <c r="P166" s="3" t="str">
        <f>INDEX(Sheet1!RawDataCols,$C166,P$5)</f>
        <v>Other Assets</v>
      </c>
      <c r="Q166" s="3" t="str">
        <f>IF(Q$3=0,0,INDEX(Sheet1!RawDataCols,$C166,Q$5))</f>
        <v>B</v>
      </c>
      <c r="R166" s="3">
        <f>IF(OR(GL_Cat_Code=8,GL_Cat_Code=12,GL_Cat_Code=28,GL_Cat_Code=32,GL_Cat_Code=36,GL_Cat_Code=40),-1,1)</f>
        <v>1</v>
      </c>
      <c r="S166" s="3">
        <f>IF(OR(GL_Cat_Code=8,GL_Cat_Code=12,GL_Cat_Code=28,GL_Cat_Code=32,GL_Cat_Code=36,GL_Cat_Code=40),1,-1)</f>
        <v>-1</v>
      </c>
      <c r="T166" s="3">
        <f>IF(T$3=0,0,INDEX(Sheet1!RawDataCols,$C166,T$5)*$R166)</f>
        <v>0</v>
      </c>
      <c r="U166" s="3">
        <f>IF(U$3=0,0,INDEX(Sheet1!RawDataCols,$C166,U$5)*$R166)</f>
        <v>0</v>
      </c>
      <c r="V166" s="3">
        <f>IF(V$3=0,0,INDEX(Sheet1!RawDataCols,$C166,V$5)*$R166)</f>
        <v>0</v>
      </c>
      <c r="W166" s="3">
        <f>IF(W$3=0,0,INDEX(Sheet1!RawDataCols,$C166,W$5)*$R166)</f>
        <v>0</v>
      </c>
      <c r="X166" s="3">
        <f>IF(X$3=0,0,INDEX(Sheet1!RawDataCols,$C166,X$5)*$R166)</f>
        <v>0</v>
      </c>
      <c r="Y166" s="3">
        <f>IF(Y$3=0,0,INDEX(Sheet1!RawDataCols,$C166,Y$5)*$R166)</f>
        <v>0</v>
      </c>
      <c r="Z166" s="3">
        <f>IF(Z$3=0,0,INDEX(Sheet1!RawDataCols,$C166,Z$5)*$R166)</f>
        <v>0</v>
      </c>
      <c r="AA166" s="3">
        <f>IF(AA$3=0,0,INDEX(Sheet1!RawDataCols,$C166,AA$5)*$R166)</f>
        <v>0</v>
      </c>
      <c r="AB166" s="3">
        <f>IF(AB$3=0,0,INDEX(Sheet1!RawDataCols,$C166,AB$5)*$R166)</f>
        <v>0</v>
      </c>
      <c r="AC166" s="3">
        <f>IF(AC$3=0,0,INDEX(Sheet1!RawDataCols,$C166,AC$5)*$R166)</f>
        <v>0</v>
      </c>
      <c r="AD166" s="3">
        <f>IF(AD$3=0,0,INDEX(Sheet1!RawDataCols,$C166,AD$5)*$R166)</f>
        <v>0</v>
      </c>
      <c r="AE166" s="3">
        <f>IF(AE$3=0,0,INDEX(Sheet1!RawDataCols,$C166,AE$5)*$R166)</f>
        <v>0</v>
      </c>
      <c r="AF166" s="3">
        <f>IF(AF$3=0,0,INDEX(Sheet1!RawDataCols,$C166,AF$5)*$R166)</f>
        <v>0</v>
      </c>
      <c r="AG166" s="3">
        <f>IF(AG$3=0,0,INDEX(Sheet1!RawDataCols,$C166,AG$5)*$R166)</f>
        <v>0</v>
      </c>
      <c r="AH166" s="3">
        <f>IF(AH$3=0,0,INDEX(Sheet1!RawDataCols,$C166,AH$5)*$R166)</f>
        <v>0</v>
      </c>
      <c r="AI166" s="3">
        <f>IF(AI$3=0,0,INDEX(Sheet1!RawDataCols,$C166,AI$5)*$R166)</f>
        <v>0</v>
      </c>
      <c r="AJ166" s="3">
        <f>IF(AJ$3=0,0,INDEX(Sheet1!RawDataCols,$C166,AJ$5)*$R166)</f>
        <v>0</v>
      </c>
      <c r="AK166" s="3">
        <f>IF(AK$3=0,0,INDEX(Sheet1!RawDataCols,$C166,AK$5)*$R166)</f>
        <v>0</v>
      </c>
      <c r="AL166" s="3">
        <f>IF(AL$3=0,0,INDEX(Sheet1!RawDataCols,$C166,AL$5)*$R166)</f>
        <v>0</v>
      </c>
      <c r="AM166" s="3">
        <f>IF(AM$3=0,0,INDEX(Sheet1!RawDataCols,$C166,AM$5)*$R166)</f>
        <v>0</v>
      </c>
      <c r="AN166" s="3">
        <f>IF(AN$3=0,0,INDEX(Sheet1!RawDataCols,$C166,AN$5)*$R166)</f>
        <v>0</v>
      </c>
      <c r="AO166" s="3">
        <f>IF(AO$3=0,0,INDEX(Sheet1!RawDataCols,$C166,AO$5)*$R166)</f>
        <v>0</v>
      </c>
      <c r="AP166" s="3">
        <f>IF(AP$3=0,0,INDEX(Sheet1!RawDataCols,$C166,AP$5)*$R166)</f>
        <v>178000</v>
      </c>
      <c r="AQ166" s="3">
        <f>IF(AQ$3=0,0,INDEX(Sheet1!RawDataCols,$C166,AQ$5)*$R166)</f>
        <v>0</v>
      </c>
      <c r="AR166" s="3">
        <f>IF(AR$3=0,0,INDEX(Sheet1!RawDataCols,$C166,AR$5)*$R166)</f>
        <v>0</v>
      </c>
      <c r="AS166" s="3">
        <f>IF(AS$3=0,0,INDEX(Sheet1!RawDataCols,$C166,AS$5)*$R166)</f>
        <v>0</v>
      </c>
      <c r="AT166" s="3">
        <f>IF(AT$3=0,0,INDEX(Sheet1!RawDataCols,$C166,AT$5)*$R166)</f>
        <v>0</v>
      </c>
      <c r="AU166" s="3">
        <f>IF(AU$3=0,0,INDEX(Sheet1!RawDataCols,$C166,AU$5)*$R166)</f>
        <v>0</v>
      </c>
      <c r="AV166" s="3">
        <f>IF(AV$3=0,0,INDEX(Sheet1!RawDataCols,$C166,AV$5)*$R166)</f>
        <v>0</v>
      </c>
      <c r="AW166" s="3">
        <f>IF(AW$3=0,0,INDEX(Sheet1!RawDataCols,$C166,AW$5)*$R166)</f>
        <v>0</v>
      </c>
      <c r="AX166" s="3">
        <f>IF(AX$3=0,0,INDEX(Sheet1!RawDataCols,$C166,AX$5)*$R166)</f>
        <v>0</v>
      </c>
      <c r="AY166" s="3">
        <f>IF(AY$3=0,0,INDEX(Sheet1!RawDataCols,$C166,AY$5)*$R166)</f>
        <v>0</v>
      </c>
      <c r="AZ166" s="3">
        <f>IF(AZ$3=0,0,INDEX(Sheet1!RawDataCols,$C166,AZ$5)*$R166)</f>
        <v>0</v>
      </c>
      <c r="BA166" s="3">
        <f>IF(BA$3=0,0,INDEX(Sheet1!RawDataCols,$C166,BA$5)*$R166)</f>
        <v>0</v>
      </c>
      <c r="BB166" s="3">
        <f>IF(BB$3=0,0,INDEX(Sheet1!RawDataCols,$C166,BB$5)*$R166)</f>
        <v>0</v>
      </c>
      <c r="BC166" s="3">
        <f>IF(BC$3=0,0,INDEX(Sheet1!RawDataCols,$C166,BC$5)*$R166)</f>
        <v>0</v>
      </c>
      <c r="BD166" s="3">
        <f>IF(BD$3=0,0,INDEX(Sheet1!RawDataCols,$C166,BD$5)*$R166)</f>
        <v>0</v>
      </c>
      <c r="BE166" s="3">
        <f>IF(BE$3=0,0,INDEX(Sheet1!RawDataCols,$C166,BE$5)*$R166)</f>
        <v>0</v>
      </c>
      <c r="BF166" s="3">
        <f>IF(BF$3=0,0,INDEX(Sheet1!RawDataCols,$C166,BF$5)*$R166)</f>
        <v>0</v>
      </c>
      <c r="BG166" s="179">
        <f>IF(BG$3=0,0,INDEX(Sheet1!RawDataCols,$C166,BG$5)*$R166)</f>
        <v>0</v>
      </c>
      <c r="BH166" s="33">
        <f t="shared" si="77"/>
        <v>178000</v>
      </c>
      <c r="BI166" s="33">
        <f t="shared" si="78"/>
        <v>0</v>
      </c>
      <c r="BJ166" s="33">
        <f t="shared" si="79"/>
        <v>0</v>
      </c>
      <c r="BK166" s="3">
        <f>IF(BK$3=0,0,INDEX(Sheet1!RawDataCols,$C166,BK$5)*$R166)</f>
        <v>0</v>
      </c>
      <c r="BL166" s="3">
        <f>IF(BL$3=0,0,INDEX(Sheet1!RawDataCols,$C166,BL$5)*$R166)</f>
        <v>0</v>
      </c>
      <c r="BM166" s="3">
        <f>IF(BM$3=0,0,INDEX(Sheet1!RawDataCols,$C166,BM$5)*$R166)</f>
        <v>0</v>
      </c>
      <c r="BN166" s="3">
        <f>IF(BN$3=0,0,INDEX(Sheet1!RawDataCols,$C166,BN$5)*$R166)</f>
        <v>0</v>
      </c>
      <c r="BO166" s="3">
        <f>IF(BO$3=0,0,INDEX(Sheet1!RawDataCols,$C166,BO$5)*$R166)</f>
        <v>0</v>
      </c>
      <c r="BP166" s="3">
        <f>IF(BP$3=0,0,INDEX(Sheet1!RawDataCols,$C166,BP$5)*$R166)</f>
        <v>0</v>
      </c>
      <c r="BQ166" s="3">
        <f t="shared" si="80"/>
        <v>0</v>
      </c>
      <c r="BR166" s="3">
        <f t="shared" si="81"/>
        <v>0</v>
      </c>
      <c r="BS166" s="3">
        <f t="shared" si="82"/>
        <v>178000</v>
      </c>
      <c r="BT166" s="3">
        <f t="shared" si="83"/>
        <v>178000</v>
      </c>
      <c r="BU166" s="3" t="str">
        <f>INDEX(Sheet1!$BS$2:$BS$1000,MATCH($A166,Sheet1!$A$2:$A$1000,0))</f>
        <v>25</v>
      </c>
      <c r="BV166" s="3">
        <f>INDEX(Sheet1!$BT$2:$BT$1000,MATCH($A166,Sheet1!$A$2:$A$1000,0))</f>
        <v>178000</v>
      </c>
    </row>
  </sheetData>
  <sortState xmlns:xlrd2="http://schemas.microsoft.com/office/spreadsheetml/2017/richdata2" ref="A9:BV866">
    <sortCondition sortBy="cellColor" ref="A9:A866" dxfId="0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ROOTS PROPERTY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450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300" t="str">
        <f>TRIM(Sheet1!$BM$2)</f>
        <v>ROOTS PROPERTY PTY LTD</v>
      </c>
      <c r="D4" s="300"/>
      <c r="E4" s="300"/>
      <c r="F4" s="300"/>
      <c r="G4" s="300"/>
      <c r="H4" s="300"/>
      <c r="I4" s="300"/>
      <c r="J4" s="300"/>
      <c r="K4" s="300"/>
      <c r="L4" s="300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304" t="s">
        <v>267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303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303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303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303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301"/>
      <c r="K35" s="301"/>
      <c r="L35" s="301"/>
      <c r="M35" s="302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800"/>
  <sheetViews>
    <sheetView topLeftCell="A2" zoomScaleNormal="100" workbookViewId="0">
      <selection activeCell="A21" sqref="A21:XFD28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4" width="13" style="204" customWidth="1"/>
    <col min="5" max="5" width="11.28515625" style="204" bestFit="1" customWidth="1"/>
    <col min="6" max="6" width="14.85546875" style="204" customWidth="1"/>
    <col min="7" max="7" width="11.5703125" style="182" bestFit="1" customWidth="1"/>
    <col min="8" max="8" width="9.140625" style="182"/>
    <col min="9" max="9" width="13.7109375" style="204" customWidth="1"/>
    <col min="10" max="10" width="12.85546875" style="204" bestFit="1" customWidth="1"/>
    <col min="11" max="11" width="13.85546875" style="204" bestFit="1" customWidth="1"/>
    <col min="12" max="12" width="13.5703125" style="182" customWidth="1"/>
    <col min="13" max="14" width="9.140625" style="182"/>
    <col min="15" max="15" width="9.140625" style="182" hidden="1" customWidth="1"/>
    <col min="16" max="16" width="9.140625" style="182"/>
    <col min="17" max="17" width="12.28515625" style="182" bestFit="1" customWidth="1"/>
    <col min="18" max="18" width="10.140625" style="182" bestFit="1" customWidth="1"/>
    <col min="19" max="16384" width="9.140625" style="182"/>
  </cols>
  <sheetData>
    <row r="4" spans="1:15" ht="23.25" customHeight="1" x14ac:dyDescent="0.35">
      <c r="C4" s="193"/>
      <c r="D4" s="306" t="str">
        <f>Sheet1!$BM$2</f>
        <v xml:space="preserve">ROOTS PROPERTY PTY LTD                                      </v>
      </c>
      <c r="E4" s="307"/>
      <c r="F4" s="307"/>
      <c r="G4" s="307"/>
      <c r="H4" s="307"/>
      <c r="I4" s="307"/>
      <c r="J4" s="307"/>
      <c r="K4" s="307"/>
      <c r="L4" s="308"/>
    </row>
    <row r="5" spans="1:15" x14ac:dyDescent="0.2">
      <c r="C5" s="193"/>
      <c r="D5" s="309" t="s">
        <v>438</v>
      </c>
      <c r="E5" s="310"/>
      <c r="F5" s="310"/>
      <c r="G5" s="310"/>
      <c r="H5" s="310"/>
      <c r="I5" s="310"/>
      <c r="J5" s="310"/>
      <c r="K5" s="310"/>
      <c r="L5" s="311"/>
    </row>
    <row r="6" spans="1:15" x14ac:dyDescent="0.2">
      <c r="C6" s="193"/>
      <c r="D6" s="312" t="str">
        <f>"For The Year Ending "&amp;Lookup!A1</f>
        <v>For The Year Ending December 2020</v>
      </c>
      <c r="E6" s="313"/>
      <c r="F6" s="313"/>
      <c r="G6" s="313"/>
      <c r="H6" s="313"/>
      <c r="I6" s="313"/>
      <c r="J6" s="313"/>
      <c r="K6" s="313"/>
      <c r="L6" s="314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439</v>
      </c>
      <c r="E8" s="227" t="s">
        <v>26</v>
      </c>
      <c r="F8" s="227" t="s">
        <v>440</v>
      </c>
      <c r="G8" s="229" t="s">
        <v>26</v>
      </c>
      <c r="H8" s="228"/>
      <c r="I8" s="227" t="s">
        <v>439</v>
      </c>
      <c r="J8" s="227" t="s">
        <v>26</v>
      </c>
      <c r="K8" s="227" t="s">
        <v>440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441</v>
      </c>
      <c r="H9" s="223"/>
      <c r="I9" s="222" t="s">
        <v>442</v>
      </c>
      <c r="J9" s="222" t="s">
        <v>442</v>
      </c>
      <c r="K9" s="222" t="s">
        <v>442</v>
      </c>
      <c r="L9" s="221" t="s">
        <v>441</v>
      </c>
    </row>
    <row r="10" spans="1:15" x14ac:dyDescent="0.2">
      <c r="A10" s="220"/>
      <c r="C10" s="206" t="s">
        <v>455</v>
      </c>
    </row>
    <row r="11" spans="1:15" x14ac:dyDescent="0.2">
      <c r="A11" t="str">
        <f>'01'!A2</f>
        <v>10100-A05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Income-26a Grote St                                  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108348.23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31194.240000000002</v>
      </c>
      <c r="L11" s="204">
        <f>K11-J11</f>
        <v>31194.240000000002</v>
      </c>
      <c r="O11" s="182">
        <f t="shared" ref="O11:O28" si="0">+IF(A11&gt;0,1,0)</f>
        <v>1</v>
      </c>
    </row>
    <row r="12" spans="1:15" x14ac:dyDescent="0.2">
      <c r="A12" t="str">
        <f>'01'!A3</f>
        <v>10100-A06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Rental Income-31 Franklin St                                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179942.99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135883.07</v>
      </c>
      <c r="L12" s="204">
        <f t="shared" ref="L12:L19" si="1">K12-J12</f>
        <v>135883.07</v>
      </c>
      <c r="O12" s="182">
        <f t="shared" si="0"/>
        <v>1</v>
      </c>
    </row>
    <row r="13" spans="1:15" x14ac:dyDescent="0.2">
      <c r="A13" t="str">
        <f>'01'!A4</f>
        <v>10100-A07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 xml:space="preserve">Rental Income-25 Franklin St                                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667536.38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955147.43</v>
      </c>
      <c r="L13" s="204">
        <f t="shared" si="1"/>
        <v>955147.43</v>
      </c>
      <c r="O13" s="182">
        <f t="shared" si="0"/>
        <v>1</v>
      </c>
    </row>
    <row r="14" spans="1:15" x14ac:dyDescent="0.2">
      <c r="A14" t="str">
        <f>'01'!A5</f>
        <v>10100-A10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 xml:space="preserve">Rental Income-15 Franklin St                                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707663.75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657238.25</v>
      </c>
      <c r="L14" s="204">
        <f t="shared" si="1"/>
        <v>657238.25</v>
      </c>
      <c r="N14" s="196"/>
      <c r="O14" s="182">
        <f t="shared" si="0"/>
        <v>1</v>
      </c>
    </row>
    <row r="15" spans="1:15" x14ac:dyDescent="0.2">
      <c r="A15" t="str">
        <f>'01'!A6</f>
        <v>10100-A12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Rental Income-A27 188 Carrington                            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1</v>
      </c>
    </row>
    <row r="16" spans="1:15" x14ac:dyDescent="0.2">
      <c r="A16" t="str">
        <f>'01'!A7</f>
        <v>10100-A13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Rental Income-B25 188 Carrington                            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1</v>
      </c>
    </row>
    <row r="17" spans="1:15" x14ac:dyDescent="0.2">
      <c r="A17" t="str">
        <f>'01'!A8</f>
        <v>10100-A14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Rental Income-120 Queen Road                                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5950.32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4707.2</v>
      </c>
      <c r="L17" s="204">
        <f t="shared" si="1"/>
        <v>4707.2</v>
      </c>
      <c r="O17" s="182">
        <f t="shared" si="0"/>
        <v>1</v>
      </c>
    </row>
    <row r="18" spans="1:15" x14ac:dyDescent="0.2">
      <c r="A18" t="str">
        <f>'01'!A9</f>
        <v>10100-A15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Rental Income-236 Queen Road                                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10279.52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13745.33</v>
      </c>
      <c r="L18" s="204">
        <f t="shared" si="1"/>
        <v>13745.33</v>
      </c>
      <c r="O18" s="182">
        <f t="shared" si="0"/>
        <v>1</v>
      </c>
    </row>
    <row r="19" spans="1:15" x14ac:dyDescent="0.2">
      <c r="A19" t="str">
        <f>'01'!A10</f>
        <v>10100-A16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Rental Income-534 Queen Road                                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16656.650000000001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21636.89</v>
      </c>
      <c r="L19" s="204">
        <f t="shared" si="1"/>
        <v>21636.89</v>
      </c>
      <c r="O19" s="182">
        <f t="shared" si="0"/>
        <v>1</v>
      </c>
    </row>
    <row r="20" spans="1:15" x14ac:dyDescent="0.2">
      <c r="A20" t="str">
        <f>'01'!A11</f>
        <v>10100-A01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 xml:space="preserve">Rental Income-6 Circuit Drive                               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20654.27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149039.37</v>
      </c>
      <c r="L20" s="204">
        <f t="shared" ref="L20:L26" si="2">K20-J20</f>
        <v>149039.37</v>
      </c>
      <c r="O20" s="182">
        <f t="shared" si="0"/>
        <v>1</v>
      </c>
    </row>
    <row r="21" spans="1:15" hidden="1" x14ac:dyDescent="0.2">
      <c r="A21">
        <f>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2"/>
        <v>0</v>
      </c>
      <c r="O21" s="182">
        <f t="shared" si="0"/>
        <v>0</v>
      </c>
    </row>
    <row r="22" spans="1:15" hidden="1" x14ac:dyDescent="0.2">
      <c r="A22">
        <f>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2"/>
        <v>0</v>
      </c>
      <c r="O22" s="182">
        <f t="shared" si="0"/>
        <v>0</v>
      </c>
    </row>
    <row r="23" spans="1:15" hidden="1" x14ac:dyDescent="0.2">
      <c r="A23">
        <f>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2"/>
        <v>0</v>
      </c>
      <c r="O23" s="182">
        <f t="shared" si="0"/>
        <v>0</v>
      </c>
    </row>
    <row r="24" spans="1:15" hidden="1" x14ac:dyDescent="0.2">
      <c r="A24">
        <f>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2"/>
        <v>0</v>
      </c>
      <c r="O24" s="182">
        <f t="shared" si="0"/>
        <v>0</v>
      </c>
    </row>
    <row r="25" spans="1:15" hidden="1" x14ac:dyDescent="0.2">
      <c r="A25">
        <f>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2"/>
        <v>0</v>
      </c>
      <c r="O25" s="182">
        <f t="shared" si="0"/>
        <v>0</v>
      </c>
    </row>
    <row r="26" spans="1:15" hidden="1" x14ac:dyDescent="0.2">
      <c r="A26">
        <f>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2"/>
        <v>0</v>
      </c>
      <c r="O26" s="182">
        <f t="shared" si="0"/>
        <v>0</v>
      </c>
    </row>
    <row r="27" spans="1:15" hidden="1" x14ac:dyDescent="0.2">
      <c r="A27">
        <f>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ref="L27:L28" si="3">K27-J27</f>
        <v>0</v>
      </c>
      <c r="O27" s="182">
        <f t="shared" si="0"/>
        <v>0</v>
      </c>
    </row>
    <row r="28" spans="1:15" hidden="1" x14ac:dyDescent="0.2">
      <c r="A28">
        <f>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3"/>
        <v>0</v>
      </c>
      <c r="O28" s="182">
        <f t="shared" si="0"/>
        <v>0</v>
      </c>
    </row>
    <row r="29" spans="1:15" x14ac:dyDescent="0.2">
      <c r="G29" s="205"/>
      <c r="H29" s="205"/>
      <c r="L29" s="204"/>
      <c r="O29" s="182">
        <v>1</v>
      </c>
    </row>
    <row r="30" spans="1:15" x14ac:dyDescent="0.2">
      <c r="A30" s="219"/>
      <c r="B30" s="219"/>
      <c r="C30" s="212" t="s">
        <v>444</v>
      </c>
      <c r="D30" s="210">
        <f>SUM(D11:D19)</f>
        <v>0</v>
      </c>
      <c r="E30" s="210">
        <f>SUM(E11:E19)</f>
        <v>0</v>
      </c>
      <c r="F30" s="210">
        <f>SUM(F11:F19)</f>
        <v>0</v>
      </c>
      <c r="G30" s="218"/>
      <c r="H30" s="218"/>
      <c r="I30" s="210">
        <f>SUM(I11:I28)</f>
        <v>1717032.11</v>
      </c>
      <c r="J30" s="210">
        <f t="shared" ref="J30:L30" si="4">SUM(J11:J28)</f>
        <v>0</v>
      </c>
      <c r="K30" s="210">
        <f t="shared" si="4"/>
        <v>1968591.7799999998</v>
      </c>
      <c r="L30" s="210">
        <f t="shared" si="4"/>
        <v>1968591.7799999998</v>
      </c>
      <c r="O30" s="182">
        <v>1</v>
      </c>
    </row>
    <row r="31" spans="1:15" x14ac:dyDescent="0.2">
      <c r="C31" s="206" t="s">
        <v>452</v>
      </c>
      <c r="D31" s="216"/>
      <c r="G31" s="205"/>
      <c r="H31" s="205"/>
      <c r="L31" s="204"/>
      <c r="O31" s="182">
        <v>1</v>
      </c>
    </row>
    <row r="32" spans="1:15" hidden="1" x14ac:dyDescent="0.2">
      <c r="A32" s="182">
        <f>'02'!A2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ref="L32:L55" si="5">K32-J32</f>
        <v>0</v>
      </c>
      <c r="O32" s="182">
        <f t="shared" ref="O32:O55" si="6">+IF(A32&gt;0,1,0)</f>
        <v>0</v>
      </c>
    </row>
    <row r="33" spans="1:15" hidden="1" x14ac:dyDescent="0.2">
      <c r="A33" s="182">
        <f>'02'!A3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5"/>
        <v>0</v>
      </c>
      <c r="O33" s="182">
        <f t="shared" si="6"/>
        <v>0</v>
      </c>
    </row>
    <row r="34" spans="1:15" hidden="1" x14ac:dyDescent="0.2">
      <c r="A34" s="182">
        <f>'02'!A4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5"/>
        <v>0</v>
      </c>
      <c r="O34" s="182">
        <f t="shared" si="6"/>
        <v>0</v>
      </c>
    </row>
    <row r="35" spans="1:15" hidden="1" x14ac:dyDescent="0.2">
      <c r="A35" s="182">
        <f>'02'!A5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5"/>
        <v>0</v>
      </c>
      <c r="O35" s="182">
        <f t="shared" si="6"/>
        <v>0</v>
      </c>
    </row>
    <row r="36" spans="1:15" hidden="1" x14ac:dyDescent="0.2">
      <c r="A36" s="182">
        <f>'02'!A6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5"/>
        <v>0</v>
      </c>
      <c r="O36" s="182">
        <f t="shared" si="6"/>
        <v>0</v>
      </c>
    </row>
    <row r="37" spans="1:15" hidden="1" x14ac:dyDescent="0.2">
      <c r="A37" s="182">
        <f>'02'!A7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5"/>
        <v>0</v>
      </c>
      <c r="O37" s="182">
        <f t="shared" si="6"/>
        <v>0</v>
      </c>
    </row>
    <row r="38" spans="1:15" hidden="1" x14ac:dyDescent="0.2">
      <c r="A38" s="182">
        <f>'02'!A8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5"/>
        <v>0</v>
      </c>
      <c r="O38" s="182">
        <f t="shared" si="6"/>
        <v>0</v>
      </c>
    </row>
    <row r="39" spans="1:15" hidden="1" x14ac:dyDescent="0.2">
      <c r="A39" s="182">
        <f>'02'!A9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5"/>
        <v>0</v>
      </c>
      <c r="O39" s="182">
        <f t="shared" si="6"/>
        <v>0</v>
      </c>
    </row>
    <row r="40" spans="1:15" hidden="1" x14ac:dyDescent="0.2">
      <c r="A40" s="182">
        <f>'02'!A10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5"/>
        <v>0</v>
      </c>
      <c r="O40" s="182">
        <f t="shared" si="6"/>
        <v>0</v>
      </c>
    </row>
    <row r="41" spans="1:15" hidden="1" x14ac:dyDescent="0.2">
      <c r="A41" s="182">
        <f>'02'!A11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5"/>
        <v>0</v>
      </c>
      <c r="O41" s="182">
        <f t="shared" si="6"/>
        <v>0</v>
      </c>
    </row>
    <row r="42" spans="1:15" hidden="1" x14ac:dyDescent="0.2">
      <c r="A42" s="182">
        <f>'02'!A12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5"/>
        <v>0</v>
      </c>
      <c r="O42" s="182">
        <f t="shared" si="6"/>
        <v>0</v>
      </c>
    </row>
    <row r="43" spans="1:15" hidden="1" x14ac:dyDescent="0.2">
      <c r="A43" s="182">
        <f>'02'!A13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5"/>
        <v>0</v>
      </c>
      <c r="O43" s="182">
        <f t="shared" si="6"/>
        <v>0</v>
      </c>
    </row>
    <row r="44" spans="1:15" hidden="1" x14ac:dyDescent="0.2">
      <c r="A44" s="182">
        <f>'02'!A14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5"/>
        <v>0</v>
      </c>
      <c r="O44" s="182">
        <f t="shared" si="6"/>
        <v>0</v>
      </c>
    </row>
    <row r="45" spans="1:15" hidden="1" x14ac:dyDescent="0.2">
      <c r="A45" s="182">
        <f>'02'!A15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5"/>
        <v>0</v>
      </c>
      <c r="O45" s="182">
        <f t="shared" si="6"/>
        <v>0</v>
      </c>
    </row>
    <row r="46" spans="1:15" hidden="1" x14ac:dyDescent="0.2">
      <c r="A46" s="182">
        <f>'02'!A16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5"/>
        <v>0</v>
      </c>
      <c r="O46" s="182">
        <f t="shared" si="6"/>
        <v>0</v>
      </c>
    </row>
    <row r="47" spans="1:15" hidden="1" x14ac:dyDescent="0.2">
      <c r="A47" s="182">
        <f>'02'!A17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5"/>
        <v>0</v>
      </c>
      <c r="O47" s="182">
        <f t="shared" si="6"/>
        <v>0</v>
      </c>
    </row>
    <row r="48" spans="1:15" hidden="1" x14ac:dyDescent="0.2">
      <c r="A48" s="182">
        <f>'02'!A18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5"/>
        <v>0</v>
      </c>
      <c r="O48" s="182">
        <f t="shared" si="6"/>
        <v>0</v>
      </c>
    </row>
    <row r="49" spans="1:15" hidden="1" x14ac:dyDescent="0.2">
      <c r="A49" s="182">
        <f>'02'!A19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5"/>
        <v>0</v>
      </c>
      <c r="O49" s="182">
        <f t="shared" si="6"/>
        <v>0</v>
      </c>
    </row>
    <row r="50" spans="1:15" hidden="1" x14ac:dyDescent="0.2">
      <c r="A50" s="182">
        <f>'02'!A20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5"/>
        <v>0</v>
      </c>
      <c r="O50" s="182">
        <f t="shared" si="6"/>
        <v>0</v>
      </c>
    </row>
    <row r="51" spans="1:15" hidden="1" x14ac:dyDescent="0.2">
      <c r="A51" s="182">
        <f>'02'!A21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5"/>
        <v>0</v>
      </c>
      <c r="O51" s="182">
        <f t="shared" si="6"/>
        <v>0</v>
      </c>
    </row>
    <row r="52" spans="1:15" hidden="1" x14ac:dyDescent="0.2">
      <c r="A52" s="182">
        <f>'02'!A22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5"/>
        <v>0</v>
      </c>
      <c r="O52" s="182">
        <f t="shared" si="6"/>
        <v>0</v>
      </c>
    </row>
    <row r="53" spans="1:15" hidden="1" x14ac:dyDescent="0.2">
      <c r="A53" s="182">
        <f>'02'!A23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5"/>
        <v>0</v>
      </c>
      <c r="O53" s="182">
        <f t="shared" si="6"/>
        <v>0</v>
      </c>
    </row>
    <row r="54" spans="1:15" hidden="1" x14ac:dyDescent="0.2">
      <c r="A54" s="182">
        <f>'02'!A24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5"/>
        <v>0</v>
      </c>
      <c r="O54" s="182">
        <f t="shared" si="6"/>
        <v>0</v>
      </c>
    </row>
    <row r="55" spans="1:15" hidden="1" x14ac:dyDescent="0.2">
      <c r="A55" s="182">
        <f>'02'!A25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5"/>
        <v>0</v>
      </c>
      <c r="O55" s="182">
        <f t="shared" si="6"/>
        <v>0</v>
      </c>
    </row>
    <row r="56" spans="1:15" x14ac:dyDescent="0.2">
      <c r="G56" s="205"/>
      <c r="H56" s="205"/>
      <c r="L56" s="204"/>
      <c r="O56" s="182">
        <v>1</v>
      </c>
    </row>
    <row r="57" spans="1:15" x14ac:dyDescent="0.2">
      <c r="A57" s="219"/>
      <c r="B57" s="219"/>
      <c r="C57" s="212" t="s">
        <v>453</v>
      </c>
      <c r="D57" s="210">
        <f>SUM(D32:D55)</f>
        <v>0</v>
      </c>
      <c r="E57" s="210">
        <f>SUM(E32:E55)</f>
        <v>0</v>
      </c>
      <c r="F57" s="210">
        <f>SUM(F32:F55)</f>
        <v>0</v>
      </c>
      <c r="G57" s="218"/>
      <c r="H57" s="218"/>
      <c r="I57" s="210">
        <f>SUM(I32:I55)</f>
        <v>0</v>
      </c>
      <c r="J57" s="210">
        <f>SUM(J32:J55)</f>
        <v>0</v>
      </c>
      <c r="K57" s="210">
        <f>SUM(K32:K55)</f>
        <v>0</v>
      </c>
      <c r="L57" s="210">
        <f>SUM(L32:L55)</f>
        <v>0</v>
      </c>
      <c r="O57" s="182">
        <v>1</v>
      </c>
    </row>
    <row r="58" spans="1:15" x14ac:dyDescent="0.2">
      <c r="A58" s="219"/>
      <c r="B58" s="219"/>
      <c r="C58" s="212" t="s">
        <v>454</v>
      </c>
      <c r="D58" s="210">
        <f t="shared" ref="D58:J58" si="7">D30-D57</f>
        <v>0</v>
      </c>
      <c r="E58" s="210">
        <f t="shared" si="7"/>
        <v>0</v>
      </c>
      <c r="F58" s="210">
        <f t="shared" si="7"/>
        <v>0</v>
      </c>
      <c r="G58" s="210"/>
      <c r="H58" s="210"/>
      <c r="I58" s="210">
        <f>I30-I57</f>
        <v>1717032.11</v>
      </c>
      <c r="J58" s="210">
        <f t="shared" si="7"/>
        <v>0</v>
      </c>
      <c r="K58" s="210">
        <f>K30-K57</f>
        <v>1968591.7799999998</v>
      </c>
      <c r="L58" s="210">
        <f>L30-L57</f>
        <v>1968591.7799999998</v>
      </c>
      <c r="O58" s="182">
        <v>1</v>
      </c>
    </row>
    <row r="59" spans="1:15" x14ac:dyDescent="0.2">
      <c r="C59" s="206"/>
      <c r="D59" s="216"/>
      <c r="E59" s="216"/>
      <c r="F59" s="216"/>
      <c r="G59" s="217"/>
      <c r="H59" s="217"/>
      <c r="I59" s="216"/>
      <c r="J59" s="216"/>
      <c r="K59" s="216"/>
      <c r="L59" s="216"/>
      <c r="O59" s="182">
        <v>1</v>
      </c>
    </row>
    <row r="60" spans="1:15" hidden="1" x14ac:dyDescent="0.2">
      <c r="A60" s="182">
        <f>'03'!A2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ref="L60:L70" si="8">K60-J60</f>
        <v>0</v>
      </c>
      <c r="O60" s="182">
        <f t="shared" ref="O60:O90" si="9">+IF(A60&gt;0,1,0)</f>
        <v>0</v>
      </c>
    </row>
    <row r="61" spans="1:15" hidden="1" x14ac:dyDescent="0.2">
      <c r="A61" s="182">
        <f>'03'!A3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8"/>
        <v>0</v>
      </c>
      <c r="O61" s="182">
        <f t="shared" si="9"/>
        <v>0</v>
      </c>
    </row>
    <row r="62" spans="1:15" hidden="1" x14ac:dyDescent="0.2">
      <c r="A62" s="182">
        <f>'03'!A4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8"/>
        <v>0</v>
      </c>
      <c r="O62" s="182">
        <f t="shared" si="9"/>
        <v>0</v>
      </c>
    </row>
    <row r="63" spans="1:15" hidden="1" x14ac:dyDescent="0.2">
      <c r="A63" s="182">
        <f>'03'!A5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8"/>
        <v>0</v>
      </c>
      <c r="O63" s="182">
        <f t="shared" si="9"/>
        <v>0</v>
      </c>
    </row>
    <row r="64" spans="1:15" hidden="1" x14ac:dyDescent="0.2">
      <c r="A64" s="182">
        <f>'03'!A6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8"/>
        <v>0</v>
      </c>
      <c r="O64" s="182">
        <f t="shared" si="9"/>
        <v>0</v>
      </c>
    </row>
    <row r="65" spans="1:15" hidden="1" x14ac:dyDescent="0.2">
      <c r="A65" s="182">
        <f>'03'!A7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8"/>
        <v>0</v>
      </c>
      <c r="O65" s="182">
        <f t="shared" si="9"/>
        <v>0</v>
      </c>
    </row>
    <row r="66" spans="1:15" hidden="1" x14ac:dyDescent="0.2">
      <c r="A66" s="182">
        <f>'03'!A8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8"/>
        <v>0</v>
      </c>
      <c r="O66" s="182">
        <f t="shared" si="9"/>
        <v>0</v>
      </c>
    </row>
    <row r="67" spans="1:15" hidden="1" x14ac:dyDescent="0.2">
      <c r="A67" s="182">
        <f>'03'!A9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8"/>
        <v>0</v>
      </c>
      <c r="O67" s="182">
        <f t="shared" si="9"/>
        <v>0</v>
      </c>
    </row>
    <row r="68" spans="1:15" hidden="1" x14ac:dyDescent="0.2">
      <c r="A68" s="182">
        <f>'03'!A10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8"/>
        <v>0</v>
      </c>
      <c r="O68" s="182">
        <f t="shared" si="9"/>
        <v>0</v>
      </c>
    </row>
    <row r="69" spans="1:15" hidden="1" x14ac:dyDescent="0.2">
      <c r="A69" s="182">
        <f>'03'!A11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8"/>
        <v>0</v>
      </c>
      <c r="O69" s="182">
        <f t="shared" si="9"/>
        <v>0</v>
      </c>
    </row>
    <row r="70" spans="1:15" hidden="1" x14ac:dyDescent="0.2">
      <c r="A70" s="182">
        <f>'03'!A12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8"/>
        <v>0</v>
      </c>
      <c r="O70" s="182">
        <f t="shared" si="9"/>
        <v>0</v>
      </c>
    </row>
    <row r="71" spans="1:15" hidden="1" x14ac:dyDescent="0.2">
      <c r="G71" s="205"/>
      <c r="H71" s="205"/>
      <c r="L71" s="204"/>
      <c r="O71" s="182">
        <f t="shared" si="9"/>
        <v>0</v>
      </c>
    </row>
    <row r="72" spans="1:15" x14ac:dyDescent="0.2">
      <c r="A72" s="246"/>
      <c r="B72" s="246"/>
      <c r="C72" s="244" t="s">
        <v>444</v>
      </c>
      <c r="D72" s="245">
        <f>SUM(D60:D70)</f>
        <v>0</v>
      </c>
      <c r="E72" s="245">
        <f>SUM(E60:E70)</f>
        <v>0</v>
      </c>
      <c r="F72" s="245">
        <f>SUM(F60:F70)</f>
        <v>0</v>
      </c>
      <c r="G72" s="247"/>
      <c r="H72" s="247"/>
      <c r="I72" s="245">
        <f>SUM(I60:I70)</f>
        <v>0</v>
      </c>
      <c r="J72" s="245">
        <f>SUM(J60:J70)</f>
        <v>0</v>
      </c>
      <c r="K72" s="245">
        <f>SUM(K60:K70)</f>
        <v>0</v>
      </c>
      <c r="L72" s="245">
        <f>SUM(L60:L70)</f>
        <v>0</v>
      </c>
      <c r="M72" s="206"/>
      <c r="N72" s="206"/>
      <c r="O72" s="182">
        <v>1</v>
      </c>
    </row>
    <row r="73" spans="1:15" x14ac:dyDescent="0.2">
      <c r="C73" s="206"/>
      <c r="D73" s="207"/>
      <c r="E73" s="207"/>
      <c r="F73" s="207"/>
      <c r="G73" s="209"/>
      <c r="H73" s="209"/>
      <c r="I73" s="207"/>
      <c r="J73" s="207"/>
      <c r="K73" s="207"/>
      <c r="L73" s="207"/>
      <c r="M73" s="206"/>
      <c r="N73" s="206"/>
      <c r="O73" s="182">
        <v>1</v>
      </c>
    </row>
    <row r="74" spans="1:15" x14ac:dyDescent="0.2">
      <c r="C74" s="206" t="s">
        <v>452</v>
      </c>
      <c r="D74" s="216"/>
      <c r="E74" s="216"/>
      <c r="F74" s="216"/>
      <c r="G74" s="217"/>
      <c r="H74" s="217"/>
      <c r="I74" s="216"/>
      <c r="J74" s="216"/>
      <c r="K74" s="216"/>
      <c r="L74" s="216"/>
      <c r="O74" s="182">
        <v>1</v>
      </c>
    </row>
    <row r="75" spans="1:15" hidden="1" x14ac:dyDescent="0.2">
      <c r="A75" s="182">
        <f>'04'!A2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ref="L75:L98" si="10">K75-J75</f>
        <v>0</v>
      </c>
      <c r="O75" s="182">
        <f t="shared" si="9"/>
        <v>0</v>
      </c>
    </row>
    <row r="76" spans="1:15" hidden="1" x14ac:dyDescent="0.2">
      <c r="A76" s="182">
        <f>'04'!A3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si="10"/>
        <v>0</v>
      </c>
      <c r="O76" s="182">
        <f t="shared" si="9"/>
        <v>0</v>
      </c>
    </row>
    <row r="77" spans="1:15" hidden="1" x14ac:dyDescent="0.2">
      <c r="A77" s="182">
        <f>'04'!A4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10"/>
        <v>0</v>
      </c>
      <c r="O77" s="182">
        <f t="shared" si="9"/>
        <v>0</v>
      </c>
    </row>
    <row r="78" spans="1:15" hidden="1" x14ac:dyDescent="0.2">
      <c r="A78" s="182">
        <f>'04'!A5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10"/>
        <v>0</v>
      </c>
      <c r="O78" s="182">
        <f t="shared" si="9"/>
        <v>0</v>
      </c>
    </row>
    <row r="79" spans="1:15" hidden="1" x14ac:dyDescent="0.2">
      <c r="A79" s="182">
        <f>'04'!A6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IFERROR(INDEX(Lookup!$BG$9:$BG$3000,MATCH($A79,Lookup!$A$9:$A$3000,0)),0)</f>
        <v>0</v>
      </c>
      <c r="E79" s="204">
        <f>IFERROR(INDEX(Lookup!$BF$9:$BF$3000,MATCH($A79,Lookup!$A$9:$A$3000,0)),0)</f>
        <v>0</v>
      </c>
      <c r="F79" s="204">
        <f>IFERROR(INDEX(Lookup!$BE$9:$BE$3000,MATCH($A79,Lookup!$A$9:$A$3000,0)),0)</f>
        <v>0</v>
      </c>
      <c r="G79" s="205"/>
      <c r="H79" s="205"/>
      <c r="I79" s="204">
        <f>IFERROR(INDEX(Lookup!$BJ$9:$BJ$3000,MATCH($A79,Lookup!$A$9:$A$3000,0)),0)</f>
        <v>0</v>
      </c>
      <c r="J79" s="204">
        <f>IFERROR(INDEX(Lookup!$BI$9:$BI$3000,MATCH($A79,Lookup!$A$9:$A$3000,0)),0)</f>
        <v>0</v>
      </c>
      <c r="K79" s="204">
        <f>IFERROR(INDEX(Lookup!$BH$9:$BH$3000,MATCH($A79,Lookup!$A$9:$A$3000,0)),0)</f>
        <v>0</v>
      </c>
      <c r="L79" s="204">
        <f t="shared" si="10"/>
        <v>0</v>
      </c>
      <c r="O79" s="182">
        <f t="shared" si="9"/>
        <v>0</v>
      </c>
    </row>
    <row r="80" spans="1:15" hidden="1" x14ac:dyDescent="0.2">
      <c r="A80" s="182">
        <f>'04'!A7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IFERROR(INDEX(Lookup!$BG$9:$BG$3000,MATCH($A80,Lookup!$A$9:$A$3000,0)),0)</f>
        <v>0</v>
      </c>
      <c r="E80" s="204">
        <f>IFERROR(INDEX(Lookup!$BF$9:$BF$3000,MATCH($A80,Lookup!$A$9:$A$3000,0)),0)</f>
        <v>0</v>
      </c>
      <c r="F80" s="204">
        <f>IFERROR(INDEX(Lookup!$BE$9:$BE$3000,MATCH($A80,Lookup!$A$9:$A$3000,0)),0)</f>
        <v>0</v>
      </c>
      <c r="G80" s="205"/>
      <c r="H80" s="205"/>
      <c r="I80" s="204">
        <f>IFERROR(INDEX(Lookup!$BJ$9:$BJ$3000,MATCH($A80,Lookup!$A$9:$A$3000,0)),0)</f>
        <v>0</v>
      </c>
      <c r="J80" s="204">
        <f>IFERROR(INDEX(Lookup!$BI$9:$BI$3000,MATCH($A80,Lookup!$A$9:$A$3000,0)),0)</f>
        <v>0</v>
      </c>
      <c r="K80" s="204">
        <f>IFERROR(INDEX(Lookup!$BH$9:$BH$3000,MATCH($A80,Lookup!$A$9:$A$3000,0)),0)</f>
        <v>0</v>
      </c>
      <c r="L80" s="204">
        <f t="shared" si="10"/>
        <v>0</v>
      </c>
      <c r="O80" s="182">
        <f t="shared" si="9"/>
        <v>0</v>
      </c>
    </row>
    <row r="81" spans="1:15" hidden="1" x14ac:dyDescent="0.2">
      <c r="A81" s="182">
        <f>'04'!A8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IFERROR(INDEX(Lookup!$BG$9:$BG$3000,MATCH($A81,Lookup!$A$9:$A$3000,0)),0)</f>
        <v>0</v>
      </c>
      <c r="E81" s="204">
        <f>IFERROR(INDEX(Lookup!$BF$9:$BF$3000,MATCH($A81,Lookup!$A$9:$A$3000,0)),0)</f>
        <v>0</v>
      </c>
      <c r="F81" s="204">
        <f>IFERROR(INDEX(Lookup!$BE$9:$BE$3000,MATCH($A81,Lookup!$A$9:$A$3000,0)),0)</f>
        <v>0</v>
      </c>
      <c r="G81" s="205"/>
      <c r="H81" s="205"/>
      <c r="I81" s="204">
        <f>IFERROR(INDEX(Lookup!$BJ$9:$BJ$3000,MATCH($A81,Lookup!$A$9:$A$3000,0)),0)</f>
        <v>0</v>
      </c>
      <c r="J81" s="204">
        <f>IFERROR(INDEX(Lookup!$BI$9:$BI$3000,MATCH($A81,Lookup!$A$9:$A$3000,0)),0)</f>
        <v>0</v>
      </c>
      <c r="K81" s="204">
        <f>IFERROR(INDEX(Lookup!$BH$9:$BH$3000,MATCH($A81,Lookup!$A$9:$A$3000,0)),0)</f>
        <v>0</v>
      </c>
      <c r="L81" s="204">
        <f t="shared" si="10"/>
        <v>0</v>
      </c>
      <c r="O81" s="182">
        <f t="shared" si="9"/>
        <v>0</v>
      </c>
    </row>
    <row r="82" spans="1:15" hidden="1" x14ac:dyDescent="0.2">
      <c r="A82" s="182">
        <f>'04'!A9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IFERROR(INDEX(Lookup!$BG$9:$BG$3000,MATCH($A82,Lookup!$A$9:$A$3000,0)),0)</f>
        <v>0</v>
      </c>
      <c r="E82" s="204">
        <f>IFERROR(INDEX(Lookup!$BF$9:$BF$3000,MATCH($A82,Lookup!$A$9:$A$3000,0)),0)</f>
        <v>0</v>
      </c>
      <c r="F82" s="204">
        <f>IFERROR(INDEX(Lookup!$BE$9:$BE$3000,MATCH($A82,Lookup!$A$9:$A$3000,0)),0)</f>
        <v>0</v>
      </c>
      <c r="G82" s="205"/>
      <c r="H82" s="205"/>
      <c r="I82" s="204">
        <f>IFERROR(INDEX(Lookup!$BJ$9:$BJ$3000,MATCH($A82,Lookup!$A$9:$A$3000,0)),0)</f>
        <v>0</v>
      </c>
      <c r="J82" s="204">
        <f>IFERROR(INDEX(Lookup!$BI$9:$BI$3000,MATCH($A82,Lookup!$A$9:$A$3000,0)),0)</f>
        <v>0</v>
      </c>
      <c r="K82" s="204">
        <f>IFERROR(INDEX(Lookup!$BH$9:$BH$3000,MATCH($A82,Lookup!$A$9:$A$3000,0)),0)</f>
        <v>0</v>
      </c>
      <c r="L82" s="204">
        <f t="shared" si="10"/>
        <v>0</v>
      </c>
      <c r="O82" s="182">
        <f t="shared" si="9"/>
        <v>0</v>
      </c>
    </row>
    <row r="83" spans="1:15" hidden="1" x14ac:dyDescent="0.2">
      <c r="A83" s="182">
        <f>'04'!A10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IFERROR(INDEX(Lookup!$BG$9:$BG$3000,MATCH($A83,Lookup!$A$9:$A$3000,0)),0)</f>
        <v>0</v>
      </c>
      <c r="E83" s="204">
        <f>IFERROR(INDEX(Lookup!$BF$9:$BF$3000,MATCH($A83,Lookup!$A$9:$A$3000,0)),0)</f>
        <v>0</v>
      </c>
      <c r="F83" s="204">
        <f>IFERROR(INDEX(Lookup!$BE$9:$BE$3000,MATCH($A83,Lookup!$A$9:$A$3000,0)),0)</f>
        <v>0</v>
      </c>
      <c r="G83" s="205"/>
      <c r="H83" s="205"/>
      <c r="I83" s="204">
        <f>IFERROR(INDEX(Lookup!$BJ$9:$BJ$3000,MATCH($A83,Lookup!$A$9:$A$3000,0)),0)</f>
        <v>0</v>
      </c>
      <c r="J83" s="204">
        <f>IFERROR(INDEX(Lookup!$BI$9:$BI$3000,MATCH($A83,Lookup!$A$9:$A$3000,0)),0)</f>
        <v>0</v>
      </c>
      <c r="K83" s="204">
        <f>IFERROR(INDEX(Lookup!$BH$9:$BH$3000,MATCH($A83,Lookup!$A$9:$A$3000,0)),0)</f>
        <v>0</v>
      </c>
      <c r="L83" s="204">
        <f t="shared" si="10"/>
        <v>0</v>
      </c>
      <c r="O83" s="182">
        <f t="shared" si="9"/>
        <v>0</v>
      </c>
    </row>
    <row r="84" spans="1:15" hidden="1" x14ac:dyDescent="0.2">
      <c r="A84" s="182">
        <f>'04'!A11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IFERROR(INDEX(Lookup!$BG$9:$BG$3000,MATCH($A84,Lookup!$A$9:$A$3000,0)),0)</f>
        <v>0</v>
      </c>
      <c r="E84" s="204">
        <f>IFERROR(INDEX(Lookup!$BF$9:$BF$3000,MATCH($A84,Lookup!$A$9:$A$3000,0)),0)</f>
        <v>0</v>
      </c>
      <c r="F84" s="204">
        <f>IFERROR(INDEX(Lookup!$BE$9:$BE$3000,MATCH($A84,Lookup!$A$9:$A$3000,0)),0)</f>
        <v>0</v>
      </c>
      <c r="G84" s="205"/>
      <c r="H84" s="205"/>
      <c r="I84" s="204">
        <f>IFERROR(INDEX(Lookup!$BJ$9:$BJ$3000,MATCH($A84,Lookup!$A$9:$A$3000,0)),0)</f>
        <v>0</v>
      </c>
      <c r="J84" s="204">
        <f>IFERROR(INDEX(Lookup!$BI$9:$BI$3000,MATCH($A84,Lookup!$A$9:$A$3000,0)),0)</f>
        <v>0</v>
      </c>
      <c r="K84" s="204">
        <f>IFERROR(INDEX(Lookup!$BH$9:$BH$3000,MATCH($A84,Lookup!$A$9:$A$3000,0)),0)</f>
        <v>0</v>
      </c>
      <c r="L84" s="204">
        <f t="shared" si="10"/>
        <v>0</v>
      </c>
      <c r="O84" s="182">
        <f t="shared" si="9"/>
        <v>0</v>
      </c>
    </row>
    <row r="85" spans="1:15" hidden="1" x14ac:dyDescent="0.2">
      <c r="A85" s="182">
        <f>'04'!A12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IFERROR(INDEX(Lookup!$BG$9:$BG$3000,MATCH($A85,Lookup!$A$9:$A$3000,0)),0)</f>
        <v>0</v>
      </c>
      <c r="E85" s="204">
        <f>IFERROR(INDEX(Lookup!$BF$9:$BF$3000,MATCH($A85,Lookup!$A$9:$A$3000,0)),0)</f>
        <v>0</v>
      </c>
      <c r="F85" s="204">
        <f>IFERROR(INDEX(Lookup!$BE$9:$BE$3000,MATCH($A85,Lookup!$A$9:$A$3000,0)),0)</f>
        <v>0</v>
      </c>
      <c r="G85" s="205"/>
      <c r="H85" s="205"/>
      <c r="I85" s="204">
        <f>IFERROR(INDEX(Lookup!$BJ$9:$BJ$3000,MATCH($A85,Lookup!$A$9:$A$3000,0)),0)</f>
        <v>0</v>
      </c>
      <c r="J85" s="204">
        <f>IFERROR(INDEX(Lookup!$BI$9:$BI$3000,MATCH($A85,Lookup!$A$9:$A$3000,0)),0)</f>
        <v>0</v>
      </c>
      <c r="K85" s="204">
        <f>IFERROR(INDEX(Lookup!$BH$9:$BH$3000,MATCH($A85,Lookup!$A$9:$A$3000,0)),0)</f>
        <v>0</v>
      </c>
      <c r="L85" s="204">
        <f t="shared" si="10"/>
        <v>0</v>
      </c>
      <c r="O85" s="182">
        <f t="shared" si="9"/>
        <v>0</v>
      </c>
    </row>
    <row r="86" spans="1:15" hidden="1" x14ac:dyDescent="0.2">
      <c r="A86" s="182">
        <f>'04'!A13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IFERROR(INDEX(Lookup!$BG$9:$BG$3000,MATCH($A86,Lookup!$A$9:$A$3000,0)),0)</f>
        <v>0</v>
      </c>
      <c r="E86" s="204">
        <f>IFERROR(INDEX(Lookup!$BF$9:$BF$3000,MATCH($A86,Lookup!$A$9:$A$3000,0)),0)</f>
        <v>0</v>
      </c>
      <c r="F86" s="204">
        <f>IFERROR(INDEX(Lookup!$BE$9:$BE$3000,MATCH($A86,Lookup!$A$9:$A$3000,0)),0)</f>
        <v>0</v>
      </c>
      <c r="G86" s="205"/>
      <c r="H86" s="205"/>
      <c r="I86" s="204">
        <f>IFERROR(INDEX(Lookup!$BJ$9:$BJ$3000,MATCH($A86,Lookup!$A$9:$A$3000,0)),0)</f>
        <v>0</v>
      </c>
      <c r="J86" s="204">
        <f>IFERROR(INDEX(Lookup!$BI$9:$BI$3000,MATCH($A86,Lookup!$A$9:$A$3000,0)),0)</f>
        <v>0</v>
      </c>
      <c r="K86" s="204">
        <f>IFERROR(INDEX(Lookup!$BH$9:$BH$3000,MATCH($A86,Lookup!$A$9:$A$3000,0)),0)</f>
        <v>0</v>
      </c>
      <c r="L86" s="204">
        <f t="shared" si="10"/>
        <v>0</v>
      </c>
      <c r="O86" s="182">
        <f t="shared" si="9"/>
        <v>0</v>
      </c>
    </row>
    <row r="87" spans="1:15" hidden="1" x14ac:dyDescent="0.2">
      <c r="A87" s="182">
        <f>'04'!A14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IFERROR(INDEX(Lookup!$BG$9:$BG$3000,MATCH($A87,Lookup!$A$9:$A$3000,0)),0)</f>
        <v>0</v>
      </c>
      <c r="E87" s="204">
        <f>IFERROR(INDEX(Lookup!$BF$9:$BF$3000,MATCH($A87,Lookup!$A$9:$A$3000,0)),0)</f>
        <v>0</v>
      </c>
      <c r="F87" s="204">
        <f>IFERROR(INDEX(Lookup!$BE$9:$BE$3000,MATCH($A87,Lookup!$A$9:$A$3000,0)),0)</f>
        <v>0</v>
      </c>
      <c r="G87" s="205"/>
      <c r="H87" s="205"/>
      <c r="I87" s="204">
        <f>IFERROR(INDEX(Lookup!$BJ$9:$BJ$3000,MATCH($A87,Lookup!$A$9:$A$3000,0)),0)</f>
        <v>0</v>
      </c>
      <c r="J87" s="204">
        <f>IFERROR(INDEX(Lookup!$BI$9:$BI$3000,MATCH($A87,Lookup!$A$9:$A$3000,0)),0)</f>
        <v>0</v>
      </c>
      <c r="K87" s="204">
        <f>IFERROR(INDEX(Lookup!$BH$9:$BH$3000,MATCH($A87,Lookup!$A$9:$A$3000,0)),0)</f>
        <v>0</v>
      </c>
      <c r="L87" s="204">
        <f t="shared" si="10"/>
        <v>0</v>
      </c>
      <c r="O87" s="182">
        <f t="shared" si="9"/>
        <v>0</v>
      </c>
    </row>
    <row r="88" spans="1:15" hidden="1" x14ac:dyDescent="0.2">
      <c r="A88" s="182">
        <f>'04'!A15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IFERROR(INDEX(Lookup!$BG$9:$BG$3000,MATCH($A88,Lookup!$A$9:$A$3000,0)),0)</f>
        <v>0</v>
      </c>
      <c r="E88" s="204">
        <f>IFERROR(INDEX(Lookup!$BF$9:$BF$3000,MATCH($A88,Lookup!$A$9:$A$3000,0)),0)</f>
        <v>0</v>
      </c>
      <c r="F88" s="204">
        <f>IFERROR(INDEX(Lookup!$BE$9:$BE$3000,MATCH($A88,Lookup!$A$9:$A$3000,0)),0)</f>
        <v>0</v>
      </c>
      <c r="G88" s="205"/>
      <c r="H88" s="205"/>
      <c r="I88" s="204">
        <f>IFERROR(INDEX(Lookup!$BJ$9:$BJ$3000,MATCH($A88,Lookup!$A$9:$A$3000,0)),0)</f>
        <v>0</v>
      </c>
      <c r="J88" s="204">
        <f>IFERROR(INDEX(Lookup!$BI$9:$BI$3000,MATCH($A88,Lookup!$A$9:$A$3000,0)),0)</f>
        <v>0</v>
      </c>
      <c r="K88" s="204">
        <f>IFERROR(INDEX(Lookup!$BH$9:$BH$3000,MATCH($A88,Lookup!$A$9:$A$3000,0)),0)</f>
        <v>0</v>
      </c>
      <c r="L88" s="204">
        <f t="shared" si="10"/>
        <v>0</v>
      </c>
      <c r="O88" s="182">
        <f t="shared" si="9"/>
        <v>0</v>
      </c>
    </row>
    <row r="89" spans="1:15" hidden="1" x14ac:dyDescent="0.2">
      <c r="A89" s="182">
        <f>'04'!A16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IFERROR(INDEX(Lookup!$BG$9:$BG$3000,MATCH($A89,Lookup!$A$9:$A$3000,0)),0)</f>
        <v>0</v>
      </c>
      <c r="E89" s="204">
        <f>IFERROR(INDEX(Lookup!$BF$9:$BF$3000,MATCH($A89,Lookup!$A$9:$A$3000,0)),0)</f>
        <v>0</v>
      </c>
      <c r="F89" s="204">
        <f>IFERROR(INDEX(Lookup!$BE$9:$BE$3000,MATCH($A89,Lookup!$A$9:$A$3000,0)),0)</f>
        <v>0</v>
      </c>
      <c r="G89" s="205"/>
      <c r="H89" s="205"/>
      <c r="I89" s="204">
        <f>IFERROR(INDEX(Lookup!$BJ$9:$BJ$3000,MATCH($A89,Lookup!$A$9:$A$3000,0)),0)</f>
        <v>0</v>
      </c>
      <c r="J89" s="204">
        <f>IFERROR(INDEX(Lookup!$BI$9:$BI$3000,MATCH($A89,Lookup!$A$9:$A$3000,0)),0)</f>
        <v>0</v>
      </c>
      <c r="K89" s="204">
        <f>IFERROR(INDEX(Lookup!$BH$9:$BH$3000,MATCH($A89,Lookup!$A$9:$A$3000,0)),0)</f>
        <v>0</v>
      </c>
      <c r="L89" s="204">
        <f t="shared" si="10"/>
        <v>0</v>
      </c>
      <c r="O89" s="182">
        <f t="shared" si="9"/>
        <v>0</v>
      </c>
    </row>
    <row r="90" spans="1:15" hidden="1" x14ac:dyDescent="0.2">
      <c r="A90" s="182">
        <f>'04'!A17</f>
        <v>0</v>
      </c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IFERROR(INDEX(Lookup!$BG$9:$BG$3000,MATCH($A90,Lookup!$A$9:$A$3000,0)),0)</f>
        <v>0</v>
      </c>
      <c r="E90" s="204">
        <f>IFERROR(INDEX(Lookup!$BF$9:$BF$3000,MATCH($A90,Lookup!$A$9:$A$3000,0)),0)</f>
        <v>0</v>
      </c>
      <c r="F90" s="204">
        <f>IFERROR(INDEX(Lookup!$BE$9:$BE$3000,MATCH($A90,Lookup!$A$9:$A$3000,0)),0)</f>
        <v>0</v>
      </c>
      <c r="G90" s="205"/>
      <c r="H90" s="205"/>
      <c r="I90" s="204">
        <f>IFERROR(INDEX(Lookup!$BJ$9:$BJ$3000,MATCH($A90,Lookup!$A$9:$A$3000,0)),0)</f>
        <v>0</v>
      </c>
      <c r="J90" s="204">
        <f>IFERROR(INDEX(Lookup!$BI$9:$BI$3000,MATCH($A90,Lookup!$A$9:$A$3000,0)),0)</f>
        <v>0</v>
      </c>
      <c r="K90" s="204">
        <f>IFERROR(INDEX(Lookup!$BH$9:$BH$3000,MATCH($A90,Lookup!$A$9:$A$3000,0)),0)</f>
        <v>0</v>
      </c>
      <c r="L90" s="204">
        <f t="shared" si="10"/>
        <v>0</v>
      </c>
      <c r="O90" s="182">
        <f t="shared" si="9"/>
        <v>0</v>
      </c>
    </row>
    <row r="91" spans="1:15" hidden="1" x14ac:dyDescent="0.2">
      <c r="A91" s="182">
        <f>'04'!A18</f>
        <v>0</v>
      </c>
      <c r="C91" s="182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D91" s="204">
        <f>IFERROR(INDEX(Lookup!$BG$9:$BG$3000,MATCH($A91,Lookup!$A$9:$A$3000,0)),0)</f>
        <v>0</v>
      </c>
      <c r="E91" s="204">
        <f>IFERROR(INDEX(Lookup!$BF$9:$BF$3000,MATCH($A91,Lookup!$A$9:$A$3000,0)),0)</f>
        <v>0</v>
      </c>
      <c r="F91" s="204">
        <f>IFERROR(INDEX(Lookup!$BE$9:$BE$3000,MATCH($A91,Lookup!$A$9:$A$3000,0)),0)</f>
        <v>0</v>
      </c>
      <c r="G91" s="205"/>
      <c r="H91" s="205"/>
      <c r="I91" s="204">
        <f>IFERROR(INDEX(Lookup!$BJ$9:$BJ$3000,MATCH($A91,Lookup!$A$9:$A$3000,0)),0)</f>
        <v>0</v>
      </c>
      <c r="J91" s="204">
        <f>IFERROR(INDEX(Lookup!$BI$9:$BI$3000,MATCH($A91,Lookup!$A$9:$A$3000,0)),0)</f>
        <v>0</v>
      </c>
      <c r="K91" s="204">
        <f>IFERROR(INDEX(Lookup!$BH$9:$BH$3000,MATCH($A91,Lookup!$A$9:$A$3000,0)),0)</f>
        <v>0</v>
      </c>
      <c r="L91" s="204">
        <f t="shared" si="10"/>
        <v>0</v>
      </c>
      <c r="O91" s="182">
        <f t="shared" ref="O91:O93" si="11">+IF(A91&gt;0,1,0)</f>
        <v>0</v>
      </c>
    </row>
    <row r="92" spans="1:15" hidden="1" x14ac:dyDescent="0.2">
      <c r="A92" s="182">
        <f>'04'!A19</f>
        <v>0</v>
      </c>
      <c r="C92" s="18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D92" s="204">
        <f>IFERROR(INDEX(Lookup!$BG$9:$BG$3000,MATCH($A92,Lookup!$A$9:$A$3000,0)),0)</f>
        <v>0</v>
      </c>
      <c r="E92" s="204">
        <f>IFERROR(INDEX(Lookup!$BF$9:$BF$3000,MATCH($A92,Lookup!$A$9:$A$3000,0)),0)</f>
        <v>0</v>
      </c>
      <c r="F92" s="204">
        <f>IFERROR(INDEX(Lookup!$BE$9:$BE$3000,MATCH($A92,Lookup!$A$9:$A$3000,0)),0)</f>
        <v>0</v>
      </c>
      <c r="G92" s="205"/>
      <c r="H92" s="205"/>
      <c r="I92" s="204">
        <f>IFERROR(INDEX(Lookup!$BJ$9:$BJ$3000,MATCH($A92,Lookup!$A$9:$A$3000,0)),0)</f>
        <v>0</v>
      </c>
      <c r="J92" s="204">
        <f>IFERROR(INDEX(Lookup!$BI$9:$BI$3000,MATCH($A92,Lookup!$A$9:$A$3000,0)),0)</f>
        <v>0</v>
      </c>
      <c r="K92" s="204">
        <f>IFERROR(INDEX(Lookup!$BH$9:$BH$3000,MATCH($A92,Lookup!$A$9:$A$3000,0)),0)</f>
        <v>0</v>
      </c>
      <c r="L92" s="204">
        <f t="shared" si="10"/>
        <v>0</v>
      </c>
      <c r="O92" s="182">
        <f t="shared" si="11"/>
        <v>0</v>
      </c>
    </row>
    <row r="93" spans="1:15" hidden="1" x14ac:dyDescent="0.2">
      <c r="A93" s="182">
        <f>'04'!A20</f>
        <v>0</v>
      </c>
      <c r="C93" s="182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D93" s="204">
        <f>IFERROR(INDEX(Lookup!$BG$9:$BG$3000,MATCH($A93,Lookup!$A$9:$A$3000,0)),0)</f>
        <v>0</v>
      </c>
      <c r="E93" s="204">
        <f>IFERROR(INDEX(Lookup!$BF$9:$BF$3000,MATCH($A93,Lookup!$A$9:$A$3000,0)),0)</f>
        <v>0</v>
      </c>
      <c r="F93" s="204">
        <f>IFERROR(INDEX(Lookup!$BE$9:$BE$3000,MATCH($A93,Lookup!$A$9:$A$3000,0)),0)</f>
        <v>0</v>
      </c>
      <c r="G93" s="205"/>
      <c r="H93" s="205"/>
      <c r="I93" s="204">
        <f>IFERROR(INDEX(Lookup!$BJ$9:$BJ$3000,MATCH($A93,Lookup!$A$9:$A$3000,0)),0)</f>
        <v>0</v>
      </c>
      <c r="J93" s="204">
        <f>IFERROR(INDEX(Lookup!$BI$9:$BI$3000,MATCH($A93,Lookup!$A$9:$A$3000,0)),0)</f>
        <v>0</v>
      </c>
      <c r="K93" s="204">
        <f>IFERROR(INDEX(Lookup!$BH$9:$BH$3000,MATCH($A93,Lookup!$A$9:$A$3000,0)),0)</f>
        <v>0</v>
      </c>
      <c r="L93" s="204">
        <f t="shared" si="10"/>
        <v>0</v>
      </c>
      <c r="O93" s="182">
        <f t="shared" si="11"/>
        <v>0</v>
      </c>
    </row>
    <row r="94" spans="1:15" hidden="1" x14ac:dyDescent="0.2">
      <c r="A94" s="182">
        <f>'04'!A21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si="10"/>
        <v>0</v>
      </c>
      <c r="O94" s="182">
        <f t="shared" ref="O94:O98" si="12">+IF(A94&gt;0,1,0)</f>
        <v>0</v>
      </c>
    </row>
    <row r="95" spans="1:15" hidden="1" x14ac:dyDescent="0.2">
      <c r="A95" s="182">
        <f>'04'!A22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10"/>
        <v>0</v>
      </c>
      <c r="O95" s="182">
        <f t="shared" si="12"/>
        <v>0</v>
      </c>
    </row>
    <row r="96" spans="1:15" hidden="1" x14ac:dyDescent="0.2">
      <c r="A96" s="182">
        <f>'04'!A23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10"/>
        <v>0</v>
      </c>
      <c r="O96" s="182">
        <f t="shared" si="12"/>
        <v>0</v>
      </c>
    </row>
    <row r="97" spans="1:17" hidden="1" x14ac:dyDescent="0.2">
      <c r="A97" s="182">
        <f>'04'!A24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10"/>
        <v>0</v>
      </c>
      <c r="O97" s="182">
        <f t="shared" si="12"/>
        <v>0</v>
      </c>
    </row>
    <row r="98" spans="1:17" hidden="1" x14ac:dyDescent="0.2">
      <c r="A98" s="182">
        <f>'04'!A25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10"/>
        <v>0</v>
      </c>
      <c r="O98" s="182">
        <f t="shared" si="12"/>
        <v>0</v>
      </c>
    </row>
    <row r="99" spans="1:17" x14ac:dyDescent="0.2">
      <c r="C99" s="206" t="s">
        <v>453</v>
      </c>
      <c r="D99" s="207">
        <f t="shared" ref="D99:J99" si="13">SUM(D75:D98)</f>
        <v>0</v>
      </c>
      <c r="E99" s="207">
        <f>SUM(E75:E98)</f>
        <v>0</v>
      </c>
      <c r="F99" s="207">
        <f t="shared" si="13"/>
        <v>0</v>
      </c>
      <c r="G99" s="207"/>
      <c r="H99" s="207"/>
      <c r="I99" s="207">
        <f>SUM(I75:I98)</f>
        <v>0</v>
      </c>
      <c r="J99" s="207">
        <f t="shared" si="13"/>
        <v>0</v>
      </c>
      <c r="K99" s="207">
        <f>SUM(K75:K98)</f>
        <v>0</v>
      </c>
      <c r="L99" s="207">
        <f>SUM(L75:L98)</f>
        <v>0</v>
      </c>
      <c r="O99" s="182">
        <v>1</v>
      </c>
    </row>
    <row r="100" spans="1:17" x14ac:dyDescent="0.2">
      <c r="A100" s="212"/>
      <c r="B100" s="212"/>
      <c r="C100" s="212" t="s">
        <v>550</v>
      </c>
      <c r="D100" s="210">
        <f>D72-D99</f>
        <v>0</v>
      </c>
      <c r="E100" s="210">
        <f>E72-E99</f>
        <v>0</v>
      </c>
      <c r="F100" s="210">
        <f>F72-F99</f>
        <v>0</v>
      </c>
      <c r="G100" s="210"/>
      <c r="H100" s="210"/>
      <c r="I100" s="210">
        <f>I72-I99</f>
        <v>0</v>
      </c>
      <c r="J100" s="210">
        <f>J72-J99</f>
        <v>0</v>
      </c>
      <c r="K100" s="210">
        <f>K72-K99</f>
        <v>0</v>
      </c>
      <c r="L100" s="210">
        <f>L72-L99</f>
        <v>0</v>
      </c>
      <c r="O100" s="182">
        <v>1</v>
      </c>
      <c r="Q100" s="240"/>
    </row>
    <row r="101" spans="1:17" x14ac:dyDescent="0.2">
      <c r="C101" s="206"/>
      <c r="D101" s="216"/>
      <c r="E101" s="216"/>
      <c r="F101" s="216"/>
      <c r="G101" s="217"/>
      <c r="H101" s="217"/>
      <c r="I101" s="216"/>
      <c r="J101" s="216"/>
      <c r="K101" s="216"/>
      <c r="L101" s="216"/>
      <c r="O101" s="182">
        <v>1</v>
      </c>
      <c r="Q101" s="240"/>
    </row>
    <row r="102" spans="1:17" x14ac:dyDescent="0.2">
      <c r="A102" s="182" t="str">
        <f>'05'!A2</f>
        <v>15200-A05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 xml:space="preserve">Other Income-26a Grote St                                   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ref="L102:L110" si="14">K102-J102</f>
        <v>0</v>
      </c>
      <c r="O102" s="182">
        <f t="shared" ref="O102:O134" si="15">+IF(A102&gt;0,1,0)</f>
        <v>1</v>
      </c>
    </row>
    <row r="103" spans="1:17" x14ac:dyDescent="0.2">
      <c r="A103" s="182" t="str">
        <f>'05'!A3</f>
        <v>15200-A06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 xml:space="preserve">Other Income-31 Franklin St                                 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14"/>
        <v>0</v>
      </c>
      <c r="O103" s="182">
        <f t="shared" si="15"/>
        <v>1</v>
      </c>
    </row>
    <row r="104" spans="1:17" x14ac:dyDescent="0.2">
      <c r="A104" s="182" t="str">
        <f>'05'!A4</f>
        <v>15200-A07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 xml:space="preserve">Other Income-25 Franklin St                                 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14"/>
        <v>0</v>
      </c>
      <c r="O104" s="182">
        <f t="shared" si="15"/>
        <v>1</v>
      </c>
    </row>
    <row r="105" spans="1:17" x14ac:dyDescent="0.2">
      <c r="A105" s="182" t="str">
        <f>'05'!A5</f>
        <v>15200-A10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 xml:space="preserve">Other Income-15 Franklin St                                 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14"/>
        <v>0</v>
      </c>
      <c r="O105" s="182">
        <f t="shared" si="15"/>
        <v>1</v>
      </c>
    </row>
    <row r="106" spans="1:17" x14ac:dyDescent="0.2">
      <c r="A106" s="182" t="str">
        <f>'05'!A6</f>
        <v>15200-A12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 xml:space="preserve">Other Income-A27 188 Carrington                             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14"/>
        <v>0</v>
      </c>
      <c r="O106" s="182">
        <f t="shared" si="15"/>
        <v>1</v>
      </c>
    </row>
    <row r="107" spans="1:17" x14ac:dyDescent="0.2">
      <c r="A107" s="182" t="str">
        <f>'05'!A7</f>
        <v>15200-A13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 xml:space="preserve">Other Income-B25 188 Carrington                             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14"/>
        <v>0</v>
      </c>
      <c r="O107" s="182">
        <f t="shared" si="15"/>
        <v>1</v>
      </c>
    </row>
    <row r="108" spans="1:17" x14ac:dyDescent="0.2">
      <c r="A108" s="182" t="str">
        <f>'05'!A8</f>
        <v>15200-A14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 xml:space="preserve">Other Income-120 Queen Road                                 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14"/>
        <v>0</v>
      </c>
      <c r="O108" s="182">
        <f t="shared" si="15"/>
        <v>1</v>
      </c>
    </row>
    <row r="109" spans="1:17" x14ac:dyDescent="0.2">
      <c r="A109" s="182" t="str">
        <f>'05'!A9</f>
        <v>15200-A15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 xml:space="preserve">Other Income-236 Queen Road                                 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14"/>
        <v>0</v>
      </c>
      <c r="O109" s="182">
        <f t="shared" si="15"/>
        <v>1</v>
      </c>
    </row>
    <row r="110" spans="1:17" x14ac:dyDescent="0.2">
      <c r="A110" s="182" t="str">
        <f>'05'!A10</f>
        <v>15200-A16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 xml:space="preserve">Other Income-534 Queen Road                                 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14"/>
        <v>0</v>
      </c>
      <c r="O110" s="182">
        <f t="shared" si="15"/>
        <v>1</v>
      </c>
    </row>
    <row r="111" spans="1:17" x14ac:dyDescent="0.2">
      <c r="A111" s="182" t="str">
        <f>'05'!A11</f>
        <v>15200-A01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 xml:space="preserve">Other Income-6 Circuit Drive                                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ref="L111:L128" si="16">K111-J111</f>
        <v>0</v>
      </c>
      <c r="O111" s="182">
        <f t="shared" si="15"/>
        <v>1</v>
      </c>
    </row>
    <row r="112" spans="1:17" hidden="1" x14ac:dyDescent="0.2">
      <c r="A112" s="182">
        <f>'05'!A12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16"/>
        <v>0</v>
      </c>
      <c r="O112" s="182">
        <f t="shared" si="15"/>
        <v>0</v>
      </c>
    </row>
    <row r="113" spans="1:15" hidden="1" x14ac:dyDescent="0.2">
      <c r="A113" s="182">
        <f>'05'!A13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16"/>
        <v>0</v>
      </c>
      <c r="O113" s="182">
        <f t="shared" si="15"/>
        <v>0</v>
      </c>
    </row>
    <row r="114" spans="1:15" hidden="1" x14ac:dyDescent="0.2">
      <c r="A114" s="182">
        <f>'05'!A14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ref="L114:L118" si="17">K114-J114</f>
        <v>0</v>
      </c>
      <c r="O114" s="182">
        <f t="shared" si="15"/>
        <v>0</v>
      </c>
    </row>
    <row r="115" spans="1:15" hidden="1" x14ac:dyDescent="0.2">
      <c r="A115" s="182">
        <f>'05'!A15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17"/>
        <v>0</v>
      </c>
      <c r="O115" s="182">
        <f t="shared" si="15"/>
        <v>0</v>
      </c>
    </row>
    <row r="116" spans="1:15" hidden="1" x14ac:dyDescent="0.2">
      <c r="A116" s="182">
        <f>'05'!A16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17"/>
        <v>0</v>
      </c>
      <c r="O116" s="182">
        <f t="shared" si="15"/>
        <v>0</v>
      </c>
    </row>
    <row r="117" spans="1:15" hidden="1" x14ac:dyDescent="0.2">
      <c r="A117" s="182">
        <f>'05'!A17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17"/>
        <v>0</v>
      </c>
      <c r="O117" s="182">
        <f t="shared" si="15"/>
        <v>0</v>
      </c>
    </row>
    <row r="118" spans="1:15" hidden="1" x14ac:dyDescent="0.2">
      <c r="A118" s="182">
        <f>'05'!A18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17"/>
        <v>0</v>
      </c>
      <c r="O118" s="182">
        <f t="shared" si="15"/>
        <v>0</v>
      </c>
    </row>
    <row r="119" spans="1:15" x14ac:dyDescent="0.2">
      <c r="A119" s="182" t="str">
        <f>'06'!A2</f>
        <v>16100-A05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 xml:space="preserve">Interest Received-26a Grote St                              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16"/>
        <v>0</v>
      </c>
      <c r="O119" s="182">
        <f t="shared" si="15"/>
        <v>1</v>
      </c>
    </row>
    <row r="120" spans="1:15" x14ac:dyDescent="0.2">
      <c r="A120" s="182" t="str">
        <f>'06'!A3</f>
        <v>16100-A06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 xml:space="preserve">Interest Received-31 Franklin St                            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16"/>
        <v>0</v>
      </c>
      <c r="O120" s="182">
        <f t="shared" si="15"/>
        <v>1</v>
      </c>
    </row>
    <row r="121" spans="1:15" x14ac:dyDescent="0.2">
      <c r="A121" s="182" t="str">
        <f>'06'!A4</f>
        <v>16100-A07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 xml:space="preserve">Interest Received-25 Franklin St                            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16"/>
        <v>0</v>
      </c>
      <c r="O121" s="182">
        <f t="shared" si="15"/>
        <v>1</v>
      </c>
    </row>
    <row r="122" spans="1:15" x14ac:dyDescent="0.2">
      <c r="A122" s="182" t="str">
        <f>'06'!A5</f>
        <v>16100-A10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 xml:space="preserve">Interest Received-15 Franklin St                            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16"/>
        <v>0</v>
      </c>
      <c r="O122" s="182">
        <f t="shared" si="15"/>
        <v>1</v>
      </c>
    </row>
    <row r="123" spans="1:15" x14ac:dyDescent="0.2">
      <c r="A123" s="182" t="str">
        <f>'06'!A6</f>
        <v>16100-A12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 xml:space="preserve">Interest Received-A27 188 Carrington                        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16"/>
        <v>0</v>
      </c>
      <c r="O123" s="182">
        <f t="shared" si="15"/>
        <v>1</v>
      </c>
    </row>
    <row r="124" spans="1:15" x14ac:dyDescent="0.2">
      <c r="A124" s="182" t="str">
        <f>'06'!A7</f>
        <v>16100-A13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 xml:space="preserve">Interest Received-B25 188 Carrington                        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16"/>
        <v>0</v>
      </c>
      <c r="O124" s="182">
        <f t="shared" si="15"/>
        <v>1</v>
      </c>
    </row>
    <row r="125" spans="1:15" x14ac:dyDescent="0.2">
      <c r="A125" s="182" t="str">
        <f>'06'!A8</f>
        <v>16100-A14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 xml:space="preserve">Interest Received-120 Queen Road                            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16"/>
        <v>0</v>
      </c>
      <c r="O125" s="182">
        <f t="shared" si="15"/>
        <v>1</v>
      </c>
    </row>
    <row r="126" spans="1:15" x14ac:dyDescent="0.2">
      <c r="A126" s="182" t="str">
        <f>'06'!A9</f>
        <v>16100-A15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 xml:space="preserve">Interest Received-236 Queen Road                            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16"/>
        <v>0</v>
      </c>
      <c r="O126" s="182">
        <f t="shared" si="15"/>
        <v>1</v>
      </c>
    </row>
    <row r="127" spans="1:15" x14ac:dyDescent="0.2">
      <c r="A127" s="182" t="str">
        <f>'06'!A10</f>
        <v>16100-A16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 xml:space="preserve">Interest Received-534 Queen Road                            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16"/>
        <v>0</v>
      </c>
      <c r="O127" s="182">
        <f t="shared" si="15"/>
        <v>1</v>
      </c>
    </row>
    <row r="128" spans="1:15" x14ac:dyDescent="0.2">
      <c r="A128" s="182" t="str">
        <f>'06'!A11</f>
        <v>16100-A01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 xml:space="preserve">Interest Received-6 Circuit Drive                           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16"/>
        <v>0</v>
      </c>
      <c r="O128" s="182">
        <f t="shared" si="15"/>
        <v>1</v>
      </c>
    </row>
    <row r="129" spans="1:15" hidden="1" x14ac:dyDescent="0.2">
      <c r="A129" s="182">
        <f>'06'!A12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ref="L129:L133" si="18">K129-J129</f>
        <v>0</v>
      </c>
      <c r="O129" s="182">
        <f t="shared" si="15"/>
        <v>0</v>
      </c>
    </row>
    <row r="130" spans="1:15" hidden="1" x14ac:dyDescent="0.2">
      <c r="A130" s="182">
        <f>'06'!A13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18"/>
        <v>0</v>
      </c>
      <c r="O130" s="182">
        <f t="shared" si="15"/>
        <v>0</v>
      </c>
    </row>
    <row r="131" spans="1:15" hidden="1" x14ac:dyDescent="0.2">
      <c r="A131" s="182">
        <f>'06'!A14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18"/>
        <v>0</v>
      </c>
      <c r="O131" s="182">
        <f t="shared" si="15"/>
        <v>0</v>
      </c>
    </row>
    <row r="132" spans="1:15" hidden="1" x14ac:dyDescent="0.2">
      <c r="A132" s="182">
        <f>'06'!A15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18"/>
        <v>0</v>
      </c>
      <c r="O132" s="182">
        <f t="shared" si="15"/>
        <v>0</v>
      </c>
    </row>
    <row r="133" spans="1:15" hidden="1" x14ac:dyDescent="0.2">
      <c r="A133" s="182">
        <f>'06'!A16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18"/>
        <v>0</v>
      </c>
      <c r="O133" s="182">
        <f t="shared" si="15"/>
        <v>0</v>
      </c>
    </row>
    <row r="134" spans="1:15" hidden="1" x14ac:dyDescent="0.2">
      <c r="G134" s="205"/>
      <c r="H134" s="205"/>
      <c r="L134" s="204"/>
      <c r="O134" s="182">
        <f t="shared" si="15"/>
        <v>0</v>
      </c>
    </row>
    <row r="135" spans="1:15" x14ac:dyDescent="0.2">
      <c r="A135" s="212"/>
      <c r="B135" s="212"/>
      <c r="C135" s="212" t="s">
        <v>869</v>
      </c>
      <c r="D135" s="210">
        <f>SUM(D102:D133)</f>
        <v>0</v>
      </c>
      <c r="E135" s="210">
        <f>SUM(E102:E133)</f>
        <v>0</v>
      </c>
      <c r="F135" s="210">
        <f>SUM(F102:F133)</f>
        <v>0</v>
      </c>
      <c r="G135" s="210"/>
      <c r="H135" s="210"/>
      <c r="I135" s="210">
        <f>SUM(I102:I133)</f>
        <v>0</v>
      </c>
      <c r="J135" s="210">
        <f t="shared" ref="J135:L135" si="19">SUM(J102:J133)</f>
        <v>0</v>
      </c>
      <c r="K135" s="210">
        <f t="shared" si="19"/>
        <v>0</v>
      </c>
      <c r="L135" s="210">
        <f t="shared" si="19"/>
        <v>0</v>
      </c>
      <c r="O135" s="182">
        <v>1</v>
      </c>
    </row>
    <row r="136" spans="1:15" x14ac:dyDescent="0.2">
      <c r="C136" s="206" t="s">
        <v>520</v>
      </c>
      <c r="L136" s="204"/>
      <c r="O136" s="182">
        <v>1</v>
      </c>
    </row>
    <row r="137" spans="1:15" hidden="1" x14ac:dyDescent="0.2">
      <c r="A137" s="182">
        <f>'07'!A2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ref="L137:L153" si="20">K137-J137</f>
        <v>0</v>
      </c>
      <c r="O137" s="182">
        <f t="shared" ref="O137:O153" si="21">+IF(A137&gt;0,1,0)</f>
        <v>0</v>
      </c>
    </row>
    <row r="138" spans="1:15" hidden="1" x14ac:dyDescent="0.2">
      <c r="A138" s="182">
        <f>'07'!A3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20"/>
        <v>0</v>
      </c>
      <c r="O138" s="182">
        <f t="shared" si="21"/>
        <v>0</v>
      </c>
    </row>
    <row r="139" spans="1:15" hidden="1" x14ac:dyDescent="0.2">
      <c r="A139" s="182">
        <f>'07'!A4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20"/>
        <v>0</v>
      </c>
      <c r="O139" s="182">
        <f t="shared" si="21"/>
        <v>0</v>
      </c>
    </row>
    <row r="140" spans="1:15" hidden="1" x14ac:dyDescent="0.2">
      <c r="A140" s="182">
        <f>'07'!A5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20"/>
        <v>0</v>
      </c>
      <c r="O140" s="182">
        <f t="shared" si="21"/>
        <v>0</v>
      </c>
    </row>
    <row r="141" spans="1:15" hidden="1" x14ac:dyDescent="0.2">
      <c r="A141" s="182">
        <f>'07'!A6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20"/>
        <v>0</v>
      </c>
      <c r="O141" s="182">
        <f t="shared" si="21"/>
        <v>0</v>
      </c>
    </row>
    <row r="142" spans="1:15" hidden="1" x14ac:dyDescent="0.2">
      <c r="A142" s="182">
        <f>'07'!A7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20"/>
        <v>0</v>
      </c>
      <c r="O142" s="182">
        <f t="shared" si="21"/>
        <v>0</v>
      </c>
    </row>
    <row r="143" spans="1:15" hidden="1" x14ac:dyDescent="0.2">
      <c r="A143" s="182">
        <f>'07'!A8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20"/>
        <v>0</v>
      </c>
      <c r="O143" s="182">
        <f t="shared" si="21"/>
        <v>0</v>
      </c>
    </row>
    <row r="144" spans="1:15" hidden="1" x14ac:dyDescent="0.2">
      <c r="A144" s="182">
        <f>'07'!A9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20"/>
        <v>0</v>
      </c>
      <c r="O144" s="182">
        <f t="shared" si="21"/>
        <v>0</v>
      </c>
    </row>
    <row r="145" spans="1:15" hidden="1" x14ac:dyDescent="0.2">
      <c r="A145" s="182">
        <f>'07'!A10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20"/>
        <v>0</v>
      </c>
      <c r="O145" s="182">
        <f t="shared" si="21"/>
        <v>0</v>
      </c>
    </row>
    <row r="146" spans="1:15" hidden="1" x14ac:dyDescent="0.2">
      <c r="A146" s="182">
        <f>'07'!A11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20"/>
        <v>0</v>
      </c>
      <c r="O146" s="182">
        <f t="shared" si="21"/>
        <v>0</v>
      </c>
    </row>
    <row r="147" spans="1:15" hidden="1" x14ac:dyDescent="0.2">
      <c r="A147" s="182">
        <f>'07'!A12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20"/>
        <v>0</v>
      </c>
      <c r="O147" s="182">
        <f t="shared" si="21"/>
        <v>0</v>
      </c>
    </row>
    <row r="148" spans="1:15" hidden="1" x14ac:dyDescent="0.2">
      <c r="A148" s="182">
        <f>'07'!A13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20"/>
        <v>0</v>
      </c>
      <c r="O148" s="182">
        <f t="shared" si="21"/>
        <v>0</v>
      </c>
    </row>
    <row r="149" spans="1:15" hidden="1" x14ac:dyDescent="0.2">
      <c r="A149" s="182">
        <f>'07'!A14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20"/>
        <v>0</v>
      </c>
      <c r="O149" s="182">
        <f t="shared" si="21"/>
        <v>0</v>
      </c>
    </row>
    <row r="150" spans="1:15" hidden="1" x14ac:dyDescent="0.2">
      <c r="A150" s="182">
        <f>'07'!A15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20"/>
        <v>0</v>
      </c>
      <c r="O150" s="182">
        <f t="shared" si="21"/>
        <v>0</v>
      </c>
    </row>
    <row r="151" spans="1:15" hidden="1" x14ac:dyDescent="0.2">
      <c r="A151" s="182">
        <f>'07'!A16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20"/>
        <v>0</v>
      </c>
      <c r="O151" s="182">
        <f t="shared" si="21"/>
        <v>0</v>
      </c>
    </row>
    <row r="152" spans="1:15" hidden="1" x14ac:dyDescent="0.2">
      <c r="A152" s="182">
        <f>'07'!A17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20"/>
        <v>0</v>
      </c>
      <c r="O152" s="182">
        <f t="shared" si="21"/>
        <v>0</v>
      </c>
    </row>
    <row r="153" spans="1:15" hidden="1" x14ac:dyDescent="0.2">
      <c r="A153" s="182">
        <f>'07'!A18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20"/>
        <v>0</v>
      </c>
      <c r="O153" s="182">
        <f t="shared" si="21"/>
        <v>0</v>
      </c>
    </row>
    <row r="154" spans="1:15" x14ac:dyDescent="0.2">
      <c r="A154" s="212"/>
      <c r="B154" s="212"/>
      <c r="C154" s="212" t="s">
        <v>551</v>
      </c>
      <c r="D154" s="210">
        <f>SUM(D137:D153)</f>
        <v>0</v>
      </c>
      <c r="E154" s="210">
        <f>SUM(E137:E153)</f>
        <v>0</v>
      </c>
      <c r="F154" s="210">
        <f>SUM(F137:F153)</f>
        <v>0</v>
      </c>
      <c r="G154" s="211"/>
      <c r="H154" s="211"/>
      <c r="I154" s="210">
        <f>SUM(I137:I153)</f>
        <v>0</v>
      </c>
      <c r="J154" s="210">
        <f>SUM(J137:J153)</f>
        <v>0</v>
      </c>
      <c r="K154" s="210">
        <f>SUM(K137:K153)</f>
        <v>0</v>
      </c>
      <c r="L154" s="210">
        <f>SUM(L137:L153)</f>
        <v>0</v>
      </c>
      <c r="O154" s="182">
        <v>1</v>
      </c>
    </row>
    <row r="155" spans="1:15" x14ac:dyDescent="0.2">
      <c r="C155" s="206" t="s">
        <v>456</v>
      </c>
      <c r="L155" s="204"/>
      <c r="O155" s="182">
        <v>1</v>
      </c>
    </row>
    <row r="156" spans="1:15" hidden="1" x14ac:dyDescent="0.2">
      <c r="A156" s="182">
        <f>'08'!A2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ref="L156:L164" si="22">K156-J156</f>
        <v>0</v>
      </c>
      <c r="O156" s="182">
        <f t="shared" ref="O156:O164" si="23">+IF(A156&gt;0,1,0)</f>
        <v>0</v>
      </c>
    </row>
    <row r="157" spans="1:15" hidden="1" x14ac:dyDescent="0.2">
      <c r="A157" s="182">
        <f>'08'!A3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22"/>
        <v>0</v>
      </c>
      <c r="O157" s="182">
        <f t="shared" si="23"/>
        <v>0</v>
      </c>
    </row>
    <row r="158" spans="1:15" hidden="1" x14ac:dyDescent="0.2">
      <c r="A158" s="182">
        <f>'08'!A4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si="22"/>
        <v>0</v>
      </c>
      <c r="O158" s="182">
        <f t="shared" si="23"/>
        <v>0</v>
      </c>
    </row>
    <row r="159" spans="1:15" hidden="1" x14ac:dyDescent="0.2">
      <c r="A159" s="182">
        <f>'08'!A5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22"/>
        <v>0</v>
      </c>
      <c r="O159" s="182">
        <f t="shared" si="23"/>
        <v>0</v>
      </c>
    </row>
    <row r="160" spans="1:15" hidden="1" x14ac:dyDescent="0.2">
      <c r="A160" s="182">
        <f>'08'!A6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22"/>
        <v>0</v>
      </c>
      <c r="O160" s="182">
        <f t="shared" si="23"/>
        <v>0</v>
      </c>
    </row>
    <row r="161" spans="1:15" hidden="1" x14ac:dyDescent="0.2">
      <c r="A161" s="182">
        <f>'08'!A7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22"/>
        <v>0</v>
      </c>
      <c r="O161" s="182">
        <f t="shared" si="23"/>
        <v>0</v>
      </c>
    </row>
    <row r="162" spans="1:15" hidden="1" x14ac:dyDescent="0.2">
      <c r="A162" s="182">
        <f>'08'!A8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22"/>
        <v>0</v>
      </c>
      <c r="O162" s="182">
        <f t="shared" si="23"/>
        <v>0</v>
      </c>
    </row>
    <row r="163" spans="1:15" hidden="1" x14ac:dyDescent="0.2">
      <c r="A163" s="182">
        <f>'08'!A9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22"/>
        <v>0</v>
      </c>
      <c r="O163" s="182">
        <f t="shared" si="23"/>
        <v>0</v>
      </c>
    </row>
    <row r="164" spans="1:15" hidden="1" x14ac:dyDescent="0.2">
      <c r="A164" s="182">
        <f>'08'!A10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22"/>
        <v>0</v>
      </c>
      <c r="O164" s="182">
        <f t="shared" si="23"/>
        <v>0</v>
      </c>
    </row>
    <row r="165" spans="1:15" hidden="1" x14ac:dyDescent="0.2">
      <c r="G165" s="205"/>
      <c r="H165" s="205"/>
      <c r="L165" s="204"/>
      <c r="O165" s="182">
        <f t="shared" ref="O165" si="24">+IF(A165&gt;0,1,0)</f>
        <v>0</v>
      </c>
    </row>
    <row r="166" spans="1:15" x14ac:dyDescent="0.2">
      <c r="A166" s="212"/>
      <c r="B166" s="212"/>
      <c r="C166" s="212" t="s">
        <v>463</v>
      </c>
      <c r="D166" s="210">
        <f>SUM(D156:D164)</f>
        <v>0</v>
      </c>
      <c r="E166" s="210">
        <f>SUM(E156:E164)</f>
        <v>0</v>
      </c>
      <c r="F166" s="210">
        <f>SUM(F156:F164)</f>
        <v>0</v>
      </c>
      <c r="G166" s="211"/>
      <c r="H166" s="211"/>
      <c r="I166" s="210">
        <f>SUM(I156:I164)</f>
        <v>0</v>
      </c>
      <c r="J166" s="210">
        <f>SUM(J156:J164)</f>
        <v>0</v>
      </c>
      <c r="K166" s="210">
        <f>SUM(K156:K164)</f>
        <v>0</v>
      </c>
      <c r="L166" s="210">
        <f>SUM(L156:L164)</f>
        <v>0</v>
      </c>
      <c r="O166" s="182">
        <v>1</v>
      </c>
    </row>
    <row r="167" spans="1:15" x14ac:dyDescent="0.2">
      <c r="C167" s="206" t="s">
        <v>548</v>
      </c>
      <c r="L167" s="204"/>
      <c r="O167" s="182">
        <v>1</v>
      </c>
    </row>
    <row r="168" spans="1:15" x14ac:dyDescent="0.2">
      <c r="A168" s="182" t="str">
        <f>'09'!A2</f>
        <v>22180-A05</v>
      </c>
      <c r="C168" s="182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Bank Fees &amp; Charges-26a Grote St                            </v>
      </c>
      <c r="D168" s="204">
        <f>IFERROR(INDEX(Lookup!$BG$9:$BG$3000,MATCH($A168,Lookup!$A$9:$A$3000,0)),0)</f>
        <v>0</v>
      </c>
      <c r="E168" s="204">
        <f>IFERROR(INDEX(Lookup!$BF$9:$BF$3000,MATCH($A168,Lookup!$A$9:$A$3000,0)),0)</f>
        <v>0</v>
      </c>
      <c r="F168" s="204">
        <f>IFERROR(INDEX(Lookup!$BE$9:$BE$3000,MATCH($A168,Lookup!$A$9:$A$3000,0)),0)</f>
        <v>0</v>
      </c>
      <c r="G168" s="205"/>
      <c r="H168" s="205"/>
      <c r="I168" s="204">
        <f>IFERROR(INDEX(Lookup!$BJ$9:$BJ$3000,MATCH($A168,Lookup!$A$9:$A$3000,0)),0)</f>
        <v>0.5</v>
      </c>
      <c r="J168" s="204">
        <f>IFERROR(INDEX(Lookup!$BI$9:$BI$3000,MATCH($A168,Lookup!$A$9:$A$3000,0)),0)</f>
        <v>0</v>
      </c>
      <c r="K168" s="204">
        <f>IFERROR(INDEX(Lookup!$BH$9:$BH$3000,MATCH($A168,Lookup!$A$9:$A$3000,0)),0)</f>
        <v>0.18</v>
      </c>
      <c r="L168" s="204">
        <f t="shared" ref="L168:L201" si="25">K168-J168</f>
        <v>0.18</v>
      </c>
      <c r="O168" s="182">
        <f t="shared" ref="O168:O201" si="26">+IF(A168&gt;0,1,0)</f>
        <v>1</v>
      </c>
    </row>
    <row r="169" spans="1:15" x14ac:dyDescent="0.2">
      <c r="A169" s="182" t="str">
        <f>'09'!A3</f>
        <v>22180-A06</v>
      </c>
      <c r="C169" s="182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Bank Fees &amp; Charges-31 Franklin St                          </v>
      </c>
      <c r="D169" s="204">
        <f>IFERROR(INDEX(Lookup!$BG$9:$BG$3000,MATCH($A169,Lookup!$A$9:$A$3000,0)),0)</f>
        <v>0</v>
      </c>
      <c r="E169" s="204">
        <f>IFERROR(INDEX(Lookup!$BF$9:$BF$3000,MATCH($A169,Lookup!$A$9:$A$3000,0)),0)</f>
        <v>0</v>
      </c>
      <c r="F169" s="204">
        <f>IFERROR(INDEX(Lookup!$BE$9:$BE$3000,MATCH($A169,Lookup!$A$9:$A$3000,0)),0)</f>
        <v>0</v>
      </c>
      <c r="G169" s="205"/>
      <c r="H169" s="205"/>
      <c r="I169" s="204">
        <f>IFERROR(INDEX(Lookup!$BJ$9:$BJ$3000,MATCH($A169,Lookup!$A$9:$A$3000,0)),0)</f>
        <v>0.5</v>
      </c>
      <c r="J169" s="204">
        <f>IFERROR(INDEX(Lookup!$BI$9:$BI$3000,MATCH($A169,Lookup!$A$9:$A$3000,0)),0)</f>
        <v>0</v>
      </c>
      <c r="K169" s="204">
        <f>IFERROR(INDEX(Lookup!$BH$9:$BH$3000,MATCH($A169,Lookup!$A$9:$A$3000,0)),0)</f>
        <v>0.17</v>
      </c>
      <c r="L169" s="204">
        <f t="shared" si="25"/>
        <v>0.17</v>
      </c>
      <c r="O169" s="182">
        <f t="shared" si="26"/>
        <v>1</v>
      </c>
    </row>
    <row r="170" spans="1:15" x14ac:dyDescent="0.2">
      <c r="A170" s="182" t="str">
        <f>'09'!A4</f>
        <v>22180-A07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Bank Fees &amp; Charges-25 Franklin St                          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0.4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0.17</v>
      </c>
      <c r="L170" s="204">
        <f t="shared" si="25"/>
        <v>0.17</v>
      </c>
      <c r="O170" s="182">
        <f t="shared" si="26"/>
        <v>1</v>
      </c>
    </row>
    <row r="171" spans="1:15" x14ac:dyDescent="0.2">
      <c r="A171" s="182" t="str">
        <f>'09'!A5</f>
        <v>22180-A10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Bank Fees &amp; Charges-15 Franklin St                          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0.4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0.17</v>
      </c>
      <c r="L171" s="204">
        <f t="shared" si="25"/>
        <v>0.17</v>
      </c>
      <c r="O171" s="182">
        <f t="shared" si="26"/>
        <v>1</v>
      </c>
    </row>
    <row r="172" spans="1:15" x14ac:dyDescent="0.2">
      <c r="A172" s="182" t="str">
        <f>'09'!A6</f>
        <v>22180-A12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Bank Fees &amp; Charges-A27 188 Carrington                      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 t="shared" si="25"/>
        <v>0</v>
      </c>
      <c r="O172" s="182">
        <f t="shared" si="26"/>
        <v>1</v>
      </c>
    </row>
    <row r="173" spans="1:15" x14ac:dyDescent="0.2">
      <c r="A173" s="182" t="str">
        <f>'09'!A7</f>
        <v>22180-A13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Bank Fees &amp; Charges-B25 188 Carrington                      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 t="shared" si="25"/>
        <v>0</v>
      </c>
      <c r="O173" s="182">
        <f t="shared" si="26"/>
        <v>1</v>
      </c>
    </row>
    <row r="174" spans="1:15" x14ac:dyDescent="0.2">
      <c r="A174" s="182" t="str">
        <f>'09'!A8</f>
        <v>22180-A14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Bank Fees &amp; Charges-120 Queen Road                          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0.4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0.17</v>
      </c>
      <c r="L174" s="204">
        <f t="shared" si="25"/>
        <v>0.17</v>
      </c>
      <c r="O174" s="182">
        <f t="shared" si="26"/>
        <v>1</v>
      </c>
    </row>
    <row r="175" spans="1:15" x14ac:dyDescent="0.2">
      <c r="A175" s="182" t="str">
        <f>'09'!A9</f>
        <v>22180-A15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Bank Fees &amp; Charges-236 Queen Road                          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0.4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0.17</v>
      </c>
      <c r="L175" s="204">
        <f t="shared" si="25"/>
        <v>0.17</v>
      </c>
      <c r="O175" s="182">
        <f t="shared" si="26"/>
        <v>1</v>
      </c>
    </row>
    <row r="176" spans="1:15" x14ac:dyDescent="0.2">
      <c r="A176" s="182" t="str">
        <f>'09'!A10</f>
        <v>22180-A16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Bank Fees &amp; Charges-534 Queen Road                          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0.4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0.17</v>
      </c>
      <c r="L176" s="204">
        <f t="shared" si="25"/>
        <v>0.17</v>
      </c>
      <c r="O176" s="182">
        <f t="shared" si="26"/>
        <v>1</v>
      </c>
    </row>
    <row r="177" spans="1:15" x14ac:dyDescent="0.2">
      <c r="A177" s="182" t="str">
        <f>'09'!A11</f>
        <v>22340-A05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Fees &amp; Charges-26a Grote St                                 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3.13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38.159999999999997</v>
      </c>
      <c r="J177" s="204">
        <f>IFERROR(INDEX(Lookup!$BI$9:$BI$3000,MATCH($A177,Lookup!$A$9:$A$3000,0)),0)</f>
        <v>37.559999999999995</v>
      </c>
      <c r="K177" s="204">
        <f>IFERROR(INDEX(Lookup!$BH$9:$BH$3000,MATCH($A177,Lookup!$A$9:$A$3000,0)),0)</f>
        <v>39</v>
      </c>
      <c r="L177" s="204">
        <f t="shared" si="25"/>
        <v>1.4400000000000048</v>
      </c>
      <c r="O177" s="182">
        <f t="shared" si="26"/>
        <v>1</v>
      </c>
    </row>
    <row r="178" spans="1:15" x14ac:dyDescent="0.2">
      <c r="A178" s="182" t="str">
        <f>'09'!A12</f>
        <v>22340-A06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Fees &amp; Charges-31 Franklin St                               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3.17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38.14</v>
      </c>
      <c r="J178" s="204">
        <f>IFERROR(INDEX(Lookup!$BI$9:$BI$3000,MATCH($A178,Lookup!$A$9:$A$3000,0)),0)</f>
        <v>38.040000000000006</v>
      </c>
      <c r="K178" s="204">
        <f>IFERROR(INDEX(Lookup!$BH$9:$BH$3000,MATCH($A178,Lookup!$A$9:$A$3000,0)),0)</f>
        <v>39</v>
      </c>
      <c r="L178" s="204">
        <f t="shared" si="25"/>
        <v>0.95999999999999375</v>
      </c>
      <c r="O178" s="182">
        <f t="shared" si="26"/>
        <v>1</v>
      </c>
    </row>
    <row r="179" spans="1:15" x14ac:dyDescent="0.2">
      <c r="A179" s="182" t="str">
        <f>'09'!A13</f>
        <v>22340-A07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Fees &amp; Charges-25 Franklin St                               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3.17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38.14</v>
      </c>
      <c r="J179" s="204">
        <f>IFERROR(INDEX(Lookup!$BI$9:$BI$3000,MATCH($A179,Lookup!$A$9:$A$3000,0)),0)</f>
        <v>38.040000000000006</v>
      </c>
      <c r="K179" s="204">
        <f>IFERROR(INDEX(Lookup!$BH$9:$BH$3000,MATCH($A179,Lookup!$A$9:$A$3000,0)),0)</f>
        <v>39</v>
      </c>
      <c r="L179" s="204">
        <f t="shared" si="25"/>
        <v>0.95999999999999375</v>
      </c>
      <c r="O179" s="182">
        <f t="shared" si="26"/>
        <v>1</v>
      </c>
    </row>
    <row r="180" spans="1:15" x14ac:dyDescent="0.2">
      <c r="A180" s="182" t="str">
        <f>'09'!A14</f>
        <v>22340-A10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Fees &amp; Charges-15 Franklin St                               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3.17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38.14</v>
      </c>
      <c r="J180" s="204">
        <f>IFERROR(INDEX(Lookup!$BI$9:$BI$3000,MATCH($A180,Lookup!$A$9:$A$3000,0)),0)</f>
        <v>38.040000000000006</v>
      </c>
      <c r="K180" s="204">
        <f>IFERROR(INDEX(Lookup!$BH$9:$BH$3000,MATCH($A180,Lookup!$A$9:$A$3000,0)),0)</f>
        <v>39</v>
      </c>
      <c r="L180" s="204">
        <f t="shared" si="25"/>
        <v>0.95999999999999375</v>
      </c>
      <c r="O180" s="182">
        <f t="shared" si="26"/>
        <v>1</v>
      </c>
    </row>
    <row r="181" spans="1:15" x14ac:dyDescent="0.2">
      <c r="A181" s="182" t="str">
        <f>'09'!A15</f>
        <v>22340-A12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Fees &amp; Charges-A27 188 Carrington                           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 t="shared" si="25"/>
        <v>0</v>
      </c>
      <c r="O181" s="182">
        <f t="shared" si="26"/>
        <v>1</v>
      </c>
    </row>
    <row r="182" spans="1:15" x14ac:dyDescent="0.2">
      <c r="A182" s="182" t="str">
        <f>'09'!A16</f>
        <v>22340-A13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Fees &amp; Charges-B25 188 Carrington                           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 t="shared" si="25"/>
        <v>0</v>
      </c>
      <c r="O182" s="182">
        <f t="shared" si="26"/>
        <v>1</v>
      </c>
    </row>
    <row r="183" spans="1:15" x14ac:dyDescent="0.2">
      <c r="A183" s="182" t="str">
        <f>'09'!A17</f>
        <v>22340-A14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Fees &amp; Charges-120 Queen Road                               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3.17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38.14</v>
      </c>
      <c r="J183" s="204">
        <f>IFERROR(INDEX(Lookup!$BI$9:$BI$3000,MATCH($A183,Lookup!$A$9:$A$3000,0)),0)</f>
        <v>38.040000000000006</v>
      </c>
      <c r="K183" s="204">
        <f>IFERROR(INDEX(Lookup!$BH$9:$BH$3000,MATCH($A183,Lookup!$A$9:$A$3000,0)),0)</f>
        <v>39</v>
      </c>
      <c r="L183" s="204">
        <f t="shared" si="25"/>
        <v>0.95999999999999375</v>
      </c>
      <c r="O183" s="182">
        <f t="shared" si="26"/>
        <v>1</v>
      </c>
    </row>
    <row r="184" spans="1:15" x14ac:dyDescent="0.2">
      <c r="A184" s="182" t="str">
        <f>'09'!A18</f>
        <v>22340-A15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Fees &amp; Charges-236 Queen Road                               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3.17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38.14</v>
      </c>
      <c r="J184" s="204">
        <f>IFERROR(INDEX(Lookup!$BI$9:$BI$3000,MATCH($A184,Lookup!$A$9:$A$3000,0)),0)</f>
        <v>38.040000000000006</v>
      </c>
      <c r="K184" s="204">
        <f>IFERROR(INDEX(Lookup!$BH$9:$BH$3000,MATCH($A184,Lookup!$A$9:$A$3000,0)),0)</f>
        <v>39</v>
      </c>
      <c r="L184" s="204">
        <f t="shared" si="25"/>
        <v>0.95999999999999375</v>
      </c>
      <c r="O184" s="182">
        <f t="shared" si="26"/>
        <v>1</v>
      </c>
    </row>
    <row r="185" spans="1:15" x14ac:dyDescent="0.2">
      <c r="A185" s="182" t="str">
        <f>'09'!A19</f>
        <v>22340-A16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Fees &amp; Charges-534 Queen Road                               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3.17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38.14</v>
      </c>
      <c r="J185" s="204">
        <f>IFERROR(INDEX(Lookup!$BI$9:$BI$3000,MATCH($A185,Lookup!$A$9:$A$3000,0)),0)</f>
        <v>38.040000000000006</v>
      </c>
      <c r="K185" s="204">
        <f>IFERROR(INDEX(Lookup!$BH$9:$BH$3000,MATCH($A185,Lookup!$A$9:$A$3000,0)),0)</f>
        <v>39</v>
      </c>
      <c r="L185" s="204">
        <f t="shared" si="25"/>
        <v>0.95999999999999375</v>
      </c>
      <c r="O185" s="182">
        <f t="shared" si="26"/>
        <v>1</v>
      </c>
    </row>
    <row r="186" spans="1:15" x14ac:dyDescent="0.2">
      <c r="A186" s="182" t="str">
        <f>'09'!A20</f>
        <v>22180-A01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Bank Fees &amp; Charges-6 Circuit Drive                         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 t="shared" si="25"/>
        <v>0</v>
      </c>
      <c r="O186" s="182">
        <f t="shared" si="26"/>
        <v>1</v>
      </c>
    </row>
    <row r="187" spans="1:15" x14ac:dyDescent="0.2">
      <c r="A187" s="182" t="str">
        <f>'09'!A21</f>
        <v>22340-A01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Fees &amp; Charges-6 Circuit Drive                              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19.02</v>
      </c>
      <c r="K187" s="204">
        <f>IFERROR(INDEX(Lookup!$BH$9:$BH$3000,MATCH($A187,Lookup!$A$9:$A$3000,0)),0)</f>
        <v>0</v>
      </c>
      <c r="L187" s="204">
        <f t="shared" si="25"/>
        <v>-19.02</v>
      </c>
      <c r="O187" s="182">
        <f t="shared" si="26"/>
        <v>1</v>
      </c>
    </row>
    <row r="188" spans="1:15" hidden="1" x14ac:dyDescent="0.2">
      <c r="A188" s="182">
        <f>'09'!A22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 t="shared" si="25"/>
        <v>0</v>
      </c>
      <c r="O188" s="182">
        <f t="shared" si="26"/>
        <v>0</v>
      </c>
    </row>
    <row r="189" spans="1:15" hidden="1" x14ac:dyDescent="0.2">
      <c r="A189" s="182">
        <f>'09'!A23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 t="shared" ref="L189:L200" si="27">K189-J189</f>
        <v>0</v>
      </c>
      <c r="O189" s="182">
        <f t="shared" ref="O189:O200" si="28">+IF(A189&gt;0,1,0)</f>
        <v>0</v>
      </c>
    </row>
    <row r="190" spans="1:15" hidden="1" x14ac:dyDescent="0.2">
      <c r="A190" s="182">
        <f>'09'!A24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 t="shared" si="27"/>
        <v>0</v>
      </c>
      <c r="O190" s="182">
        <f t="shared" si="28"/>
        <v>0</v>
      </c>
    </row>
    <row r="191" spans="1:15" hidden="1" x14ac:dyDescent="0.2">
      <c r="A191" s="182">
        <f>'09'!A25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 t="shared" si="27"/>
        <v>0</v>
      </c>
      <c r="O191" s="182">
        <f t="shared" si="28"/>
        <v>0</v>
      </c>
    </row>
    <row r="192" spans="1:15" hidden="1" x14ac:dyDescent="0.2">
      <c r="A192" s="182">
        <f>'09'!A26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 t="shared" si="27"/>
        <v>0</v>
      </c>
      <c r="O192" s="182">
        <f t="shared" si="28"/>
        <v>0</v>
      </c>
    </row>
    <row r="193" spans="1:15" hidden="1" x14ac:dyDescent="0.2">
      <c r="A193" s="182">
        <f>'09'!A27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 t="shared" si="27"/>
        <v>0</v>
      </c>
      <c r="O193" s="182">
        <f t="shared" si="28"/>
        <v>0</v>
      </c>
    </row>
    <row r="194" spans="1:15" hidden="1" x14ac:dyDescent="0.2">
      <c r="A194" s="182">
        <f>'09'!A28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 t="shared" si="27"/>
        <v>0</v>
      </c>
      <c r="O194" s="182">
        <f t="shared" si="28"/>
        <v>0</v>
      </c>
    </row>
    <row r="195" spans="1:15" hidden="1" x14ac:dyDescent="0.2">
      <c r="A195" s="182">
        <f>'09'!A29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 t="shared" si="27"/>
        <v>0</v>
      </c>
      <c r="O195" s="182">
        <f t="shared" si="28"/>
        <v>0</v>
      </c>
    </row>
    <row r="196" spans="1:15" hidden="1" x14ac:dyDescent="0.2">
      <c r="A196" s="182">
        <f>'09'!A30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 t="shared" si="27"/>
        <v>0</v>
      </c>
      <c r="O196" s="182">
        <f t="shared" si="28"/>
        <v>0</v>
      </c>
    </row>
    <row r="197" spans="1:15" hidden="1" x14ac:dyDescent="0.2">
      <c r="A197" s="182">
        <f>'09'!A31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 t="shared" si="27"/>
        <v>0</v>
      </c>
      <c r="O197" s="182">
        <f t="shared" si="28"/>
        <v>0</v>
      </c>
    </row>
    <row r="198" spans="1:15" hidden="1" x14ac:dyDescent="0.2">
      <c r="A198" s="182">
        <f>'09'!A32</f>
        <v>0</v>
      </c>
      <c r="C198" s="182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>-</v>
      </c>
      <c r="D198" s="204">
        <f>IFERROR(INDEX(Lookup!$BG$9:$BG$3000,MATCH($A198,Lookup!$A$9:$A$3000,0)),0)</f>
        <v>0</v>
      </c>
      <c r="E198" s="204">
        <f>IFERROR(INDEX(Lookup!$BF$9:$BF$3000,MATCH($A198,Lookup!$A$9:$A$3000,0)),0)</f>
        <v>0</v>
      </c>
      <c r="F198" s="204">
        <f>IFERROR(INDEX(Lookup!$BE$9:$BE$3000,MATCH($A198,Lookup!$A$9:$A$3000,0)),0)</f>
        <v>0</v>
      </c>
      <c r="G198" s="205"/>
      <c r="H198" s="205"/>
      <c r="I198" s="204">
        <f>IFERROR(INDEX(Lookup!$BJ$9:$BJ$3000,MATCH($A198,Lookup!$A$9:$A$3000,0)),0)</f>
        <v>0</v>
      </c>
      <c r="J198" s="204">
        <f>IFERROR(INDEX(Lookup!$BI$9:$BI$3000,MATCH($A198,Lookup!$A$9:$A$3000,0)),0)</f>
        <v>0</v>
      </c>
      <c r="K198" s="204">
        <f>IFERROR(INDEX(Lookup!$BH$9:$BH$3000,MATCH($A198,Lookup!$A$9:$A$3000,0)),0)</f>
        <v>0</v>
      </c>
      <c r="L198" s="204">
        <f t="shared" si="27"/>
        <v>0</v>
      </c>
      <c r="O198" s="182">
        <f t="shared" si="28"/>
        <v>0</v>
      </c>
    </row>
    <row r="199" spans="1:15" hidden="1" x14ac:dyDescent="0.2">
      <c r="A199" s="182">
        <f>'09'!A33</f>
        <v>0</v>
      </c>
      <c r="C199" s="182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>-</v>
      </c>
      <c r="D199" s="204">
        <f>IFERROR(INDEX(Lookup!$BG$9:$BG$3000,MATCH($A199,Lookup!$A$9:$A$3000,0)),0)</f>
        <v>0</v>
      </c>
      <c r="E199" s="204">
        <f>IFERROR(INDEX(Lookup!$BF$9:$BF$3000,MATCH($A199,Lookup!$A$9:$A$3000,0)),0)</f>
        <v>0</v>
      </c>
      <c r="F199" s="204">
        <f>IFERROR(INDEX(Lookup!$BE$9:$BE$3000,MATCH($A199,Lookup!$A$9:$A$3000,0)),0)</f>
        <v>0</v>
      </c>
      <c r="G199" s="205"/>
      <c r="H199" s="205"/>
      <c r="I199" s="204">
        <f>IFERROR(INDEX(Lookup!$BJ$9:$BJ$3000,MATCH($A199,Lookup!$A$9:$A$3000,0)),0)</f>
        <v>0</v>
      </c>
      <c r="J199" s="204">
        <f>IFERROR(INDEX(Lookup!$BI$9:$BI$3000,MATCH($A199,Lookup!$A$9:$A$3000,0)),0)</f>
        <v>0</v>
      </c>
      <c r="K199" s="204">
        <f>IFERROR(INDEX(Lookup!$BH$9:$BH$3000,MATCH($A199,Lookup!$A$9:$A$3000,0)),0)</f>
        <v>0</v>
      </c>
      <c r="L199" s="204">
        <f t="shared" si="27"/>
        <v>0</v>
      </c>
      <c r="O199" s="182">
        <f t="shared" si="28"/>
        <v>0</v>
      </c>
    </row>
    <row r="200" spans="1:15" hidden="1" x14ac:dyDescent="0.2">
      <c r="A200" s="182">
        <f>'09'!A34</f>
        <v>0</v>
      </c>
      <c r="C200" s="182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>-</v>
      </c>
      <c r="D200" s="204">
        <f>IFERROR(INDEX(Lookup!$BG$9:$BG$3000,MATCH($A200,Lookup!$A$9:$A$3000,0)),0)</f>
        <v>0</v>
      </c>
      <c r="E200" s="204">
        <f>IFERROR(INDEX(Lookup!$BF$9:$BF$3000,MATCH($A200,Lookup!$A$9:$A$3000,0)),0)</f>
        <v>0</v>
      </c>
      <c r="F200" s="204">
        <f>IFERROR(INDEX(Lookup!$BE$9:$BE$3000,MATCH($A200,Lookup!$A$9:$A$3000,0)),0)</f>
        <v>0</v>
      </c>
      <c r="G200" s="205"/>
      <c r="H200" s="205"/>
      <c r="I200" s="204">
        <f>IFERROR(INDEX(Lookup!$BJ$9:$BJ$3000,MATCH($A200,Lookup!$A$9:$A$3000,0)),0)</f>
        <v>0</v>
      </c>
      <c r="J200" s="204">
        <f>IFERROR(INDEX(Lookup!$BI$9:$BI$3000,MATCH($A200,Lookup!$A$9:$A$3000,0)),0)</f>
        <v>0</v>
      </c>
      <c r="K200" s="204">
        <f>IFERROR(INDEX(Lookup!$BH$9:$BH$3000,MATCH($A200,Lookup!$A$9:$A$3000,0)),0)</f>
        <v>0</v>
      </c>
      <c r="L200" s="204">
        <f t="shared" si="27"/>
        <v>0</v>
      </c>
      <c r="O200" s="182">
        <f t="shared" si="28"/>
        <v>0</v>
      </c>
    </row>
    <row r="201" spans="1:15" hidden="1" x14ac:dyDescent="0.2">
      <c r="A201" s="182">
        <f>'09'!A35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 t="shared" si="25"/>
        <v>0</v>
      </c>
      <c r="O201" s="182">
        <f t="shared" si="26"/>
        <v>0</v>
      </c>
    </row>
    <row r="202" spans="1:15" x14ac:dyDescent="0.2">
      <c r="A202" s="212"/>
      <c r="B202" s="212"/>
      <c r="C202" s="212" t="s">
        <v>462</v>
      </c>
      <c r="D202" s="210">
        <f>SUM(D168:D201)</f>
        <v>0</v>
      </c>
      <c r="E202" s="210">
        <f>SUM(E168:E201)</f>
        <v>22.15</v>
      </c>
      <c r="F202" s="210">
        <f>SUM(F168:F201)</f>
        <v>0</v>
      </c>
      <c r="G202" s="211"/>
      <c r="H202" s="211"/>
      <c r="I202" s="210">
        <f>SUM(I168:I201)</f>
        <v>269.99999999999994</v>
      </c>
      <c r="J202" s="210">
        <f>SUM(J168:J201)</f>
        <v>284.82000000000005</v>
      </c>
      <c r="K202" s="210">
        <f>SUM(K168:K201)</f>
        <v>274.2</v>
      </c>
      <c r="L202" s="210">
        <f>SUM(L168:L201)</f>
        <v>-10.620000000000033</v>
      </c>
      <c r="O202" s="182">
        <v>1</v>
      </c>
    </row>
    <row r="203" spans="1:15" x14ac:dyDescent="0.2">
      <c r="C203" s="206" t="s">
        <v>457</v>
      </c>
      <c r="L203" s="204"/>
      <c r="O203" s="182">
        <v>1</v>
      </c>
    </row>
    <row r="204" spans="1:15" hidden="1" x14ac:dyDescent="0.2">
      <c r="A204" s="182">
        <f>'10'!A2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 t="shared" ref="L204:L227" si="29">K204-J204</f>
        <v>0</v>
      </c>
      <c r="O204" s="182">
        <f t="shared" ref="O204:O227" si="30">+IF(A204&gt;0,1,0)</f>
        <v>0</v>
      </c>
    </row>
    <row r="205" spans="1:15" hidden="1" x14ac:dyDescent="0.2">
      <c r="A205" s="182">
        <f>'10'!A3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 t="shared" si="29"/>
        <v>0</v>
      </c>
      <c r="O205" s="182">
        <f t="shared" si="30"/>
        <v>0</v>
      </c>
    </row>
    <row r="206" spans="1:15" hidden="1" x14ac:dyDescent="0.2">
      <c r="A206" s="182">
        <f>'10'!A4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 t="shared" si="29"/>
        <v>0</v>
      </c>
      <c r="O206" s="182">
        <f t="shared" si="30"/>
        <v>0</v>
      </c>
    </row>
    <row r="207" spans="1:15" hidden="1" x14ac:dyDescent="0.2">
      <c r="A207" s="182">
        <f>'10'!A5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 t="shared" si="29"/>
        <v>0</v>
      </c>
      <c r="O207" s="182">
        <f t="shared" si="30"/>
        <v>0</v>
      </c>
    </row>
    <row r="208" spans="1:15" hidden="1" x14ac:dyDescent="0.2">
      <c r="A208" s="182">
        <f>'10'!A6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 t="shared" si="29"/>
        <v>0</v>
      </c>
      <c r="O208" s="182">
        <f t="shared" si="30"/>
        <v>0</v>
      </c>
    </row>
    <row r="209" spans="1:15" hidden="1" x14ac:dyDescent="0.2">
      <c r="A209" s="182">
        <f>'10'!A7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 t="shared" si="29"/>
        <v>0</v>
      </c>
      <c r="O209" s="182">
        <f t="shared" si="30"/>
        <v>0</v>
      </c>
    </row>
    <row r="210" spans="1:15" hidden="1" x14ac:dyDescent="0.2">
      <c r="A210" s="182">
        <f>'10'!A8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 t="shared" si="29"/>
        <v>0</v>
      </c>
      <c r="O210" s="182">
        <f t="shared" si="30"/>
        <v>0</v>
      </c>
    </row>
    <row r="211" spans="1:15" hidden="1" x14ac:dyDescent="0.2">
      <c r="A211" s="182">
        <f>'10'!A9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 t="shared" si="29"/>
        <v>0</v>
      </c>
      <c r="O211" s="182">
        <f t="shared" si="30"/>
        <v>0</v>
      </c>
    </row>
    <row r="212" spans="1:15" hidden="1" x14ac:dyDescent="0.2">
      <c r="A212" s="182">
        <f>'10'!A10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 t="shared" si="29"/>
        <v>0</v>
      </c>
      <c r="O212" s="182">
        <f t="shared" si="30"/>
        <v>0</v>
      </c>
    </row>
    <row r="213" spans="1:15" hidden="1" x14ac:dyDescent="0.2">
      <c r="A213" s="182">
        <f>'10'!A11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 t="shared" si="29"/>
        <v>0</v>
      </c>
      <c r="O213" s="182">
        <f t="shared" si="30"/>
        <v>0</v>
      </c>
    </row>
    <row r="214" spans="1:15" hidden="1" x14ac:dyDescent="0.2">
      <c r="A214" s="182">
        <f>'10'!A12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 t="shared" si="29"/>
        <v>0</v>
      </c>
      <c r="O214" s="182">
        <f t="shared" si="30"/>
        <v>0</v>
      </c>
    </row>
    <row r="215" spans="1:15" hidden="1" x14ac:dyDescent="0.2">
      <c r="A215" s="182">
        <f>'10'!A13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 t="shared" si="29"/>
        <v>0</v>
      </c>
      <c r="O215" s="182">
        <f t="shared" si="30"/>
        <v>0</v>
      </c>
    </row>
    <row r="216" spans="1:15" hidden="1" x14ac:dyDescent="0.2">
      <c r="A216" s="182">
        <f>'10'!A14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 t="shared" si="29"/>
        <v>0</v>
      </c>
      <c r="O216" s="182">
        <f t="shared" si="30"/>
        <v>0</v>
      </c>
    </row>
    <row r="217" spans="1:15" hidden="1" x14ac:dyDescent="0.2">
      <c r="A217" s="182">
        <f>'10'!A15</f>
        <v>0</v>
      </c>
      <c r="C217" s="182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D217" s="204">
        <f>IFERROR(INDEX(Lookup!$BG$9:$BG$3000,MATCH($A217,Lookup!$A$9:$A$3000,0)),0)</f>
        <v>0</v>
      </c>
      <c r="E217" s="204">
        <f>IFERROR(INDEX(Lookup!$BF$9:$BF$3000,MATCH($A217,Lookup!$A$9:$A$3000,0)),0)</f>
        <v>0</v>
      </c>
      <c r="F217" s="204">
        <f>IFERROR(INDEX(Lookup!$BE$9:$BE$3000,MATCH($A217,Lookup!$A$9:$A$3000,0)),0)</f>
        <v>0</v>
      </c>
      <c r="G217" s="205"/>
      <c r="H217" s="205"/>
      <c r="I217" s="204">
        <f>IFERROR(INDEX(Lookup!$BJ$9:$BJ$3000,MATCH($A217,Lookup!$A$9:$A$3000,0)),0)</f>
        <v>0</v>
      </c>
      <c r="J217" s="204">
        <f>IFERROR(INDEX(Lookup!$BI$9:$BI$3000,MATCH($A217,Lookup!$A$9:$A$3000,0)),0)</f>
        <v>0</v>
      </c>
      <c r="K217" s="204">
        <f>IFERROR(INDEX(Lookup!$BH$9:$BH$3000,MATCH($A217,Lookup!$A$9:$A$3000,0)),0)</f>
        <v>0</v>
      </c>
      <c r="L217" s="204">
        <f t="shared" si="29"/>
        <v>0</v>
      </c>
      <c r="O217" s="182">
        <f t="shared" si="30"/>
        <v>0</v>
      </c>
    </row>
    <row r="218" spans="1:15" hidden="1" x14ac:dyDescent="0.2">
      <c r="A218" s="182">
        <f>'10'!A16</f>
        <v>0</v>
      </c>
      <c r="C218" s="182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D218" s="204">
        <f>IFERROR(INDEX(Lookup!$BG$9:$BG$3000,MATCH($A218,Lookup!$A$9:$A$3000,0)),0)</f>
        <v>0</v>
      </c>
      <c r="E218" s="204">
        <f>IFERROR(INDEX(Lookup!$BF$9:$BF$3000,MATCH($A218,Lookup!$A$9:$A$3000,0)),0)</f>
        <v>0</v>
      </c>
      <c r="F218" s="204">
        <f>IFERROR(INDEX(Lookup!$BE$9:$BE$3000,MATCH($A218,Lookup!$A$9:$A$3000,0)),0)</f>
        <v>0</v>
      </c>
      <c r="G218" s="205"/>
      <c r="H218" s="205"/>
      <c r="I218" s="204">
        <f>IFERROR(INDEX(Lookup!$BJ$9:$BJ$3000,MATCH($A218,Lookup!$A$9:$A$3000,0)),0)</f>
        <v>0</v>
      </c>
      <c r="J218" s="204">
        <f>IFERROR(INDEX(Lookup!$BI$9:$BI$3000,MATCH($A218,Lookup!$A$9:$A$3000,0)),0)</f>
        <v>0</v>
      </c>
      <c r="K218" s="204">
        <f>IFERROR(INDEX(Lookup!$BH$9:$BH$3000,MATCH($A218,Lookup!$A$9:$A$3000,0)),0)</f>
        <v>0</v>
      </c>
      <c r="L218" s="204">
        <f t="shared" si="29"/>
        <v>0</v>
      </c>
      <c r="O218" s="182">
        <f t="shared" si="30"/>
        <v>0</v>
      </c>
    </row>
    <row r="219" spans="1:15" hidden="1" x14ac:dyDescent="0.2">
      <c r="A219" s="182">
        <f>'10'!A17</f>
        <v>0</v>
      </c>
      <c r="C219" s="182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D219" s="204">
        <f>IFERROR(INDEX(Lookup!$BG$9:$BG$3000,MATCH($A219,Lookup!$A$9:$A$3000,0)),0)</f>
        <v>0</v>
      </c>
      <c r="E219" s="204">
        <f>IFERROR(INDEX(Lookup!$BF$9:$BF$3000,MATCH($A219,Lookup!$A$9:$A$3000,0)),0)</f>
        <v>0</v>
      </c>
      <c r="F219" s="204">
        <f>IFERROR(INDEX(Lookup!$BE$9:$BE$3000,MATCH($A219,Lookup!$A$9:$A$3000,0)),0)</f>
        <v>0</v>
      </c>
      <c r="G219" s="205"/>
      <c r="H219" s="205"/>
      <c r="I219" s="204">
        <f>IFERROR(INDEX(Lookup!$BJ$9:$BJ$3000,MATCH($A219,Lookup!$A$9:$A$3000,0)),0)</f>
        <v>0</v>
      </c>
      <c r="J219" s="204">
        <f>IFERROR(INDEX(Lookup!$BI$9:$BI$3000,MATCH($A219,Lookup!$A$9:$A$3000,0)),0)</f>
        <v>0</v>
      </c>
      <c r="K219" s="204">
        <f>IFERROR(INDEX(Lookup!$BH$9:$BH$3000,MATCH($A219,Lookup!$A$9:$A$3000,0)),0)</f>
        <v>0</v>
      </c>
      <c r="L219" s="204">
        <f t="shared" si="29"/>
        <v>0</v>
      </c>
      <c r="O219" s="182">
        <f t="shared" si="30"/>
        <v>0</v>
      </c>
    </row>
    <row r="220" spans="1:15" hidden="1" x14ac:dyDescent="0.2">
      <c r="A220" s="182">
        <f>'10'!A18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si="29"/>
        <v>0</v>
      </c>
      <c r="O220" s="182">
        <f t="shared" si="30"/>
        <v>0</v>
      </c>
    </row>
    <row r="221" spans="1:15" hidden="1" x14ac:dyDescent="0.2">
      <c r="A221" s="182">
        <f>'10'!A19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29"/>
        <v>0</v>
      </c>
      <c r="O221" s="182">
        <f t="shared" si="30"/>
        <v>0</v>
      </c>
    </row>
    <row r="222" spans="1:15" hidden="1" x14ac:dyDescent="0.2">
      <c r="A222" s="182">
        <f>'10'!A20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29"/>
        <v>0</v>
      </c>
      <c r="O222" s="182">
        <f t="shared" si="30"/>
        <v>0</v>
      </c>
    </row>
    <row r="223" spans="1:15" hidden="1" x14ac:dyDescent="0.2">
      <c r="A223" s="182">
        <f>'10'!A21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29"/>
        <v>0</v>
      </c>
      <c r="O223" s="182">
        <f t="shared" si="30"/>
        <v>0</v>
      </c>
    </row>
    <row r="224" spans="1:15" hidden="1" x14ac:dyDescent="0.2">
      <c r="A224" s="182">
        <f>'10'!A22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29"/>
        <v>0</v>
      </c>
      <c r="O224" s="182">
        <f t="shared" si="30"/>
        <v>0</v>
      </c>
    </row>
    <row r="225" spans="1:15" hidden="1" x14ac:dyDescent="0.2">
      <c r="A225" s="182">
        <f>'10'!A23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29"/>
        <v>0</v>
      </c>
      <c r="O225" s="182">
        <f t="shared" si="30"/>
        <v>0</v>
      </c>
    </row>
    <row r="226" spans="1:15" hidden="1" x14ac:dyDescent="0.2">
      <c r="A226" s="182">
        <f>'10'!A24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29"/>
        <v>0</v>
      </c>
      <c r="O226" s="182">
        <f t="shared" si="30"/>
        <v>0</v>
      </c>
    </row>
    <row r="227" spans="1:15" hidden="1" x14ac:dyDescent="0.2">
      <c r="A227" s="182">
        <f>'10'!A25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29"/>
        <v>0</v>
      </c>
      <c r="O227" s="182">
        <f t="shared" si="30"/>
        <v>0</v>
      </c>
    </row>
    <row r="228" spans="1:15" x14ac:dyDescent="0.2">
      <c r="A228" s="212"/>
      <c r="B228" s="212"/>
      <c r="C228" s="212" t="s">
        <v>552</v>
      </c>
      <c r="D228" s="210">
        <f>SUM(D204:D227)</f>
        <v>0</v>
      </c>
      <c r="E228" s="210">
        <f>SUM(E204:E227)</f>
        <v>0</v>
      </c>
      <c r="F228" s="210">
        <f>SUM(F204:F227)</f>
        <v>0</v>
      </c>
      <c r="G228" s="211"/>
      <c r="H228" s="211"/>
      <c r="I228" s="210">
        <f>SUM(I204:I227)</f>
        <v>0</v>
      </c>
      <c r="J228" s="210">
        <f>SUM(J204:J227)</f>
        <v>0</v>
      </c>
      <c r="K228" s="210">
        <f>SUM(K204:K227)</f>
        <v>0</v>
      </c>
      <c r="L228" s="210">
        <f>SUM(L204:L227)</f>
        <v>0</v>
      </c>
      <c r="M228" s="206"/>
      <c r="O228" s="182">
        <v>1</v>
      </c>
    </row>
    <row r="229" spans="1:15" x14ac:dyDescent="0.2">
      <c r="C229" s="206" t="s">
        <v>458</v>
      </c>
      <c r="L229" s="204"/>
      <c r="O229" s="182">
        <v>1</v>
      </c>
    </row>
    <row r="230" spans="1:15" hidden="1" x14ac:dyDescent="0.2">
      <c r="A230" s="182">
        <f>'11'!A2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>K230-J230</f>
        <v>0</v>
      </c>
      <c r="O230" s="182">
        <f t="shared" ref="O230:O253" si="31">+IF(A230&gt;0,1,0)</f>
        <v>0</v>
      </c>
    </row>
    <row r="231" spans="1:15" hidden="1" x14ac:dyDescent="0.2">
      <c r="A231" s="182">
        <f>'11'!A3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ref="L231:L253" si="32">K231-J231</f>
        <v>0</v>
      </c>
      <c r="O231" s="182">
        <f t="shared" si="31"/>
        <v>0</v>
      </c>
    </row>
    <row r="232" spans="1:15" hidden="1" x14ac:dyDescent="0.2">
      <c r="A232" s="182">
        <f>'11'!A4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32"/>
        <v>0</v>
      </c>
      <c r="O232" s="182">
        <f t="shared" si="31"/>
        <v>0</v>
      </c>
    </row>
    <row r="233" spans="1:15" hidden="1" x14ac:dyDescent="0.2">
      <c r="A233" s="182">
        <f>'11'!A5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32"/>
        <v>0</v>
      </c>
      <c r="O233" s="182">
        <f t="shared" si="31"/>
        <v>0</v>
      </c>
    </row>
    <row r="234" spans="1:15" hidden="1" x14ac:dyDescent="0.2">
      <c r="A234" s="182">
        <f>'11'!A6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32"/>
        <v>0</v>
      </c>
      <c r="O234" s="182">
        <f t="shared" si="31"/>
        <v>0</v>
      </c>
    </row>
    <row r="235" spans="1:15" hidden="1" x14ac:dyDescent="0.2">
      <c r="A235" s="182">
        <f>'11'!A7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32"/>
        <v>0</v>
      </c>
      <c r="O235" s="182">
        <f t="shared" si="31"/>
        <v>0</v>
      </c>
    </row>
    <row r="236" spans="1:15" hidden="1" x14ac:dyDescent="0.2">
      <c r="A236" s="182">
        <f>'11'!A8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si="32"/>
        <v>0</v>
      </c>
      <c r="O236" s="182">
        <f t="shared" si="31"/>
        <v>0</v>
      </c>
    </row>
    <row r="237" spans="1:15" hidden="1" x14ac:dyDescent="0.2">
      <c r="A237" s="182">
        <f>'11'!A9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32"/>
        <v>0</v>
      </c>
      <c r="O237" s="182">
        <f t="shared" si="31"/>
        <v>0</v>
      </c>
    </row>
    <row r="238" spans="1:15" hidden="1" x14ac:dyDescent="0.2">
      <c r="A238" s="182">
        <f>'11'!A10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32"/>
        <v>0</v>
      </c>
      <c r="O238" s="182">
        <f t="shared" si="31"/>
        <v>0</v>
      </c>
    </row>
    <row r="239" spans="1:15" hidden="1" x14ac:dyDescent="0.2">
      <c r="A239" s="182">
        <f>'11'!A11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32"/>
        <v>0</v>
      </c>
      <c r="O239" s="182">
        <f t="shared" si="31"/>
        <v>0</v>
      </c>
    </row>
    <row r="240" spans="1:15" hidden="1" x14ac:dyDescent="0.2">
      <c r="A240" s="182">
        <f>'11'!A12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32"/>
        <v>0</v>
      </c>
      <c r="O240" s="182">
        <f t="shared" si="31"/>
        <v>0</v>
      </c>
    </row>
    <row r="241" spans="1:15" hidden="1" x14ac:dyDescent="0.2">
      <c r="A241" s="182">
        <f>'11'!A13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32"/>
        <v>0</v>
      </c>
      <c r="O241" s="182">
        <f t="shared" si="31"/>
        <v>0</v>
      </c>
    </row>
    <row r="242" spans="1:15" hidden="1" x14ac:dyDescent="0.2">
      <c r="A242" s="182">
        <f>'11'!A14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32"/>
        <v>0</v>
      </c>
      <c r="O242" s="182">
        <f t="shared" si="31"/>
        <v>0</v>
      </c>
    </row>
    <row r="243" spans="1:15" hidden="1" x14ac:dyDescent="0.2">
      <c r="A243" s="182">
        <f>'11'!A15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32"/>
        <v>0</v>
      </c>
      <c r="O243" s="182">
        <f t="shared" si="31"/>
        <v>0</v>
      </c>
    </row>
    <row r="244" spans="1:15" hidden="1" x14ac:dyDescent="0.2">
      <c r="A244" s="182">
        <f>'11'!A16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32"/>
        <v>0</v>
      </c>
      <c r="O244" s="182">
        <f t="shared" si="31"/>
        <v>0</v>
      </c>
    </row>
    <row r="245" spans="1:15" hidden="1" x14ac:dyDescent="0.2">
      <c r="A245" s="182">
        <f>'11'!A17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32"/>
        <v>0</v>
      </c>
      <c r="O245" s="182">
        <f t="shared" si="31"/>
        <v>0</v>
      </c>
    </row>
    <row r="246" spans="1:15" hidden="1" x14ac:dyDescent="0.2">
      <c r="A246" s="182">
        <f>'11'!A18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32"/>
        <v>0</v>
      </c>
      <c r="O246" s="182">
        <f t="shared" si="31"/>
        <v>0</v>
      </c>
    </row>
    <row r="247" spans="1:15" hidden="1" x14ac:dyDescent="0.2">
      <c r="A247" s="182">
        <f>'11'!A19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32"/>
        <v>0</v>
      </c>
      <c r="O247" s="182">
        <f t="shared" si="31"/>
        <v>0</v>
      </c>
    </row>
    <row r="248" spans="1:15" hidden="1" x14ac:dyDescent="0.2">
      <c r="A248" s="182">
        <f>'11'!A20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32"/>
        <v>0</v>
      </c>
      <c r="O248" s="182">
        <f t="shared" si="31"/>
        <v>0</v>
      </c>
    </row>
    <row r="249" spans="1:15" hidden="1" x14ac:dyDescent="0.2">
      <c r="A249" s="182">
        <f>'11'!A21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32"/>
        <v>0</v>
      </c>
      <c r="O249" s="182">
        <f t="shared" si="31"/>
        <v>0</v>
      </c>
    </row>
    <row r="250" spans="1:15" hidden="1" x14ac:dyDescent="0.2">
      <c r="A250" s="182">
        <f>'11'!A22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32"/>
        <v>0</v>
      </c>
      <c r="O250" s="182">
        <f t="shared" si="31"/>
        <v>0</v>
      </c>
    </row>
    <row r="251" spans="1:15" hidden="1" x14ac:dyDescent="0.2">
      <c r="A251" s="182">
        <f>'11'!A23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32"/>
        <v>0</v>
      </c>
      <c r="O251" s="182">
        <f t="shared" si="31"/>
        <v>0</v>
      </c>
    </row>
    <row r="252" spans="1:15" hidden="1" x14ac:dyDescent="0.2">
      <c r="A252" s="182">
        <f>'11'!A24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32"/>
        <v>0</v>
      </c>
      <c r="O252" s="182">
        <f t="shared" si="31"/>
        <v>0</v>
      </c>
    </row>
    <row r="253" spans="1:15" hidden="1" x14ac:dyDescent="0.2">
      <c r="A253" s="182">
        <f>'11'!A25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32"/>
        <v>0</v>
      </c>
      <c r="O253" s="182">
        <f t="shared" si="31"/>
        <v>0</v>
      </c>
    </row>
    <row r="254" spans="1:15" x14ac:dyDescent="0.2">
      <c r="L254" s="204"/>
      <c r="O254" s="182">
        <v>1</v>
      </c>
    </row>
    <row r="255" spans="1:15" x14ac:dyDescent="0.2">
      <c r="A255" s="212"/>
      <c r="B255" s="212"/>
      <c r="C255" s="212" t="s">
        <v>464</v>
      </c>
      <c r="D255" s="210">
        <f>SUM(D230:D254)</f>
        <v>0</v>
      </c>
      <c r="E255" s="210">
        <f>SUM(E230:E254)</f>
        <v>0</v>
      </c>
      <c r="F255" s="210">
        <f>SUM(F230:F254)</f>
        <v>0</v>
      </c>
      <c r="G255" s="211"/>
      <c r="H255" s="211"/>
      <c r="I255" s="210">
        <f>SUM(I230:I254)</f>
        <v>0</v>
      </c>
      <c r="J255" s="210">
        <f>SUM(J230:J254)</f>
        <v>0</v>
      </c>
      <c r="K255" s="210">
        <f>SUM(K230:K254)</f>
        <v>0</v>
      </c>
      <c r="L255" s="210">
        <f>SUM(L230:L254)</f>
        <v>0</v>
      </c>
      <c r="O255" s="182">
        <v>1</v>
      </c>
    </row>
    <row r="256" spans="1:15" x14ac:dyDescent="0.2">
      <c r="C256" s="206" t="s">
        <v>459</v>
      </c>
      <c r="L256" s="204"/>
      <c r="O256" s="182">
        <v>1</v>
      </c>
    </row>
    <row r="257" spans="1:15" hidden="1" x14ac:dyDescent="0.2">
      <c r="A257" s="182">
        <f>'12'!A2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ref="L257:L306" si="33">K257-J257</f>
        <v>0</v>
      </c>
      <c r="O257" s="182">
        <f t="shared" ref="O257:O281" si="34">+IF(A257&gt;0,1,0)</f>
        <v>0</v>
      </c>
    </row>
    <row r="258" spans="1:15" hidden="1" x14ac:dyDescent="0.2">
      <c r="A258" s="182">
        <f>'12'!A3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33"/>
        <v>0</v>
      </c>
      <c r="O258" s="182">
        <f t="shared" si="34"/>
        <v>0</v>
      </c>
    </row>
    <row r="259" spans="1:15" hidden="1" x14ac:dyDescent="0.2">
      <c r="A259" s="182">
        <f>'12'!A4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33"/>
        <v>0</v>
      </c>
      <c r="O259" s="182">
        <f t="shared" si="34"/>
        <v>0</v>
      </c>
    </row>
    <row r="260" spans="1:15" hidden="1" x14ac:dyDescent="0.2">
      <c r="A260" s="182">
        <f>'12'!A5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33"/>
        <v>0</v>
      </c>
      <c r="O260" s="182">
        <f t="shared" si="34"/>
        <v>0</v>
      </c>
    </row>
    <row r="261" spans="1:15" hidden="1" x14ac:dyDescent="0.2">
      <c r="A261" s="182">
        <f>'12'!A6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33"/>
        <v>0</v>
      </c>
      <c r="O261" s="182">
        <f t="shared" si="34"/>
        <v>0</v>
      </c>
    </row>
    <row r="262" spans="1:15" hidden="1" x14ac:dyDescent="0.2">
      <c r="A262" s="182">
        <f>'12'!A7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33"/>
        <v>0</v>
      </c>
      <c r="O262" s="182">
        <f t="shared" si="34"/>
        <v>0</v>
      </c>
    </row>
    <row r="263" spans="1:15" hidden="1" x14ac:dyDescent="0.2">
      <c r="A263" s="182">
        <f>'12'!A8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33"/>
        <v>0</v>
      </c>
      <c r="O263" s="182">
        <f t="shared" si="34"/>
        <v>0</v>
      </c>
    </row>
    <row r="264" spans="1:15" hidden="1" x14ac:dyDescent="0.2">
      <c r="A264" s="182">
        <f>'12'!A9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33"/>
        <v>0</v>
      </c>
      <c r="O264" s="182">
        <f t="shared" si="34"/>
        <v>0</v>
      </c>
    </row>
    <row r="265" spans="1:15" hidden="1" x14ac:dyDescent="0.2">
      <c r="A265" s="182">
        <f>'12'!A10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33"/>
        <v>0</v>
      </c>
      <c r="O265" s="182">
        <f t="shared" si="34"/>
        <v>0</v>
      </c>
    </row>
    <row r="266" spans="1:15" hidden="1" x14ac:dyDescent="0.2">
      <c r="A266" s="182">
        <f>'12'!A11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IFERROR(INDEX(Lookup!$BG$9:$BG$3000,MATCH($A266,Lookup!$A$9:$A$3000,0)),0)</f>
        <v>0</v>
      </c>
      <c r="E266" s="204">
        <f>IFERROR(INDEX(Lookup!$BF$9:$BF$3000,MATCH($A266,Lookup!$A$9:$A$3000,0)),0)</f>
        <v>0</v>
      </c>
      <c r="F266" s="204">
        <f>IFERROR(INDEX(Lookup!$BE$9:$BE$3000,MATCH($A266,Lookup!$A$9:$A$3000,0)),0)</f>
        <v>0</v>
      </c>
      <c r="G266" s="205"/>
      <c r="H266" s="205"/>
      <c r="I266" s="204">
        <f>IFERROR(INDEX(Lookup!$BJ$9:$BJ$3000,MATCH($A266,Lookup!$A$9:$A$3000,0)),0)</f>
        <v>0</v>
      </c>
      <c r="J266" s="204">
        <f>IFERROR(INDEX(Lookup!$BI$9:$BI$3000,MATCH($A266,Lookup!$A$9:$A$3000,0)),0)</f>
        <v>0</v>
      </c>
      <c r="K266" s="204">
        <f>IFERROR(INDEX(Lookup!$BH$9:$BH$3000,MATCH($A266,Lookup!$A$9:$A$3000,0)),0)</f>
        <v>0</v>
      </c>
      <c r="L266" s="204">
        <f t="shared" si="33"/>
        <v>0</v>
      </c>
      <c r="O266" s="182">
        <f t="shared" si="34"/>
        <v>0</v>
      </c>
    </row>
    <row r="267" spans="1:15" hidden="1" x14ac:dyDescent="0.2">
      <c r="A267" s="182">
        <f>'12'!A12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IFERROR(INDEX(Lookup!$BG$9:$BG$3000,MATCH($A267,Lookup!$A$9:$A$3000,0)),0)</f>
        <v>0</v>
      </c>
      <c r="E267" s="204">
        <f>IFERROR(INDEX(Lookup!$BF$9:$BF$3000,MATCH($A267,Lookup!$A$9:$A$3000,0)),0)</f>
        <v>0</v>
      </c>
      <c r="F267" s="204">
        <f>IFERROR(INDEX(Lookup!$BE$9:$BE$3000,MATCH($A267,Lookup!$A$9:$A$3000,0)),0)</f>
        <v>0</v>
      </c>
      <c r="G267" s="205"/>
      <c r="H267" s="205"/>
      <c r="I267" s="204">
        <f>IFERROR(INDEX(Lookup!$BJ$9:$BJ$3000,MATCH($A267,Lookup!$A$9:$A$3000,0)),0)</f>
        <v>0</v>
      </c>
      <c r="J267" s="204">
        <f>IFERROR(INDEX(Lookup!$BI$9:$BI$3000,MATCH($A267,Lookup!$A$9:$A$3000,0)),0)</f>
        <v>0</v>
      </c>
      <c r="K267" s="204">
        <f>IFERROR(INDEX(Lookup!$BH$9:$BH$3000,MATCH($A267,Lookup!$A$9:$A$3000,0)),0)</f>
        <v>0</v>
      </c>
      <c r="L267" s="204">
        <f t="shared" si="33"/>
        <v>0</v>
      </c>
      <c r="O267" s="182">
        <f t="shared" si="34"/>
        <v>0</v>
      </c>
    </row>
    <row r="268" spans="1:15" hidden="1" x14ac:dyDescent="0.2">
      <c r="A268" s="182">
        <f>'12'!A13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33"/>
        <v>0</v>
      </c>
      <c r="O268" s="182">
        <f t="shared" si="34"/>
        <v>0</v>
      </c>
    </row>
    <row r="269" spans="1:15" hidden="1" x14ac:dyDescent="0.2">
      <c r="A269" s="182">
        <f>'12'!A14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33"/>
        <v>0</v>
      </c>
      <c r="O269" s="182">
        <f t="shared" si="34"/>
        <v>0</v>
      </c>
    </row>
    <row r="270" spans="1:15" hidden="1" x14ac:dyDescent="0.2">
      <c r="A270" s="182">
        <f>'12'!A15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33"/>
        <v>0</v>
      </c>
      <c r="O270" s="182">
        <f t="shared" si="34"/>
        <v>0</v>
      </c>
    </row>
    <row r="271" spans="1:15" hidden="1" x14ac:dyDescent="0.2">
      <c r="A271" s="182">
        <f>'12'!A16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33"/>
        <v>0</v>
      </c>
      <c r="O271" s="182">
        <f t="shared" si="34"/>
        <v>0</v>
      </c>
    </row>
    <row r="272" spans="1:15" hidden="1" x14ac:dyDescent="0.2">
      <c r="A272" s="182">
        <f>'12'!A17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33"/>
        <v>0</v>
      </c>
      <c r="O272" s="182">
        <f t="shared" si="34"/>
        <v>0</v>
      </c>
    </row>
    <row r="273" spans="1:15" hidden="1" x14ac:dyDescent="0.2">
      <c r="A273" s="182">
        <f>'12'!A18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33"/>
        <v>0</v>
      </c>
      <c r="O273" s="182">
        <f t="shared" si="34"/>
        <v>0</v>
      </c>
    </row>
    <row r="274" spans="1:15" hidden="1" x14ac:dyDescent="0.2">
      <c r="A274" s="182">
        <f>'12'!A19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33"/>
        <v>0</v>
      </c>
      <c r="O274" s="182">
        <f t="shared" si="34"/>
        <v>0</v>
      </c>
    </row>
    <row r="275" spans="1:15" hidden="1" x14ac:dyDescent="0.2">
      <c r="A275" s="182">
        <f>'12'!A20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33"/>
        <v>0</v>
      </c>
      <c r="O275" s="182">
        <f t="shared" si="34"/>
        <v>0</v>
      </c>
    </row>
    <row r="276" spans="1:15" hidden="1" x14ac:dyDescent="0.2">
      <c r="A276" s="182">
        <f>'12'!A21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33"/>
        <v>0</v>
      </c>
      <c r="O276" s="182">
        <f t="shared" si="34"/>
        <v>0</v>
      </c>
    </row>
    <row r="277" spans="1:15" hidden="1" x14ac:dyDescent="0.2">
      <c r="A277" s="182">
        <f>'12'!A22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33"/>
        <v>0</v>
      </c>
      <c r="O277" s="182">
        <f t="shared" si="34"/>
        <v>0</v>
      </c>
    </row>
    <row r="278" spans="1:15" hidden="1" x14ac:dyDescent="0.2">
      <c r="A278" s="182">
        <f>'12'!A23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33"/>
        <v>0</v>
      </c>
      <c r="O278" s="182">
        <f t="shared" si="34"/>
        <v>0</v>
      </c>
    </row>
    <row r="279" spans="1:15" hidden="1" x14ac:dyDescent="0.2">
      <c r="A279" s="182">
        <f>'12'!A24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33"/>
        <v>0</v>
      </c>
      <c r="O279" s="182">
        <f t="shared" si="34"/>
        <v>0</v>
      </c>
    </row>
    <row r="280" spans="1:15" hidden="1" x14ac:dyDescent="0.2">
      <c r="A280" s="182">
        <f>'12'!A25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33"/>
        <v>0</v>
      </c>
      <c r="O280" s="182">
        <f t="shared" si="34"/>
        <v>0</v>
      </c>
    </row>
    <row r="281" spans="1:15" hidden="1" x14ac:dyDescent="0.2">
      <c r="A281" s="182">
        <f>'12'!A26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33"/>
        <v>0</v>
      </c>
      <c r="O281" s="182">
        <f t="shared" si="34"/>
        <v>0</v>
      </c>
    </row>
    <row r="282" spans="1:15" x14ac:dyDescent="0.2">
      <c r="A282" s="212"/>
      <c r="B282" s="212"/>
      <c r="C282" s="212" t="s">
        <v>553</v>
      </c>
      <c r="D282" s="210">
        <f>SUM(D257:D281)</f>
        <v>0</v>
      </c>
      <c r="E282" s="210">
        <f t="shared" ref="E282:L282" si="35">SUM(E257:E281)</f>
        <v>0</v>
      </c>
      <c r="F282" s="210">
        <f t="shared" si="35"/>
        <v>0</v>
      </c>
      <c r="G282" s="210"/>
      <c r="H282" s="210"/>
      <c r="I282" s="210">
        <f t="shared" si="35"/>
        <v>0</v>
      </c>
      <c r="J282" s="210">
        <f t="shared" si="35"/>
        <v>0</v>
      </c>
      <c r="K282" s="210">
        <f t="shared" si="35"/>
        <v>0</v>
      </c>
      <c r="L282" s="210">
        <f t="shared" si="35"/>
        <v>0</v>
      </c>
      <c r="O282" s="182">
        <v>1</v>
      </c>
    </row>
    <row r="283" spans="1:15" x14ac:dyDescent="0.2">
      <c r="C283" s="206" t="s">
        <v>460</v>
      </c>
      <c r="G283" s="205"/>
      <c r="H283" s="205"/>
      <c r="L283" s="204"/>
      <c r="O283" s="182">
        <v>1</v>
      </c>
    </row>
    <row r="284" spans="1:15" hidden="1" x14ac:dyDescent="0.2">
      <c r="A284" s="182">
        <f>'13'!A2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4">
        <f>IFERROR(INDEX(Lookup!$BG$9:$BG$3000,MATCH($A284,Lookup!$A$9:$A$3000,0)),0)</f>
        <v>0</v>
      </c>
      <c r="E284" s="204">
        <f>IFERROR(INDEX(Lookup!$BF$9:$BF$3000,MATCH($A284,Lookup!$A$9:$A$3000,0)),0)</f>
        <v>0</v>
      </c>
      <c r="F284" s="204">
        <f>IFERROR(INDEX(Lookup!$BE$9:$BE$3000,MATCH($A284,Lookup!$A$9:$A$3000,0)),0)</f>
        <v>0</v>
      </c>
      <c r="G284" s="205"/>
      <c r="H284" s="205"/>
      <c r="I284" s="204">
        <f>IFERROR(INDEX(Lookup!$BJ$9:$BJ$3000,MATCH($A284,Lookup!$A$9:$A$3000,0)),0)</f>
        <v>0</v>
      </c>
      <c r="J284" s="204">
        <f>IFERROR(INDEX(Lookup!$BI$9:$BI$3000,MATCH($A284,Lookup!$A$9:$A$3000,0)),0)</f>
        <v>0</v>
      </c>
      <c r="K284" s="204">
        <f>IFERROR(INDEX(Lookup!$BH$9:$BH$3000,MATCH($A284,Lookup!$A$9:$A$3000,0)),0)</f>
        <v>0</v>
      </c>
      <c r="L284" s="204">
        <f t="shared" si="33"/>
        <v>0</v>
      </c>
      <c r="O284" s="182">
        <f t="shared" ref="O284:O306" si="36">+IF(A284&gt;0,1,0)</f>
        <v>0</v>
      </c>
    </row>
    <row r="285" spans="1:15" hidden="1" x14ac:dyDescent="0.2">
      <c r="A285" s="182">
        <f>'13'!A3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4">
        <f>IFERROR(INDEX(Lookup!$BG$9:$BG$3000,MATCH($A285,Lookup!$A$9:$A$3000,0)),0)</f>
        <v>0</v>
      </c>
      <c r="E285" s="204">
        <f>IFERROR(INDEX(Lookup!$BF$9:$BF$3000,MATCH($A285,Lookup!$A$9:$A$3000,0)),0)</f>
        <v>0</v>
      </c>
      <c r="F285" s="204">
        <f>IFERROR(INDEX(Lookup!$BE$9:$BE$3000,MATCH($A285,Lookup!$A$9:$A$3000,0)),0)</f>
        <v>0</v>
      </c>
      <c r="G285" s="205"/>
      <c r="H285" s="205"/>
      <c r="I285" s="204">
        <f>IFERROR(INDEX(Lookup!$BJ$9:$BJ$3000,MATCH($A285,Lookup!$A$9:$A$3000,0)),0)</f>
        <v>0</v>
      </c>
      <c r="J285" s="204">
        <f>IFERROR(INDEX(Lookup!$BI$9:$BI$3000,MATCH($A285,Lookup!$A$9:$A$3000,0)),0)</f>
        <v>0</v>
      </c>
      <c r="K285" s="204">
        <f>IFERROR(INDEX(Lookup!$BH$9:$BH$3000,MATCH($A285,Lookup!$A$9:$A$3000,0)),0)</f>
        <v>0</v>
      </c>
      <c r="L285" s="204">
        <f t="shared" si="33"/>
        <v>0</v>
      </c>
      <c r="O285" s="182">
        <f t="shared" si="36"/>
        <v>0</v>
      </c>
    </row>
    <row r="286" spans="1:15" hidden="1" x14ac:dyDescent="0.2">
      <c r="A286" s="182">
        <f>'13'!A4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si="33"/>
        <v>0</v>
      </c>
      <c r="O286" s="182">
        <f t="shared" si="36"/>
        <v>0</v>
      </c>
    </row>
    <row r="287" spans="1:15" hidden="1" x14ac:dyDescent="0.2">
      <c r="A287" s="182">
        <f>'13'!A5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33"/>
        <v>0</v>
      </c>
      <c r="O287" s="182">
        <f t="shared" si="36"/>
        <v>0</v>
      </c>
    </row>
    <row r="288" spans="1:15" hidden="1" x14ac:dyDescent="0.2">
      <c r="A288" s="182">
        <f>'13'!A6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33"/>
        <v>0</v>
      </c>
      <c r="O288" s="182">
        <f t="shared" si="36"/>
        <v>0</v>
      </c>
    </row>
    <row r="289" spans="1:15" hidden="1" x14ac:dyDescent="0.2">
      <c r="A289" s="182">
        <f>'13'!A7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33"/>
        <v>0</v>
      </c>
      <c r="O289" s="182">
        <f t="shared" si="36"/>
        <v>0</v>
      </c>
    </row>
    <row r="290" spans="1:15" hidden="1" x14ac:dyDescent="0.2">
      <c r="A290" s="182">
        <f>'13'!A8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33"/>
        <v>0</v>
      </c>
      <c r="O290" s="182">
        <f t="shared" si="36"/>
        <v>0</v>
      </c>
    </row>
    <row r="291" spans="1:15" hidden="1" x14ac:dyDescent="0.2">
      <c r="A291" s="182">
        <f>'13'!A9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33"/>
        <v>0</v>
      </c>
      <c r="O291" s="182">
        <f t="shared" si="36"/>
        <v>0</v>
      </c>
    </row>
    <row r="292" spans="1:15" x14ac:dyDescent="0.2">
      <c r="A292" s="212"/>
      <c r="B292" s="212"/>
      <c r="C292" s="212" t="s">
        <v>465</v>
      </c>
      <c r="D292" s="210">
        <f>SUM(D284:D291)</f>
        <v>0</v>
      </c>
      <c r="E292" s="210">
        <f t="shared" ref="E292:L292" si="37">SUM(E284:E291)</f>
        <v>0</v>
      </c>
      <c r="F292" s="210">
        <f t="shared" si="37"/>
        <v>0</v>
      </c>
      <c r="G292" s="210"/>
      <c r="H292" s="210"/>
      <c r="I292" s="210">
        <f t="shared" si="37"/>
        <v>0</v>
      </c>
      <c r="J292" s="210">
        <f t="shared" si="37"/>
        <v>0</v>
      </c>
      <c r="K292" s="210">
        <f t="shared" si="37"/>
        <v>0</v>
      </c>
      <c r="L292" s="210">
        <f t="shared" si="37"/>
        <v>0</v>
      </c>
      <c r="O292" s="182">
        <v>1</v>
      </c>
    </row>
    <row r="293" spans="1:15" x14ac:dyDescent="0.2">
      <c r="C293" s="206" t="s">
        <v>466</v>
      </c>
      <c r="G293" s="205"/>
      <c r="H293" s="205"/>
      <c r="L293" s="204"/>
      <c r="O293" s="182">
        <v>1</v>
      </c>
    </row>
    <row r="294" spans="1:15" x14ac:dyDescent="0.2">
      <c r="A294" s="182" t="str">
        <f>'14'!A2</f>
        <v>27260-A05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 xml:space="preserve">Rates &amp; Taxes - Land-26a Grote St                           </v>
      </c>
      <c r="D294" s="204">
        <f>IFERROR(INDEX(Lookup!$BG$9:$BG$3000,MATCH($A294,Lookup!$A$9:$A$3000,0)),0)</f>
        <v>3595.73</v>
      </c>
      <c r="E294" s="204">
        <f>IFERROR(INDEX(Lookup!$BF$9:$BF$3000,MATCH($A294,Lookup!$A$9:$A$3000,0)),0)</f>
        <v>3775.51</v>
      </c>
      <c r="F294" s="204">
        <f>IFERROR(INDEX(Lookup!$BE$9:$BE$3000,MATCH($A294,Lookup!$A$9:$A$3000,0)),0)</f>
        <v>3775.51</v>
      </c>
      <c r="G294" s="205"/>
      <c r="H294" s="205"/>
      <c r="I294" s="204">
        <f>IFERROR(INDEX(Lookup!$BJ$9:$BJ$3000,MATCH($A294,Lookup!$A$9:$A$3000,0)),0)</f>
        <v>40334.78</v>
      </c>
      <c r="J294" s="204">
        <f>IFERROR(INDEX(Lookup!$BI$9:$BI$3000,MATCH($A294,Lookup!$A$9:$A$3000,0)),0)</f>
        <v>40303.55000000001</v>
      </c>
      <c r="K294" s="204">
        <f>IFERROR(INDEX(Lookup!$BH$9:$BH$3000,MATCH($A294,Lookup!$A$9:$A$3000,0)),0)</f>
        <v>43763.460000000006</v>
      </c>
      <c r="L294" s="204">
        <f t="shared" si="33"/>
        <v>3459.9099999999962</v>
      </c>
      <c r="O294" s="182">
        <f t="shared" si="36"/>
        <v>1</v>
      </c>
    </row>
    <row r="295" spans="1:15" x14ac:dyDescent="0.2">
      <c r="A295" s="182" t="str">
        <f>'14'!A3</f>
        <v>27260-A06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 xml:space="preserve">Rates &amp; Taxes - Land-31 Franklin St                         </v>
      </c>
      <c r="D295" s="204">
        <f>IFERROR(INDEX(Lookup!$BG$9:$BG$3000,MATCH($A295,Lookup!$A$9:$A$3000,0)),0)</f>
        <v>2284.34</v>
      </c>
      <c r="E295" s="204">
        <f>IFERROR(INDEX(Lookup!$BF$9:$BF$3000,MATCH($A295,Lookup!$A$9:$A$3000,0)),0)</f>
        <v>2398.56</v>
      </c>
      <c r="F295" s="204">
        <f>IFERROR(INDEX(Lookup!$BE$9:$BE$3000,MATCH($A295,Lookup!$A$9:$A$3000,0)),0)</f>
        <v>2398.56</v>
      </c>
      <c r="G295" s="205"/>
      <c r="H295" s="205"/>
      <c r="I295" s="204">
        <f>IFERROR(INDEX(Lookup!$BJ$9:$BJ$3000,MATCH($A295,Lookup!$A$9:$A$3000,0)),0)</f>
        <v>25586.960000000003</v>
      </c>
      <c r="J295" s="204">
        <f>IFERROR(INDEX(Lookup!$BI$9:$BI$3000,MATCH($A295,Lookup!$A$9:$A$3000,0)),0)</f>
        <v>25655.360000000001</v>
      </c>
      <c r="K295" s="204">
        <f>IFERROR(INDEX(Lookup!$BH$9:$BH$3000,MATCH($A295,Lookup!$A$9:$A$3000,0)),0)</f>
        <v>27802.670000000006</v>
      </c>
      <c r="L295" s="204">
        <f t="shared" si="33"/>
        <v>2147.3100000000049</v>
      </c>
      <c r="O295" s="182">
        <f t="shared" si="36"/>
        <v>1</v>
      </c>
    </row>
    <row r="296" spans="1:15" x14ac:dyDescent="0.2">
      <c r="A296" s="182" t="str">
        <f>'14'!A4</f>
        <v>27260-A07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 xml:space="preserve">Rates &amp; Taxes - Land-25 Franklin St                         </v>
      </c>
      <c r="D296" s="204">
        <f>IFERROR(INDEX(Lookup!$BG$9:$BG$3000,MATCH($A296,Lookup!$A$9:$A$3000,0)),0)</f>
        <v>6909.44</v>
      </c>
      <c r="E296" s="204">
        <f>IFERROR(INDEX(Lookup!$BF$9:$BF$3000,MATCH($A296,Lookup!$A$9:$A$3000,0)),0)</f>
        <v>7254.91</v>
      </c>
      <c r="F296" s="204">
        <f>IFERROR(INDEX(Lookup!$BE$9:$BE$3000,MATCH($A296,Lookup!$A$9:$A$3000,0)),0)</f>
        <v>7254.91</v>
      </c>
      <c r="G296" s="205"/>
      <c r="H296" s="205"/>
      <c r="I296" s="204">
        <f>IFERROR(INDEX(Lookup!$BJ$9:$BJ$3000,MATCH($A296,Lookup!$A$9:$A$3000,0)),0)</f>
        <v>77412.310000000012</v>
      </c>
      <c r="J296" s="204">
        <f>IFERROR(INDEX(Lookup!$BI$9:$BI$3000,MATCH($A296,Lookup!$A$9:$A$3000,0)),0)</f>
        <v>80785.61</v>
      </c>
      <c r="K296" s="204">
        <f>IFERROR(INDEX(Lookup!$BH$9:$BH$3000,MATCH($A296,Lookup!$A$9:$A$3000,0)),0)</f>
        <v>84094.550000000017</v>
      </c>
      <c r="L296" s="204">
        <f t="shared" si="33"/>
        <v>3308.9400000000169</v>
      </c>
      <c r="O296" s="182">
        <f t="shared" si="36"/>
        <v>1</v>
      </c>
    </row>
    <row r="297" spans="1:15" x14ac:dyDescent="0.2">
      <c r="A297" s="182" t="str">
        <f>'14'!A5</f>
        <v>27260-A10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 xml:space="preserve">Rates &amp; Taxes - Land-15 Franklin St                         </v>
      </c>
      <c r="D297" s="204">
        <f>IFERROR(INDEX(Lookup!$BG$9:$BG$3000,MATCH($A297,Lookup!$A$9:$A$3000,0)),0)</f>
        <v>7191.45</v>
      </c>
      <c r="E297" s="204">
        <f>IFERROR(INDEX(Lookup!$BF$9:$BF$3000,MATCH($A297,Lookup!$A$9:$A$3000,0)),0)</f>
        <v>7551.02</v>
      </c>
      <c r="F297" s="204">
        <f>IFERROR(INDEX(Lookup!$BE$9:$BE$3000,MATCH($A297,Lookup!$A$9:$A$3000,0)),0)</f>
        <v>7551.02</v>
      </c>
      <c r="G297" s="205"/>
      <c r="H297" s="205"/>
      <c r="I297" s="204">
        <f>IFERROR(INDEX(Lookup!$BJ$9:$BJ$3000,MATCH($A297,Lookup!$A$9:$A$3000,0)),0)</f>
        <v>80271.38</v>
      </c>
      <c r="J297" s="204">
        <f>IFERROR(INDEX(Lookup!$BI$9:$BI$3000,MATCH($A297,Lookup!$A$9:$A$3000,0)),0)</f>
        <v>83773.310000000012</v>
      </c>
      <c r="K297" s="204">
        <f>IFERROR(INDEX(Lookup!$BH$9:$BH$3000,MATCH($A297,Lookup!$A$9:$A$3000,0)),0)</f>
        <v>87526.900000000023</v>
      </c>
      <c r="L297" s="204">
        <f t="shared" si="33"/>
        <v>3753.5900000000111</v>
      </c>
      <c r="O297" s="182">
        <f t="shared" si="36"/>
        <v>1</v>
      </c>
    </row>
    <row r="298" spans="1:15" x14ac:dyDescent="0.2">
      <c r="A298" s="182" t="str">
        <f>'14'!A6</f>
        <v>27260-A12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Rates &amp; Taxes - Land-A27 188 Carrington                     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33"/>
        <v>0</v>
      </c>
      <c r="O298" s="182">
        <f t="shared" si="36"/>
        <v>1</v>
      </c>
    </row>
    <row r="299" spans="1:15" x14ac:dyDescent="0.2">
      <c r="A299" s="182" t="str">
        <f>'14'!A7</f>
        <v>27260-A13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Rates &amp; Taxes - Land-B25 188 Carrington                     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33"/>
        <v>0</v>
      </c>
      <c r="O299" s="182">
        <f t="shared" si="36"/>
        <v>1</v>
      </c>
    </row>
    <row r="300" spans="1:15" x14ac:dyDescent="0.2">
      <c r="A300" s="182" t="str">
        <f>'14'!A8</f>
        <v>27260-A14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Rates &amp; Taxes - Land-120 Queen Road                         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33"/>
        <v>0</v>
      </c>
      <c r="O300" s="182">
        <f t="shared" si="36"/>
        <v>1</v>
      </c>
    </row>
    <row r="301" spans="1:15" x14ac:dyDescent="0.2">
      <c r="A301" s="182" t="str">
        <f>'14'!A9</f>
        <v>27260-A15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Rates &amp; Taxes - Land-236 Queen Road                         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33"/>
        <v>0</v>
      </c>
      <c r="O301" s="182">
        <f t="shared" si="36"/>
        <v>1</v>
      </c>
    </row>
    <row r="302" spans="1:15" x14ac:dyDescent="0.2">
      <c r="A302" s="182" t="str">
        <f>'14'!A10</f>
        <v>27260-A16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Rates &amp; Taxes - Land-534 Queen Road                         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33"/>
        <v>0</v>
      </c>
      <c r="O302" s="182">
        <f t="shared" si="36"/>
        <v>1</v>
      </c>
    </row>
    <row r="303" spans="1:15" x14ac:dyDescent="0.2">
      <c r="A303" s="182" t="str">
        <f>'14'!A11</f>
        <v>27260-A01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Rates &amp; Taxes - Land-6 Circuit Drive                        </v>
      </c>
      <c r="D303" s="204">
        <f>IFERROR(INDEX(Lookup!$BG$9:$BG$3000,MATCH($A303,Lookup!$A$9:$A$3000,0)),0)</f>
        <v>5978.78</v>
      </c>
      <c r="E303" s="204">
        <f>IFERROR(INDEX(Lookup!$BF$9:$BF$3000,MATCH($A303,Lookup!$A$9:$A$3000,0)),0)</f>
        <v>6277.72</v>
      </c>
      <c r="F303" s="204">
        <f>IFERROR(INDEX(Lookup!$BE$9:$BE$3000,MATCH($A303,Lookup!$A$9:$A$3000,0)),0)</f>
        <v>6277.72</v>
      </c>
      <c r="G303" s="205"/>
      <c r="H303" s="205"/>
      <c r="I303" s="204">
        <f>IFERROR(INDEX(Lookup!$BJ$9:$BJ$3000,MATCH($A303,Lookup!$A$9:$A$3000,0)),0)</f>
        <v>45770.069999999992</v>
      </c>
      <c r="J303" s="204">
        <f>IFERROR(INDEX(Lookup!$BI$9:$BI$3000,MATCH($A303,Lookup!$A$9:$A$3000,0)),0)</f>
        <v>55137.61</v>
      </c>
      <c r="K303" s="204">
        <f>IFERROR(INDEX(Lookup!$BH$9:$BH$3000,MATCH($A303,Lookup!$A$9:$A$3000,0)),0)</f>
        <v>72767.53</v>
      </c>
      <c r="L303" s="204">
        <f t="shared" si="33"/>
        <v>17629.919999999998</v>
      </c>
      <c r="O303" s="182">
        <f t="shared" si="36"/>
        <v>1</v>
      </c>
    </row>
    <row r="304" spans="1:15" hidden="1" x14ac:dyDescent="0.2">
      <c r="A304" s="182">
        <f>'14'!A12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33"/>
        <v>0</v>
      </c>
      <c r="O304" s="182">
        <f t="shared" si="36"/>
        <v>0</v>
      </c>
    </row>
    <row r="305" spans="1:15" hidden="1" x14ac:dyDescent="0.2">
      <c r="A305" s="182">
        <f>'14'!A13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33"/>
        <v>0</v>
      </c>
      <c r="O305" s="182">
        <f t="shared" si="36"/>
        <v>0</v>
      </c>
    </row>
    <row r="306" spans="1:15" hidden="1" x14ac:dyDescent="0.2">
      <c r="A306" s="182">
        <f>'14'!A14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33"/>
        <v>0</v>
      </c>
      <c r="O306" s="182">
        <f t="shared" si="36"/>
        <v>0</v>
      </c>
    </row>
    <row r="307" spans="1:15" x14ac:dyDescent="0.2">
      <c r="A307" s="212"/>
      <c r="B307" s="212"/>
      <c r="C307" s="212" t="s">
        <v>467</v>
      </c>
      <c r="D307" s="210">
        <f t="shared" ref="D307:I307" si="38">SUM(D294:D306)</f>
        <v>25959.739999999998</v>
      </c>
      <c r="E307" s="210">
        <f t="shared" si="38"/>
        <v>27257.72</v>
      </c>
      <c r="F307" s="210">
        <f t="shared" si="38"/>
        <v>27257.72</v>
      </c>
      <c r="G307" s="210"/>
      <c r="H307" s="210"/>
      <c r="I307" s="210">
        <f t="shared" si="38"/>
        <v>269375.5</v>
      </c>
      <c r="J307" s="210">
        <f>SUM(J294:J306)</f>
        <v>285655.44</v>
      </c>
      <c r="K307" s="210">
        <f t="shared" ref="K307:L307" si="39">SUM(K294:K306)</f>
        <v>315955.11000000004</v>
      </c>
      <c r="L307" s="210">
        <f t="shared" si="39"/>
        <v>30299.670000000027</v>
      </c>
      <c r="O307" s="182">
        <v>1</v>
      </c>
    </row>
    <row r="308" spans="1:15" x14ac:dyDescent="0.2">
      <c r="A308" s="212"/>
      <c r="B308" s="212"/>
      <c r="C308" s="212" t="s">
        <v>468</v>
      </c>
      <c r="D308" s="210">
        <f>D307+D292+D282+D255+D228+D202+D166+D154</f>
        <v>25959.739999999998</v>
      </c>
      <c r="E308" s="210">
        <f>E307+E292+E282+E255+E228+E202+E166+E154</f>
        <v>27279.870000000003</v>
      </c>
      <c r="F308" s="210">
        <f>F307+F292+F282+F255+F228+F202+F166+F154</f>
        <v>27257.72</v>
      </c>
      <c r="G308" s="210"/>
      <c r="H308" s="210"/>
      <c r="I308" s="210">
        <f>I307+I292+I282+I255+I228+I202+I166+I154</f>
        <v>269645.5</v>
      </c>
      <c r="J308" s="210">
        <f>J307+J292+J282+J255+J228+J202+J166+J154</f>
        <v>285940.26</v>
      </c>
      <c r="K308" s="210">
        <f>K307+K292+K282+K255+K228+K202+K166+K154</f>
        <v>316229.31000000006</v>
      </c>
      <c r="L308" s="210">
        <f>L307+L292+L282+L255+L228+L202+L166+L154</f>
        <v>30289.050000000028</v>
      </c>
      <c r="O308" s="182">
        <v>1</v>
      </c>
    </row>
    <row r="309" spans="1:15" x14ac:dyDescent="0.2">
      <c r="C309" s="206"/>
      <c r="G309" s="205"/>
      <c r="H309" s="205"/>
      <c r="L309" s="204"/>
      <c r="O309" s="182">
        <v>1</v>
      </c>
    </row>
    <row r="310" spans="1:15" x14ac:dyDescent="0.2">
      <c r="A310" s="212"/>
      <c r="B310" s="212"/>
      <c r="C310" s="212" t="s">
        <v>469</v>
      </c>
      <c r="D310" s="210">
        <f t="shared" ref="D310:F310" si="40">D58+D135-D308</f>
        <v>-25959.739999999998</v>
      </c>
      <c r="E310" s="210">
        <f t="shared" si="40"/>
        <v>-27279.870000000003</v>
      </c>
      <c r="F310" s="210">
        <f t="shared" si="40"/>
        <v>-27257.72</v>
      </c>
      <c r="G310" s="210"/>
      <c r="H310" s="210"/>
      <c r="I310" s="210">
        <f>I58+I135-I308</f>
        <v>1447386.61</v>
      </c>
      <c r="J310" s="210">
        <f t="shared" ref="J310:L310" si="41">J58+J135-J308</f>
        <v>-285940.26</v>
      </c>
      <c r="K310" s="210">
        <f t="shared" si="41"/>
        <v>1652362.4699999997</v>
      </c>
      <c r="L310" s="210">
        <f t="shared" si="41"/>
        <v>1938302.7299999997</v>
      </c>
      <c r="N310" s="240"/>
      <c r="O310" s="182">
        <v>1</v>
      </c>
    </row>
    <row r="311" spans="1:15" x14ac:dyDescent="0.2">
      <c r="A311" s="212"/>
      <c r="B311" s="212"/>
      <c r="C311" s="212" t="s">
        <v>461</v>
      </c>
      <c r="D311" s="210"/>
      <c r="E311" s="210"/>
      <c r="F311" s="210"/>
      <c r="G311" s="211"/>
      <c r="H311" s="211"/>
      <c r="I311" s="210"/>
      <c r="J311" s="210"/>
      <c r="K311" s="210"/>
      <c r="L311" s="210"/>
      <c r="O311" s="182">
        <v>1</v>
      </c>
    </row>
    <row r="312" spans="1:15" x14ac:dyDescent="0.2">
      <c r="A312" s="182" t="str">
        <f>'15'!A2</f>
        <v>28160-A05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Depreciation - Build Write Off-26a Grote St                 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ref="L312:L322" si="42">K312-J312</f>
        <v>0</v>
      </c>
      <c r="O312" s="182">
        <f t="shared" ref="O312:O376" si="43">+IF(A312&gt;0,1,0)</f>
        <v>1</v>
      </c>
    </row>
    <row r="313" spans="1:15" x14ac:dyDescent="0.2">
      <c r="A313" s="182" t="str">
        <f>'15'!A3</f>
        <v>28160-A06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Depreciation - Build Write Off-31 Franklin St               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42"/>
        <v>0</v>
      </c>
      <c r="O313" s="182">
        <f t="shared" si="43"/>
        <v>1</v>
      </c>
    </row>
    <row r="314" spans="1:15" x14ac:dyDescent="0.2">
      <c r="A314" s="182" t="str">
        <f>'15'!A4</f>
        <v>28160-A07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Depreciation - Build Write Off-25 Franklin St               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42"/>
        <v>0</v>
      </c>
      <c r="O314" s="182">
        <f t="shared" si="43"/>
        <v>1</v>
      </c>
    </row>
    <row r="315" spans="1:15" x14ac:dyDescent="0.2">
      <c r="A315" s="182" t="str">
        <f>'15'!A5</f>
        <v>28160-A10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Depreciation - Build Write Off-15 Franklin St               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42"/>
        <v>0</v>
      </c>
      <c r="O315" s="182">
        <f t="shared" si="43"/>
        <v>1</v>
      </c>
    </row>
    <row r="316" spans="1:15" x14ac:dyDescent="0.2">
      <c r="A316" s="182" t="str">
        <f>'15'!A6</f>
        <v>28160-A12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Depreciation - Build Write Off-A27 188 Carrington           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42"/>
        <v>0</v>
      </c>
      <c r="O316" s="182">
        <f t="shared" si="43"/>
        <v>1</v>
      </c>
    </row>
    <row r="317" spans="1:15" x14ac:dyDescent="0.2">
      <c r="A317" s="182" t="str">
        <f>'15'!A7</f>
        <v>28160-A13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Depreciation - Build Write Off-B25 188 Carrington           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42"/>
        <v>0</v>
      </c>
      <c r="O317" s="182">
        <f t="shared" si="43"/>
        <v>1</v>
      </c>
    </row>
    <row r="318" spans="1:15" x14ac:dyDescent="0.2">
      <c r="A318" s="182" t="str">
        <f>'15'!A8</f>
        <v>28160-A14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Depreciation - Build Write Off-120 Queen Road               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42"/>
        <v>0</v>
      </c>
      <c r="O318" s="182">
        <f t="shared" si="43"/>
        <v>1</v>
      </c>
    </row>
    <row r="319" spans="1:15" x14ac:dyDescent="0.2">
      <c r="A319" s="182" t="str">
        <f>'15'!A9</f>
        <v>28160-A15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Depreciation - Build Write Off-236 Queen Road               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42"/>
        <v>0</v>
      </c>
      <c r="O319" s="182">
        <f t="shared" si="43"/>
        <v>1</v>
      </c>
    </row>
    <row r="320" spans="1:15" x14ac:dyDescent="0.2">
      <c r="A320" s="182" t="str">
        <f>'15'!A10</f>
        <v>28160-A16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Depreciation - Build Write Off-534 Queen Road               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42"/>
        <v>0</v>
      </c>
      <c r="O320" s="182">
        <f t="shared" si="43"/>
        <v>1</v>
      </c>
    </row>
    <row r="321" spans="1:15" x14ac:dyDescent="0.2">
      <c r="A321" s="182" t="str">
        <f>'15'!A11</f>
        <v>28180-A05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 xml:space="preserve">Depreciation - Build Improvements-26a Grote St              </v>
      </c>
      <c r="D321" s="204">
        <f>IFERROR(INDEX(Lookup!$BG$9:$BG$3000,MATCH($A321,Lookup!$A$9:$A$3000,0)),0)</f>
        <v>210.41</v>
      </c>
      <c r="E321" s="204">
        <f>IFERROR(INDEX(Lookup!$BF$9:$BF$3000,MATCH($A321,Lookup!$A$9:$A$3000,0)),0)</f>
        <v>231.66</v>
      </c>
      <c r="F321" s="204">
        <f>IFERROR(INDEX(Lookup!$BE$9:$BE$3000,MATCH($A321,Lookup!$A$9:$A$3000,0)),0)</f>
        <v>231.66</v>
      </c>
      <c r="G321" s="205"/>
      <c r="H321" s="205"/>
      <c r="I321" s="204">
        <f>IFERROR(INDEX(Lookup!$BJ$9:$BJ$3000,MATCH($A321,Lookup!$A$9:$A$3000,0)),0)</f>
        <v>2524.92</v>
      </c>
      <c r="J321" s="204">
        <f>IFERROR(INDEX(Lookup!$BI$9:$BI$3000,MATCH($A321,Lookup!$A$9:$A$3000,0)),0)</f>
        <v>2652.42</v>
      </c>
      <c r="K321" s="204">
        <f>IFERROR(INDEX(Lookup!$BH$9:$BH$3000,MATCH($A321,Lookup!$A$9:$A$3000,0)),0)</f>
        <v>2652.42</v>
      </c>
      <c r="L321" s="204">
        <f t="shared" si="42"/>
        <v>0</v>
      </c>
      <c r="O321" s="182">
        <f t="shared" si="43"/>
        <v>1</v>
      </c>
    </row>
    <row r="322" spans="1:15" x14ac:dyDescent="0.2">
      <c r="A322" s="182" t="str">
        <f>'15'!A12</f>
        <v>28180-A06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Depreciation - Build Improvements-31 Franklin St            </v>
      </c>
      <c r="D322" s="204">
        <f>IFERROR(INDEX(Lookup!$BG$9:$BG$3000,MATCH($A322,Lookup!$A$9:$A$3000,0)),0)</f>
        <v>2483.11</v>
      </c>
      <c r="E322" s="204">
        <f>IFERROR(INDEX(Lookup!$BF$9:$BF$3000,MATCH($A322,Lookup!$A$9:$A$3000,0)),0)</f>
        <v>2432.02</v>
      </c>
      <c r="F322" s="204">
        <f>IFERROR(INDEX(Lookup!$BE$9:$BE$3000,MATCH($A322,Lookup!$A$9:$A$3000,0)),0)</f>
        <v>2432.02</v>
      </c>
      <c r="G322" s="205"/>
      <c r="H322" s="205"/>
      <c r="I322" s="204">
        <f>IFERROR(INDEX(Lookup!$BJ$9:$BJ$3000,MATCH($A322,Lookup!$A$9:$A$3000,0)),0)</f>
        <v>29330.329999999998</v>
      </c>
      <c r="J322" s="204">
        <f>IFERROR(INDEX(Lookup!$BI$9:$BI$3000,MATCH($A322,Lookup!$A$9:$A$3000,0)),0)</f>
        <v>29490.780000000002</v>
      </c>
      <c r="K322" s="204">
        <f>IFERROR(INDEX(Lookup!$BH$9:$BH$3000,MATCH($A322,Lookup!$A$9:$A$3000,0)),0)</f>
        <v>29490.780000000002</v>
      </c>
      <c r="L322" s="204">
        <f t="shared" si="42"/>
        <v>0</v>
      </c>
      <c r="O322" s="182">
        <f t="shared" si="43"/>
        <v>1</v>
      </c>
    </row>
    <row r="323" spans="1:15" x14ac:dyDescent="0.2">
      <c r="A323" s="182" t="str">
        <f>'15'!A13</f>
        <v>28180-A07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 xml:space="preserve">Depreciation - Build Improvements-25 Franklin St            </v>
      </c>
      <c r="D323" s="204">
        <f>IFERROR(INDEX(Lookup!$BG$9:$BG$3000,MATCH($A323,Lookup!$A$9:$A$3000,0)),0)</f>
        <v>21690.29</v>
      </c>
      <c r="E323" s="204">
        <f>IFERROR(INDEX(Lookup!$BF$9:$BF$3000,MATCH($A323,Lookup!$A$9:$A$3000,0)),0)</f>
        <v>20969.14</v>
      </c>
      <c r="F323" s="204">
        <f>IFERROR(INDEX(Lookup!$BE$9:$BE$3000,MATCH($A323,Lookup!$A$9:$A$3000,0)),0)</f>
        <v>20969.14</v>
      </c>
      <c r="G323" s="205"/>
      <c r="H323" s="205"/>
      <c r="I323" s="204">
        <f>IFERROR(INDEX(Lookup!$BJ$9:$BJ$3000,MATCH($A323,Lookup!$A$9:$A$3000,0)),0)</f>
        <v>259087.56000000006</v>
      </c>
      <c r="J323" s="204">
        <f>IFERROR(INDEX(Lookup!$BI$9:$BI$3000,MATCH($A323,Lookup!$A$9:$A$3000,0)),0)</f>
        <v>255869.58000000007</v>
      </c>
      <c r="K323" s="204">
        <f>IFERROR(INDEX(Lookup!$BH$9:$BH$3000,MATCH($A323,Lookup!$A$9:$A$3000,0)),0)</f>
        <v>255869.58000000007</v>
      </c>
      <c r="L323" s="204">
        <f t="shared" ref="L323:L340" si="44">K323-J323</f>
        <v>0</v>
      </c>
      <c r="O323" s="182">
        <f t="shared" si="43"/>
        <v>1</v>
      </c>
    </row>
    <row r="324" spans="1:15" x14ac:dyDescent="0.2">
      <c r="A324" s="182" t="str">
        <f>'15'!A14</f>
        <v>28180-A10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 xml:space="preserve">Depreciation - Build Improvements-15 Franklin St            </v>
      </c>
      <c r="D324" s="204">
        <f>IFERROR(INDEX(Lookup!$BG$9:$BG$3000,MATCH($A324,Lookup!$A$9:$A$3000,0)),0)</f>
        <v>3396.12</v>
      </c>
      <c r="E324" s="204">
        <f>IFERROR(INDEX(Lookup!$BF$9:$BF$3000,MATCH($A324,Lookup!$A$9:$A$3000,0)),0)</f>
        <v>3386.33</v>
      </c>
      <c r="F324" s="204">
        <f>IFERROR(INDEX(Lookup!$BE$9:$BE$3000,MATCH($A324,Lookup!$A$9:$A$3000,0)),0)</f>
        <v>3386.33</v>
      </c>
      <c r="G324" s="205"/>
      <c r="H324" s="205"/>
      <c r="I324" s="204">
        <f>IFERROR(INDEX(Lookup!$BJ$9:$BJ$3000,MATCH($A324,Lookup!$A$9:$A$3000,0)),0)</f>
        <v>40166.26</v>
      </c>
      <c r="J324" s="204">
        <f>IFERROR(INDEX(Lookup!$BI$9:$BI$3000,MATCH($A324,Lookup!$A$9:$A$3000,0)),0)</f>
        <v>40549.700000000004</v>
      </c>
      <c r="K324" s="204">
        <f>IFERROR(INDEX(Lookup!$BH$9:$BH$3000,MATCH($A324,Lookup!$A$9:$A$3000,0)),0)</f>
        <v>40549.700000000004</v>
      </c>
      <c r="L324" s="204">
        <f t="shared" si="44"/>
        <v>0</v>
      </c>
      <c r="O324" s="182">
        <f t="shared" si="43"/>
        <v>1</v>
      </c>
    </row>
    <row r="325" spans="1:15" x14ac:dyDescent="0.2">
      <c r="A325" s="182" t="str">
        <f>'15'!A15</f>
        <v>28180-A12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 xml:space="preserve">Depreciation - Build Improvements-A27 188 Carrington        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44"/>
        <v>0</v>
      </c>
      <c r="O325" s="182">
        <f t="shared" si="43"/>
        <v>1</v>
      </c>
    </row>
    <row r="326" spans="1:15" x14ac:dyDescent="0.2">
      <c r="A326" s="182" t="str">
        <f>'15'!A16</f>
        <v>28180-A13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Depreciation - Build Improvements-B25 188 Carrington        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44"/>
        <v>0</v>
      </c>
      <c r="O326" s="182">
        <f t="shared" si="43"/>
        <v>1</v>
      </c>
    </row>
    <row r="327" spans="1:15" x14ac:dyDescent="0.2">
      <c r="A327" s="182" t="str">
        <f>'15'!A17</f>
        <v>28180-A14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Depreciation - Build Improvements-120 Queen Road            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44"/>
        <v>0</v>
      </c>
      <c r="O327" s="182">
        <f t="shared" si="43"/>
        <v>1</v>
      </c>
    </row>
    <row r="328" spans="1:15" x14ac:dyDescent="0.2">
      <c r="A328" s="182" t="str">
        <f>'15'!A18</f>
        <v>28180-A15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Depreciation - Build Improvements-236 Queen Road            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44"/>
        <v>0</v>
      </c>
      <c r="O328" s="182">
        <f t="shared" si="43"/>
        <v>1</v>
      </c>
    </row>
    <row r="329" spans="1:15" x14ac:dyDescent="0.2">
      <c r="A329" s="182" t="str">
        <f>'15'!A19</f>
        <v>28180-A16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Depreciation - Build Improvements-534 Queen Road            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44"/>
        <v>0</v>
      </c>
      <c r="O329" s="182">
        <f t="shared" si="43"/>
        <v>1</v>
      </c>
    </row>
    <row r="330" spans="1:15" x14ac:dyDescent="0.2">
      <c r="A330" s="182" t="str">
        <f>'15'!A20</f>
        <v>28220-A05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 xml:space="preserve">Depreciation - Furniture &amp; Fittings-26a Grote St            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44"/>
        <v>0</v>
      </c>
      <c r="O330" s="182">
        <f t="shared" si="43"/>
        <v>1</v>
      </c>
    </row>
    <row r="331" spans="1:15" x14ac:dyDescent="0.2">
      <c r="A331" s="182" t="str">
        <f>'15'!A21</f>
        <v>28220-A06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 xml:space="preserve">Depreciation - Furniture &amp; Fittings-31 Franklin St          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44"/>
        <v>0</v>
      </c>
      <c r="O331" s="182">
        <f t="shared" si="43"/>
        <v>1</v>
      </c>
    </row>
    <row r="332" spans="1:15" x14ac:dyDescent="0.2">
      <c r="A332" s="182" t="str">
        <f>'15'!A22</f>
        <v>28220-A07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 xml:space="preserve">Depreciation - Furniture &amp; Fittings-25 Franklin St          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44"/>
        <v>0</v>
      </c>
      <c r="O332" s="182">
        <f t="shared" si="43"/>
        <v>1</v>
      </c>
    </row>
    <row r="333" spans="1:15" x14ac:dyDescent="0.2">
      <c r="A333" s="182" t="str">
        <f>'15'!A23</f>
        <v>28220-A10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 xml:space="preserve">Depreciation - Furniture &amp; Fittings-15 Franklin St          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44"/>
        <v>0</v>
      </c>
      <c r="O333" s="182">
        <f t="shared" si="43"/>
        <v>1</v>
      </c>
    </row>
    <row r="334" spans="1:15" x14ac:dyDescent="0.2">
      <c r="A334" s="182" t="str">
        <f>'15'!A24</f>
        <v>28220-A12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 xml:space="preserve">Depreciation - Furniture &amp; Fittings-A27 188 Carrington      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44"/>
        <v>0</v>
      </c>
      <c r="O334" s="182">
        <f t="shared" si="43"/>
        <v>1</v>
      </c>
    </row>
    <row r="335" spans="1:15" x14ac:dyDescent="0.2">
      <c r="A335" s="182" t="str">
        <f>'15'!A25</f>
        <v>28220-A13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 xml:space="preserve">Depreciation - Furniture &amp; Fittings-B25 188 Carrington      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44"/>
        <v>0</v>
      </c>
      <c r="O335" s="182">
        <f t="shared" si="43"/>
        <v>1</v>
      </c>
    </row>
    <row r="336" spans="1:15" x14ac:dyDescent="0.2">
      <c r="A336" s="182" t="str">
        <f>'15'!A26</f>
        <v>28220-A14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 xml:space="preserve">Depreciation - Furniture &amp; Fittings-120 Queen Road          </v>
      </c>
      <c r="D336" s="204">
        <f>IFERROR(INDEX(Lookup!$BG$9:$BG$3000,MATCH($A336,Lookup!$A$9:$A$3000,0)),0)</f>
        <v>4.5999999999999996</v>
      </c>
      <c r="E336" s="204">
        <f>IFERROR(INDEX(Lookup!$BF$9:$BF$3000,MATCH($A336,Lookup!$A$9:$A$3000,0)),0)</f>
        <v>4.5999999999999996</v>
      </c>
      <c r="F336" s="204">
        <f>IFERROR(INDEX(Lookup!$BE$9:$BE$3000,MATCH($A336,Lookup!$A$9:$A$3000,0)),0)</f>
        <v>4.5999999999999996</v>
      </c>
      <c r="G336" s="205"/>
      <c r="H336" s="205"/>
      <c r="I336" s="204">
        <f>IFERROR(INDEX(Lookup!$BJ$9:$BJ$3000,MATCH($A336,Lookup!$A$9:$A$3000,0)),0)</f>
        <v>55.20000000000001</v>
      </c>
      <c r="J336" s="204">
        <f>IFERROR(INDEX(Lookup!$BI$9:$BI$3000,MATCH($A336,Lookup!$A$9:$A$3000,0)),0)</f>
        <v>55.20000000000001</v>
      </c>
      <c r="K336" s="204">
        <f>IFERROR(INDEX(Lookup!$BH$9:$BH$3000,MATCH($A336,Lookup!$A$9:$A$3000,0)),0)</f>
        <v>55.20000000000001</v>
      </c>
      <c r="L336" s="204">
        <f t="shared" si="44"/>
        <v>0</v>
      </c>
      <c r="O336" s="182">
        <f t="shared" si="43"/>
        <v>1</v>
      </c>
    </row>
    <row r="337" spans="1:15" x14ac:dyDescent="0.2">
      <c r="A337" s="182" t="str">
        <f>'15'!A27</f>
        <v>28220-A15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 xml:space="preserve">Depreciation - Furniture &amp; Fittings-236 Queen Road          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44"/>
        <v>0</v>
      </c>
      <c r="O337" s="182">
        <f t="shared" si="43"/>
        <v>1</v>
      </c>
    </row>
    <row r="338" spans="1:15" x14ac:dyDescent="0.2">
      <c r="A338" s="182" t="str">
        <f>'15'!A28</f>
        <v>28220-A16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 xml:space="preserve">Depreciation - Furniture &amp; Fittings-534 Queen Road          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44"/>
        <v>0</v>
      </c>
      <c r="O338" s="182">
        <f t="shared" si="43"/>
        <v>1</v>
      </c>
    </row>
    <row r="339" spans="1:15" x14ac:dyDescent="0.2">
      <c r="A339" s="182" t="str">
        <f>'15'!A29</f>
        <v>28260-A05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 xml:space="preserve">Depreciation - Office Furniture-26a Grote St                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44"/>
        <v>0</v>
      </c>
      <c r="O339" s="182">
        <f t="shared" si="43"/>
        <v>1</v>
      </c>
    </row>
    <row r="340" spans="1:15" x14ac:dyDescent="0.2">
      <c r="A340" s="182" t="str">
        <f>'15'!A30</f>
        <v>28260-A06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Depreciation - Office Furniture-31 Franklin St              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44"/>
        <v>0</v>
      </c>
      <c r="O340" s="182">
        <f t="shared" si="43"/>
        <v>1</v>
      </c>
    </row>
    <row r="341" spans="1:15" x14ac:dyDescent="0.2">
      <c r="A341" s="182" t="str">
        <f>'15'!A31</f>
        <v>28260-A07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Depreciation - Office Furniture-25 Franklin St              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ref="L341:L366" si="45">K341-J341</f>
        <v>0</v>
      </c>
      <c r="O341" s="182">
        <f t="shared" si="43"/>
        <v>1</v>
      </c>
    </row>
    <row r="342" spans="1:15" x14ac:dyDescent="0.2">
      <c r="A342" s="182" t="str">
        <f>'15'!A32</f>
        <v>28260-A10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 xml:space="preserve">Depreciation - Office Furniture-15 Franklin St              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45"/>
        <v>0</v>
      </c>
      <c r="O342" s="182">
        <f t="shared" si="43"/>
        <v>1</v>
      </c>
    </row>
    <row r="343" spans="1:15" x14ac:dyDescent="0.2">
      <c r="A343" s="182" t="str">
        <f>'15'!A33</f>
        <v>28260-A12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 xml:space="preserve">Depreciation - Office Furniture-A27 188 Carrington          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45"/>
        <v>0</v>
      </c>
      <c r="O343" s="182">
        <f t="shared" si="43"/>
        <v>1</v>
      </c>
    </row>
    <row r="344" spans="1:15" x14ac:dyDescent="0.2">
      <c r="A344" s="182" t="str">
        <f>'15'!A34</f>
        <v>28260-A13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 xml:space="preserve">Depreciation - Office Furniture-B25 188 Carrington          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45"/>
        <v>0</v>
      </c>
      <c r="O344" s="182">
        <f t="shared" si="43"/>
        <v>1</v>
      </c>
    </row>
    <row r="345" spans="1:15" x14ac:dyDescent="0.2">
      <c r="A345" s="182" t="str">
        <f>'15'!A35</f>
        <v>28260-A14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 xml:space="preserve">Depreciation - Office Furniture-120 Queen Road              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45"/>
        <v>0</v>
      </c>
      <c r="O345" s="182">
        <f t="shared" si="43"/>
        <v>1</v>
      </c>
    </row>
    <row r="346" spans="1:15" x14ac:dyDescent="0.2">
      <c r="A346" s="182" t="str">
        <f>'15'!A36</f>
        <v>28260-A15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 xml:space="preserve">Depreciation - Office Furniture-236 Queen Road              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45"/>
        <v>0</v>
      </c>
      <c r="O346" s="182">
        <f t="shared" si="43"/>
        <v>1</v>
      </c>
    </row>
    <row r="347" spans="1:15" x14ac:dyDescent="0.2">
      <c r="A347" s="182" t="str">
        <f>'15'!A37</f>
        <v>28260-A16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 xml:space="preserve">Depreciation - Office Furniture-534 Queen Road              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45"/>
        <v>0</v>
      </c>
      <c r="O347" s="182">
        <f t="shared" si="43"/>
        <v>1</v>
      </c>
    </row>
    <row r="348" spans="1:15" x14ac:dyDescent="0.2">
      <c r="A348" s="182" t="str">
        <f>'15'!A38</f>
        <v>28280-A05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 xml:space="preserve">Depreciation - Plant &amp; Equip-26a Grote St                   </v>
      </c>
      <c r="D348" s="204">
        <f>IFERROR(INDEX(Lookup!$BG$9:$BG$3000,MATCH($A348,Lookup!$A$9:$A$3000,0)),0)</f>
        <v>24.16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24.16</v>
      </c>
      <c r="G348" s="205"/>
      <c r="H348" s="205"/>
      <c r="I348" s="204">
        <f>IFERROR(INDEX(Lookup!$BJ$9:$BJ$3000,MATCH($A348,Lookup!$A$9:$A$3000,0)),0)</f>
        <v>142.62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285.24</v>
      </c>
      <c r="L348" s="204">
        <f t="shared" si="45"/>
        <v>285.24</v>
      </c>
      <c r="O348" s="182">
        <f t="shared" si="43"/>
        <v>1</v>
      </c>
    </row>
    <row r="349" spans="1:15" x14ac:dyDescent="0.2">
      <c r="A349" s="182" t="str">
        <f>'15'!A39</f>
        <v>28280-A06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 xml:space="preserve">Depreciation - Plant &amp; Equip-31 Franklin St                 </v>
      </c>
      <c r="D349" s="204">
        <f>IFERROR(INDEX(Lookup!$BG$9:$BG$3000,MATCH($A349,Lookup!$A$9:$A$3000,0)),0)</f>
        <v>24.16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506.72</v>
      </c>
      <c r="J349" s="204">
        <f>IFERROR(INDEX(Lookup!$BI$9:$BI$3000,MATCH($A349,Lookup!$A$9:$A$3000,0)),0)</f>
        <v>212.76</v>
      </c>
      <c r="K349" s="204">
        <f>IFERROR(INDEX(Lookup!$BH$9:$BH$3000,MATCH($A349,Lookup!$A$9:$A$3000,0)),0)</f>
        <v>212.76</v>
      </c>
      <c r="L349" s="204">
        <f t="shared" si="45"/>
        <v>0</v>
      </c>
      <c r="O349" s="182">
        <f t="shared" si="43"/>
        <v>1</v>
      </c>
    </row>
    <row r="350" spans="1:15" x14ac:dyDescent="0.2">
      <c r="A350" s="182" t="str">
        <f>'15'!A40</f>
        <v>28280-A07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 xml:space="preserve">Depreciation - Plant &amp; Equip-25 Franklin St                 </v>
      </c>
      <c r="D350" s="204">
        <f>IFERROR(INDEX(Lookup!$BG$9:$BG$3000,MATCH($A350,Lookup!$A$9:$A$3000,0)),0)</f>
        <v>618.99</v>
      </c>
      <c r="E350" s="204">
        <f>IFERROR(INDEX(Lookup!$BF$9:$BF$3000,MATCH($A350,Lookup!$A$9:$A$3000,0)),0)</f>
        <v>618.99</v>
      </c>
      <c r="F350" s="204">
        <f>IFERROR(INDEX(Lookup!$BE$9:$BE$3000,MATCH($A350,Lookup!$A$9:$A$3000,0)),0)</f>
        <v>618.99</v>
      </c>
      <c r="G350" s="205"/>
      <c r="H350" s="205"/>
      <c r="I350" s="204">
        <f>IFERROR(INDEX(Lookup!$BJ$9:$BJ$3000,MATCH($A350,Lookup!$A$9:$A$3000,0)),0)</f>
        <v>7268.1200000000008</v>
      </c>
      <c r="J350" s="204">
        <f>IFERROR(INDEX(Lookup!$BI$9:$BI$3000,MATCH($A350,Lookup!$A$9:$A$3000,0)),0)</f>
        <v>7288.09</v>
      </c>
      <c r="K350" s="204">
        <f>IFERROR(INDEX(Lookup!$BH$9:$BH$3000,MATCH($A350,Lookup!$A$9:$A$3000,0)),0)</f>
        <v>7288.09</v>
      </c>
      <c r="L350" s="204">
        <f t="shared" si="45"/>
        <v>0</v>
      </c>
      <c r="O350" s="182">
        <f t="shared" si="43"/>
        <v>1</v>
      </c>
    </row>
    <row r="351" spans="1:15" x14ac:dyDescent="0.2">
      <c r="A351" s="182" t="str">
        <f>'15'!A41</f>
        <v>28280-A10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 xml:space="preserve">Depreciation - Plant &amp; Equip-15 Franklin St                 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45"/>
        <v>0</v>
      </c>
      <c r="O351" s="182">
        <f t="shared" si="43"/>
        <v>1</v>
      </c>
    </row>
    <row r="352" spans="1:15" x14ac:dyDescent="0.2">
      <c r="A352" s="182" t="str">
        <f>'15'!A42</f>
        <v>28280-A12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 xml:space="preserve">Depreciation - Plant &amp; Equip-A27 188 Carrington             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45"/>
        <v>0</v>
      </c>
      <c r="O352" s="182">
        <f t="shared" si="43"/>
        <v>1</v>
      </c>
    </row>
    <row r="353" spans="1:15" x14ac:dyDescent="0.2">
      <c r="A353" s="182" t="str">
        <f>'15'!A43</f>
        <v>28280-A13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 xml:space="preserve">Depreciation - Plant &amp; Equip-B25 188 Carrington             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45"/>
        <v>0</v>
      </c>
      <c r="O353" s="182">
        <f t="shared" si="43"/>
        <v>1</v>
      </c>
    </row>
    <row r="354" spans="1:15" x14ac:dyDescent="0.2">
      <c r="A354" s="182" t="str">
        <f>'15'!A44</f>
        <v>28280-A14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 xml:space="preserve">Depreciation - Plant &amp; Equip-120 Queen Road                 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45"/>
        <v>0</v>
      </c>
      <c r="O354" s="182">
        <f t="shared" si="43"/>
        <v>1</v>
      </c>
    </row>
    <row r="355" spans="1:15" x14ac:dyDescent="0.2">
      <c r="A355" s="182" t="str">
        <f>'15'!A45</f>
        <v>28280-A15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 xml:space="preserve">Depreciation - Plant &amp; Equip-236 Queen Road                 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45"/>
        <v>0</v>
      </c>
      <c r="O355" s="182">
        <f t="shared" si="43"/>
        <v>1</v>
      </c>
    </row>
    <row r="356" spans="1:15" x14ac:dyDescent="0.2">
      <c r="A356" s="182" t="str">
        <f>'15'!A46</f>
        <v>28280-A16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 xml:space="preserve">Depreciation - Plant &amp; Equip-534 Queen Road                 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45"/>
        <v>0</v>
      </c>
      <c r="O356" s="182">
        <f t="shared" si="43"/>
        <v>1</v>
      </c>
    </row>
    <row r="357" spans="1:15" x14ac:dyDescent="0.2">
      <c r="A357" s="182" t="str">
        <f>'15'!A47</f>
        <v>28300-A05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 xml:space="preserve">Depreciation: Low Value Pool-26a Grote St                   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45"/>
        <v>0</v>
      </c>
      <c r="O357" s="182">
        <f t="shared" si="43"/>
        <v>1</v>
      </c>
    </row>
    <row r="358" spans="1:15" x14ac:dyDescent="0.2">
      <c r="A358" s="182" t="str">
        <f>'15'!A48</f>
        <v>28300-A06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 xml:space="preserve">Depreciation: Low Value Pool-31 Franklin St                 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45"/>
        <v>0</v>
      </c>
      <c r="O358" s="182">
        <f t="shared" si="43"/>
        <v>1</v>
      </c>
    </row>
    <row r="359" spans="1:15" x14ac:dyDescent="0.2">
      <c r="A359" s="182" t="str">
        <f>'15'!A49</f>
        <v>28300-A07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 xml:space="preserve">Depreciation: Low Value Pool-25 Franklin St                 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45"/>
        <v>0</v>
      </c>
      <c r="O359" s="182">
        <f t="shared" si="43"/>
        <v>1</v>
      </c>
    </row>
    <row r="360" spans="1:15" x14ac:dyDescent="0.2">
      <c r="A360" s="182" t="str">
        <f>'15'!A50</f>
        <v>28300-A10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 xml:space="preserve">Depreciation: Low Value Pool-15 Franklin St                 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45"/>
        <v>0</v>
      </c>
      <c r="O360" s="182">
        <f t="shared" si="43"/>
        <v>1</v>
      </c>
    </row>
    <row r="361" spans="1:15" x14ac:dyDescent="0.2">
      <c r="A361" s="182" t="str">
        <f>'15'!A51</f>
        <v>28300-A12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 xml:space="preserve">Depreciation: Low Value Pool-A27 188 Carrington             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45"/>
        <v>0</v>
      </c>
      <c r="O361" s="182">
        <f t="shared" si="43"/>
        <v>1</v>
      </c>
    </row>
    <row r="362" spans="1:15" x14ac:dyDescent="0.2">
      <c r="A362" s="182" t="str">
        <f>'15'!A52</f>
        <v>28300-A13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 xml:space="preserve">Depreciation: Low Value Pool-B25 188 Carrington             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45"/>
        <v>0</v>
      </c>
      <c r="O362" s="182">
        <f t="shared" si="43"/>
        <v>1</v>
      </c>
    </row>
    <row r="363" spans="1:15" x14ac:dyDescent="0.2">
      <c r="A363" s="182" t="str">
        <f>'15'!A53</f>
        <v>28300-A14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 xml:space="preserve">Depreciation: Low Value Pool-120 Queen Road                 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45"/>
        <v>0</v>
      </c>
      <c r="O363" s="182">
        <f t="shared" si="43"/>
        <v>1</v>
      </c>
    </row>
    <row r="364" spans="1:15" x14ac:dyDescent="0.2">
      <c r="A364" s="182" t="str">
        <f>'15'!A54</f>
        <v>28300-A15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 xml:space="preserve">Depreciation: Low Value Pool-236 Queen Road                 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45"/>
        <v>0</v>
      </c>
      <c r="O364" s="182">
        <f t="shared" si="43"/>
        <v>1</v>
      </c>
    </row>
    <row r="365" spans="1:15" x14ac:dyDescent="0.2">
      <c r="A365" s="182" t="str">
        <f>'15'!A55</f>
        <v>28300-A16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 xml:space="preserve">Depreciation: Low Value Pool-534 Queen Road                 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45"/>
        <v>0</v>
      </c>
      <c r="O365" s="182">
        <f t="shared" si="43"/>
        <v>1</v>
      </c>
    </row>
    <row r="366" spans="1:15" x14ac:dyDescent="0.2">
      <c r="A366" s="182" t="str">
        <f>'15'!A56</f>
        <v>28300-Z00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 xml:space="preserve">Depreciation: Low Value Pool-General                        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45"/>
        <v>0</v>
      </c>
      <c r="O366" s="182">
        <f t="shared" si="43"/>
        <v>1</v>
      </c>
    </row>
    <row r="367" spans="1:15" x14ac:dyDescent="0.2">
      <c r="A367" s="182" t="str">
        <f>'15'!A57</f>
        <v>28160-A01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 xml:space="preserve">Depreciation - Build Write Off-6 Circuit Drive              </v>
      </c>
      <c r="D367" s="204">
        <f>IFERROR(INDEX(Lookup!$BG$9:$BG$3000,MATCH($A367,Lookup!$A$9:$A$3000,0)),0)</f>
        <v>4038.91</v>
      </c>
      <c r="E367" s="204">
        <f>IFERROR(INDEX(Lookup!$BF$9:$BF$3000,MATCH($A367,Lookup!$A$9:$A$3000,0)),0)</f>
        <v>4087.84</v>
      </c>
      <c r="F367" s="204">
        <f>IFERROR(INDEX(Lookup!$BE$9:$BE$3000,MATCH($A367,Lookup!$A$9:$A$3000,0)),0)</f>
        <v>4063.68</v>
      </c>
      <c r="G367" s="205"/>
      <c r="H367" s="205"/>
      <c r="I367" s="204">
        <f>IFERROR(INDEX(Lookup!$BJ$9:$BJ$3000,MATCH($A367,Lookup!$A$9:$A$3000,0)),0)</f>
        <v>36350.19</v>
      </c>
      <c r="J367" s="204">
        <f>IFERROR(INDEX(Lookup!$BI$9:$BI$3000,MATCH($A367,Lookup!$A$9:$A$3000,0)),0)</f>
        <v>48626.55</v>
      </c>
      <c r="K367" s="204">
        <f>IFERROR(INDEX(Lookup!$BH$9:$BH$3000,MATCH($A367,Lookup!$A$9:$A$3000,0)),0)</f>
        <v>48615.54</v>
      </c>
      <c r="L367" s="204">
        <f t="shared" ref="L367:L375" si="46">K367-J367</f>
        <v>-11.010000000002037</v>
      </c>
      <c r="O367" s="182">
        <f t="shared" si="43"/>
        <v>1</v>
      </c>
    </row>
    <row r="368" spans="1:15" x14ac:dyDescent="0.2">
      <c r="A368" s="182" t="str">
        <f>'15'!A58</f>
        <v>28180-A01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 xml:space="preserve">Depreciation - Build Improvements-6 Circuit Drive           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46"/>
        <v>0</v>
      </c>
      <c r="O368" s="182">
        <f t="shared" si="43"/>
        <v>1</v>
      </c>
    </row>
    <row r="369" spans="1:15" x14ac:dyDescent="0.2">
      <c r="A369" s="182" t="str">
        <f>'15'!A59</f>
        <v>28220-A01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 xml:space="preserve">Depreciation - Furniture &amp; Fittings-6 Circuit Drive         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46"/>
        <v>0</v>
      </c>
      <c r="O369" s="182">
        <f t="shared" si="43"/>
        <v>1</v>
      </c>
    </row>
    <row r="370" spans="1:15" x14ac:dyDescent="0.2">
      <c r="A370" s="182" t="str">
        <f>'15'!A60</f>
        <v>28260-A01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 xml:space="preserve">Depreciation - Office Furniture-6 Circuit Drive             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46"/>
        <v>0</v>
      </c>
      <c r="O370" s="182">
        <f t="shared" si="43"/>
        <v>1</v>
      </c>
    </row>
    <row r="371" spans="1:15" x14ac:dyDescent="0.2">
      <c r="A371" s="182" t="str">
        <f>'15'!A61</f>
        <v>28280-A01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 xml:space="preserve">Depreciation - Plant &amp; Equip-6 Circuit Drive                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141.84</v>
      </c>
      <c r="K371" s="204">
        <f>IFERROR(INDEX(Lookup!$BH$9:$BH$3000,MATCH($A371,Lookup!$A$9:$A$3000,0)),0)</f>
        <v>0</v>
      </c>
      <c r="L371" s="204">
        <f t="shared" si="46"/>
        <v>-141.84</v>
      </c>
      <c r="O371" s="182">
        <f t="shared" si="43"/>
        <v>1</v>
      </c>
    </row>
    <row r="372" spans="1:15" hidden="1" x14ac:dyDescent="0.2">
      <c r="A372" s="182">
        <f>'15'!A62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46"/>
        <v>0</v>
      </c>
      <c r="O372" s="182">
        <f t="shared" si="43"/>
        <v>0</v>
      </c>
    </row>
    <row r="373" spans="1:15" hidden="1" x14ac:dyDescent="0.2">
      <c r="A373" s="182">
        <f>'15'!A63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si="46"/>
        <v>0</v>
      </c>
      <c r="O373" s="182">
        <f t="shared" si="43"/>
        <v>0</v>
      </c>
    </row>
    <row r="374" spans="1:15" hidden="1" x14ac:dyDescent="0.2">
      <c r="A374" s="182">
        <f>'15'!A64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46"/>
        <v>0</v>
      </c>
      <c r="O374" s="182">
        <f t="shared" si="43"/>
        <v>0</v>
      </c>
    </row>
    <row r="375" spans="1:15" hidden="1" x14ac:dyDescent="0.2">
      <c r="A375" s="182">
        <f>'15'!A65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46"/>
        <v>0</v>
      </c>
      <c r="O375" s="182">
        <f t="shared" si="43"/>
        <v>0</v>
      </c>
    </row>
    <row r="376" spans="1:15" hidden="1" x14ac:dyDescent="0.2">
      <c r="L376" s="204"/>
      <c r="O376" s="182">
        <f t="shared" si="43"/>
        <v>0</v>
      </c>
    </row>
    <row r="377" spans="1:15" x14ac:dyDescent="0.2">
      <c r="A377" s="212"/>
      <c r="B377" s="212"/>
      <c r="C377" s="212" t="s">
        <v>470</v>
      </c>
      <c r="D377" s="210">
        <f>SUM(D312:D376)</f>
        <v>32490.75</v>
      </c>
      <c r="E377" s="210">
        <f>SUM(E312:E376)</f>
        <v>31730.58</v>
      </c>
      <c r="F377" s="210">
        <f>SUM(F312:F376)</f>
        <v>31730.58</v>
      </c>
      <c r="G377" s="211"/>
      <c r="H377" s="211"/>
      <c r="I377" s="210">
        <f>SUM(I312:I376)</f>
        <v>375431.92000000004</v>
      </c>
      <c r="J377" s="210">
        <f>SUM(J312:J376)</f>
        <v>384886.92000000016</v>
      </c>
      <c r="K377" s="210">
        <f>SUM(K312:K376)</f>
        <v>385019.31000000011</v>
      </c>
      <c r="L377" s="210">
        <f>SUM(L312:L376)</f>
        <v>132.38999999999797</v>
      </c>
      <c r="O377" s="182">
        <v>1</v>
      </c>
    </row>
    <row r="378" spans="1:15" x14ac:dyDescent="0.2">
      <c r="A378" s="212"/>
      <c r="B378" s="212"/>
      <c r="C378" s="212"/>
      <c r="D378" s="210"/>
      <c r="E378" s="210"/>
      <c r="F378" s="210"/>
      <c r="G378" s="211"/>
      <c r="H378" s="211"/>
      <c r="I378" s="210"/>
      <c r="J378" s="210"/>
      <c r="K378" s="210"/>
      <c r="L378" s="210"/>
      <c r="O378" s="182">
        <v>1</v>
      </c>
    </row>
    <row r="379" spans="1:15" x14ac:dyDescent="0.2">
      <c r="A379" s="212"/>
      <c r="B379" s="212"/>
      <c r="C379" s="212" t="s">
        <v>471</v>
      </c>
      <c r="D379" s="210">
        <f>D310-D377</f>
        <v>-58450.49</v>
      </c>
      <c r="E379" s="210">
        <f>E310-E377</f>
        <v>-59010.450000000004</v>
      </c>
      <c r="F379" s="210">
        <f>F310-F377</f>
        <v>-58988.3</v>
      </c>
      <c r="G379" s="211"/>
      <c r="H379" s="211"/>
      <c r="I379" s="210">
        <f>I310-I377</f>
        <v>1071954.69</v>
      </c>
      <c r="J379" s="210">
        <f>J310-J377</f>
        <v>-670827.18000000017</v>
      </c>
      <c r="K379" s="210">
        <f>K310-K377</f>
        <v>1267343.1599999997</v>
      </c>
      <c r="L379" s="210">
        <f>L310-L377</f>
        <v>1938170.3399999999</v>
      </c>
      <c r="O379" s="182">
        <v>1</v>
      </c>
    </row>
    <row r="380" spans="1:15" x14ac:dyDescent="0.2">
      <c r="A380" s="215"/>
      <c r="B380" s="215"/>
      <c r="C380" s="215" t="s">
        <v>472</v>
      </c>
      <c r="D380" s="213"/>
      <c r="E380" s="213"/>
      <c r="F380" s="213"/>
      <c r="G380" s="214"/>
      <c r="H380" s="214"/>
      <c r="I380" s="213"/>
      <c r="J380" s="213"/>
      <c r="K380" s="213"/>
      <c r="L380" s="213"/>
      <c r="O380" s="182">
        <v>1</v>
      </c>
    </row>
    <row r="381" spans="1:15" x14ac:dyDescent="0.2">
      <c r="A381" s="182" t="str">
        <f>'16'!A2</f>
        <v>29100-A07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 xml:space="preserve">Conservia Finance - Interest-25 Franklin Street             </v>
      </c>
      <c r="D381" s="204">
        <f>IFERROR(INDEX(Lookup!$BG$9:$BG$3000,MATCH($A381,Lookup!$A$9:$A$3000,0)),0)</f>
        <v>1488.33</v>
      </c>
      <c r="E381" s="204">
        <f>IFERROR(INDEX(Lookup!$BF$9:$BF$3000,MATCH($A381,Lookup!$A$9:$A$3000,0)),0)</f>
        <v>1488.33</v>
      </c>
      <c r="F381" s="204">
        <f>IFERROR(INDEX(Lookup!$BE$9:$BE$3000,MATCH($A381,Lookup!$A$9:$A$3000,0)),0)</f>
        <v>1488.33</v>
      </c>
      <c r="G381" s="205"/>
      <c r="H381" s="205"/>
      <c r="I381" s="204">
        <f>IFERROR(INDEX(Lookup!$BJ$9:$BJ$3000,MATCH($A381,Lookup!$A$9:$A$3000,0)),0)</f>
        <v>4464.99</v>
      </c>
      <c r="J381" s="204">
        <f>IFERROR(INDEX(Lookup!$BI$9:$BI$3000,MATCH($A381,Lookup!$A$9:$A$3000,0)),0)</f>
        <v>8929.98</v>
      </c>
      <c r="K381" s="204">
        <f>IFERROR(INDEX(Lookup!$BH$9:$BH$3000,MATCH($A381,Lookup!$A$9:$A$3000,0)),0)</f>
        <v>17859.96</v>
      </c>
      <c r="L381" s="204">
        <f t="shared" ref="L381:L392" si="47">K381-J381</f>
        <v>8929.98</v>
      </c>
      <c r="O381" s="182">
        <f t="shared" ref="O381:O392" si="48">+IF(A381&gt;0,1,0)</f>
        <v>1</v>
      </c>
    </row>
    <row r="382" spans="1:15" x14ac:dyDescent="0.2">
      <c r="A382" s="182" t="str">
        <f>'16'!A3</f>
        <v>29100-G10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 xml:space="preserve">NAB -  Facility Fee-ROOTS                                   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47"/>
        <v>0</v>
      </c>
      <c r="O382" s="182">
        <f t="shared" si="48"/>
        <v>1</v>
      </c>
    </row>
    <row r="383" spans="1:15" x14ac:dyDescent="0.2">
      <c r="A383" s="182" t="str">
        <f>'16'!A4</f>
        <v>29120-A07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 xml:space="preserve">NAB - Activation Fee-25 Franklin Street                     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47"/>
        <v>0</v>
      </c>
      <c r="O383" s="182">
        <f t="shared" si="48"/>
        <v>1</v>
      </c>
    </row>
    <row r="384" spans="1:15" x14ac:dyDescent="0.2">
      <c r="A384" s="182" t="str">
        <f>'16'!A5</f>
        <v>29120-G10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 xml:space="preserve">NAB - Activation Fee-ROOTS                                  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47"/>
        <v>0</v>
      </c>
      <c r="O384" s="182">
        <f t="shared" si="48"/>
        <v>1</v>
      </c>
    </row>
    <row r="385" spans="1:15" x14ac:dyDescent="0.2">
      <c r="A385" s="182" t="str">
        <f>'16'!A6</f>
        <v>29140-A07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 xml:space="preserve">NAB - Application Fee-25 Franklin Street                    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47"/>
        <v>0</v>
      </c>
      <c r="O385" s="182">
        <f t="shared" si="48"/>
        <v>1</v>
      </c>
    </row>
    <row r="386" spans="1:15" x14ac:dyDescent="0.2">
      <c r="A386" s="182" t="str">
        <f>'16'!A7</f>
        <v>29140-G10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 xml:space="preserve">NAB - Application Fee-ROOTS                                 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47"/>
        <v>0</v>
      </c>
      <c r="O386" s="182">
        <f t="shared" si="48"/>
        <v>1</v>
      </c>
    </row>
    <row r="387" spans="1:15" x14ac:dyDescent="0.2">
      <c r="A387" s="182" t="str">
        <f>'16'!A8</f>
        <v>29160-A07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 xml:space="preserve">NAB - Bill Drawn Down Fee-25 Franklin Street                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47"/>
        <v>0</v>
      </c>
      <c r="O387" s="182">
        <f t="shared" si="48"/>
        <v>1</v>
      </c>
    </row>
    <row r="388" spans="1:15" x14ac:dyDescent="0.2">
      <c r="A388" s="182" t="str">
        <f>'16'!A9</f>
        <v>29160-G10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 xml:space="preserve">NAB - Bill Drawn Down Fee-ROOTS                             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47"/>
        <v>0</v>
      </c>
      <c r="O388" s="182">
        <f t="shared" si="48"/>
        <v>1</v>
      </c>
    </row>
    <row r="389" spans="1:15" x14ac:dyDescent="0.2">
      <c r="A389" s="182" t="str">
        <f>'16'!A10</f>
        <v>29180-A07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 xml:space="preserve">NAB - NAB Bill Interest-25 Franklin Street                  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47"/>
        <v>0</v>
      </c>
      <c r="O389" s="182">
        <f t="shared" si="48"/>
        <v>1</v>
      </c>
    </row>
    <row r="390" spans="1:15" x14ac:dyDescent="0.2">
      <c r="A390" s="182" t="str">
        <f>'16'!A11</f>
        <v>29180-G10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 xml:space="preserve">NAB - NAB Bill Interest-ROOTS                               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47"/>
        <v>0</v>
      </c>
      <c r="O390" s="182">
        <f t="shared" si="48"/>
        <v>1</v>
      </c>
    </row>
    <row r="391" spans="1:15" hidden="1" x14ac:dyDescent="0.2">
      <c r="A391" s="182">
        <f>'16'!A12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47"/>
        <v>0</v>
      </c>
      <c r="O391" s="182">
        <f t="shared" si="48"/>
        <v>0</v>
      </c>
    </row>
    <row r="392" spans="1:15" hidden="1" x14ac:dyDescent="0.2">
      <c r="A392" s="182">
        <f>'16'!A13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47"/>
        <v>0</v>
      </c>
      <c r="O392" s="182">
        <f t="shared" si="48"/>
        <v>0</v>
      </c>
    </row>
    <row r="393" spans="1:15" x14ac:dyDescent="0.2">
      <c r="L393" s="204"/>
      <c r="O393" s="182">
        <v>1</v>
      </c>
    </row>
    <row r="394" spans="1:15" x14ac:dyDescent="0.2">
      <c r="A394" s="212"/>
      <c r="B394" s="212"/>
      <c r="C394" s="212" t="s">
        <v>473</v>
      </c>
      <c r="D394" s="210">
        <f>SUM(D381:D393)</f>
        <v>1488.33</v>
      </c>
      <c r="E394" s="210">
        <f>SUM(E381:E393)</f>
        <v>1488.33</v>
      </c>
      <c r="F394" s="210">
        <f>SUM(F381:F393)</f>
        <v>1488.33</v>
      </c>
      <c r="G394" s="211"/>
      <c r="H394" s="211"/>
      <c r="I394" s="210">
        <f>SUM(I381:I393)</f>
        <v>4464.99</v>
      </c>
      <c r="J394" s="210">
        <f>SUM(J381:J393)</f>
        <v>8929.98</v>
      </c>
      <c r="K394" s="210">
        <f>SUM(K381:K393)</f>
        <v>17859.96</v>
      </c>
      <c r="L394" s="210">
        <f>SUM(L381:L393)</f>
        <v>8929.98</v>
      </c>
      <c r="O394" s="182">
        <v>1</v>
      </c>
    </row>
    <row r="395" spans="1:15" x14ac:dyDescent="0.2">
      <c r="C395" s="206" t="s">
        <v>476</v>
      </c>
      <c r="L395" s="204"/>
      <c r="O395" s="182">
        <v>1</v>
      </c>
    </row>
    <row r="396" spans="1:15" x14ac:dyDescent="0.2">
      <c r="A396" s="182" t="str">
        <f>'17'!A2</f>
        <v>30100-G10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 xml:space="preserve">Extra Ordinary Expenses-ROOTS                               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ref="L396:L406" si="49">K396-J396</f>
        <v>0</v>
      </c>
      <c r="O396" s="182">
        <f t="shared" ref="O396:O407" si="50">+IF(A396&gt;0,1,0)</f>
        <v>1</v>
      </c>
    </row>
    <row r="397" spans="1:15" hidden="1" x14ac:dyDescent="0.2">
      <c r="A397" s="182">
        <f>'17'!A3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49"/>
        <v>0</v>
      </c>
      <c r="O397" s="182">
        <f t="shared" si="50"/>
        <v>0</v>
      </c>
    </row>
    <row r="398" spans="1:15" hidden="1" x14ac:dyDescent="0.2">
      <c r="A398" s="182">
        <f>'17'!A4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49"/>
        <v>0</v>
      </c>
      <c r="O398" s="182">
        <f t="shared" si="50"/>
        <v>0</v>
      </c>
    </row>
    <row r="399" spans="1:15" hidden="1" x14ac:dyDescent="0.2">
      <c r="A399" s="182">
        <f>'17'!A5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49"/>
        <v>0</v>
      </c>
      <c r="O399" s="182">
        <f t="shared" si="50"/>
        <v>0</v>
      </c>
    </row>
    <row r="400" spans="1:15" hidden="1" x14ac:dyDescent="0.2">
      <c r="A400" s="182">
        <f>'17'!A6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49"/>
        <v>0</v>
      </c>
      <c r="O400" s="182">
        <f t="shared" si="50"/>
        <v>0</v>
      </c>
    </row>
    <row r="401" spans="1:15" hidden="1" x14ac:dyDescent="0.2">
      <c r="A401" s="182">
        <f>'17'!A7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49"/>
        <v>0</v>
      </c>
      <c r="O401" s="182">
        <f t="shared" si="50"/>
        <v>0</v>
      </c>
    </row>
    <row r="402" spans="1:15" hidden="1" x14ac:dyDescent="0.2">
      <c r="A402" s="182">
        <f>'17'!A8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49"/>
        <v>0</v>
      </c>
      <c r="O402" s="182">
        <f t="shared" si="50"/>
        <v>0</v>
      </c>
    </row>
    <row r="403" spans="1:15" hidden="1" x14ac:dyDescent="0.2">
      <c r="A403" s="182">
        <f>'17'!A9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49"/>
        <v>0</v>
      </c>
      <c r="O403" s="182">
        <f t="shared" si="50"/>
        <v>0</v>
      </c>
    </row>
    <row r="404" spans="1:15" hidden="1" x14ac:dyDescent="0.2">
      <c r="A404" s="182">
        <f>'17'!A10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49"/>
        <v>0</v>
      </c>
      <c r="O404" s="182">
        <f t="shared" si="50"/>
        <v>0</v>
      </c>
    </row>
    <row r="405" spans="1:15" hidden="1" x14ac:dyDescent="0.2">
      <c r="A405" s="182">
        <f>'17'!A11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49"/>
        <v>0</v>
      </c>
      <c r="O405" s="182">
        <f t="shared" si="50"/>
        <v>0</v>
      </c>
    </row>
    <row r="406" spans="1:15" hidden="1" x14ac:dyDescent="0.2">
      <c r="A406" s="182">
        <f>'17'!A12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49"/>
        <v>0</v>
      </c>
      <c r="O406" s="182">
        <f t="shared" si="50"/>
        <v>0</v>
      </c>
    </row>
    <row r="407" spans="1:15" hidden="1" x14ac:dyDescent="0.2">
      <c r="L407" s="204"/>
      <c r="O407" s="182">
        <f t="shared" si="50"/>
        <v>0</v>
      </c>
    </row>
    <row r="408" spans="1:15" x14ac:dyDescent="0.2">
      <c r="A408" s="212"/>
      <c r="B408" s="212"/>
      <c r="C408" s="212" t="s">
        <v>477</v>
      </c>
      <c r="D408" s="210">
        <f>SUM(D396:D407)</f>
        <v>0</v>
      </c>
      <c r="E408" s="210">
        <f>SUM(E396:E407)</f>
        <v>0</v>
      </c>
      <c r="F408" s="210">
        <f>SUM(F396:F407)</f>
        <v>0</v>
      </c>
      <c r="G408" s="211"/>
      <c r="H408" s="211"/>
      <c r="I408" s="210">
        <f>SUM(I396:I407)</f>
        <v>0</v>
      </c>
      <c r="J408" s="210">
        <f>SUM(J396:J407)</f>
        <v>0</v>
      </c>
      <c r="K408" s="210">
        <f>SUM(K396:K407)</f>
        <v>0</v>
      </c>
      <c r="L408" s="210">
        <f>SUM(L396:L407)</f>
        <v>0</v>
      </c>
      <c r="O408" s="182">
        <v>1</v>
      </c>
    </row>
    <row r="409" spans="1:15" x14ac:dyDescent="0.2">
      <c r="C409" s="206" t="s">
        <v>474</v>
      </c>
      <c r="L409" s="204"/>
      <c r="O409" s="182">
        <v>1</v>
      </c>
    </row>
    <row r="410" spans="1:15" x14ac:dyDescent="0.2">
      <c r="A410" s="182" t="str">
        <f>'18'!A2</f>
        <v>30120-G10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 xml:space="preserve">Captial loss-ROOTS                                          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ref="L410:L421" si="51">K410-J410</f>
        <v>0</v>
      </c>
      <c r="O410" s="182">
        <f t="shared" ref="O410:O422" si="52">+IF(A410&gt;0,1,0)</f>
        <v>1</v>
      </c>
    </row>
    <row r="411" spans="1:15" hidden="1" x14ac:dyDescent="0.2">
      <c r="A411" s="182">
        <f>'18'!A3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51"/>
        <v>0</v>
      </c>
      <c r="O411" s="182">
        <f t="shared" si="52"/>
        <v>0</v>
      </c>
    </row>
    <row r="412" spans="1:15" hidden="1" x14ac:dyDescent="0.2">
      <c r="A412" s="182">
        <f>'18'!A4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51"/>
        <v>0</v>
      </c>
      <c r="O412" s="182">
        <f t="shared" si="52"/>
        <v>0</v>
      </c>
    </row>
    <row r="413" spans="1:15" hidden="1" x14ac:dyDescent="0.2">
      <c r="A413" s="182">
        <f>'18'!A5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51"/>
        <v>0</v>
      </c>
      <c r="O413" s="182">
        <f t="shared" si="52"/>
        <v>0</v>
      </c>
    </row>
    <row r="414" spans="1:15" hidden="1" x14ac:dyDescent="0.2">
      <c r="A414" s="182">
        <f>'18'!A6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51"/>
        <v>0</v>
      </c>
      <c r="O414" s="182">
        <f t="shared" si="52"/>
        <v>0</v>
      </c>
    </row>
    <row r="415" spans="1:15" hidden="1" x14ac:dyDescent="0.2">
      <c r="A415" s="182">
        <f>'18'!A7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51"/>
        <v>0</v>
      </c>
      <c r="O415" s="182">
        <f t="shared" si="52"/>
        <v>0</v>
      </c>
    </row>
    <row r="416" spans="1:15" hidden="1" x14ac:dyDescent="0.2">
      <c r="A416" s="182">
        <f>'18'!A8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51"/>
        <v>0</v>
      </c>
      <c r="O416" s="182">
        <f t="shared" si="52"/>
        <v>0</v>
      </c>
    </row>
    <row r="417" spans="1:15" hidden="1" x14ac:dyDescent="0.2">
      <c r="A417" s="182">
        <f>'18'!A9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51"/>
        <v>0</v>
      </c>
      <c r="O417" s="182">
        <f t="shared" si="52"/>
        <v>0</v>
      </c>
    </row>
    <row r="418" spans="1:15" hidden="1" x14ac:dyDescent="0.2">
      <c r="A418" s="182">
        <f>'18'!A10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51"/>
        <v>0</v>
      </c>
      <c r="O418" s="182">
        <f t="shared" si="52"/>
        <v>0</v>
      </c>
    </row>
    <row r="419" spans="1:15" hidden="1" x14ac:dyDescent="0.2">
      <c r="A419" s="182">
        <f>'18'!A11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51"/>
        <v>0</v>
      </c>
      <c r="O419" s="182">
        <f t="shared" si="52"/>
        <v>0</v>
      </c>
    </row>
    <row r="420" spans="1:15" hidden="1" x14ac:dyDescent="0.2">
      <c r="A420" s="182">
        <f>'18'!A12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51"/>
        <v>0</v>
      </c>
      <c r="O420" s="182">
        <f t="shared" si="52"/>
        <v>0</v>
      </c>
    </row>
    <row r="421" spans="1:15" hidden="1" x14ac:dyDescent="0.2">
      <c r="A421" s="182">
        <f>'18'!A13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51"/>
        <v>0</v>
      </c>
      <c r="O421" s="182">
        <f t="shared" si="52"/>
        <v>0</v>
      </c>
    </row>
    <row r="422" spans="1:15" hidden="1" x14ac:dyDescent="0.2">
      <c r="L422" s="204"/>
      <c r="O422" s="182">
        <f t="shared" si="52"/>
        <v>0</v>
      </c>
    </row>
    <row r="423" spans="1:15" x14ac:dyDescent="0.2">
      <c r="A423" s="212"/>
      <c r="B423" s="212"/>
      <c r="C423" s="212" t="s">
        <v>478</v>
      </c>
      <c r="D423" s="210">
        <f>SUM(D410:D422)</f>
        <v>0</v>
      </c>
      <c r="E423" s="210">
        <f>SUM(E410:E422)</f>
        <v>0</v>
      </c>
      <c r="F423" s="210">
        <f>SUM(F410:F422)</f>
        <v>0</v>
      </c>
      <c r="G423" s="211"/>
      <c r="H423" s="211"/>
      <c r="I423" s="210">
        <f>SUM(I410:I422)</f>
        <v>0</v>
      </c>
      <c r="J423" s="210">
        <f>SUM(J410:J422)</f>
        <v>0</v>
      </c>
      <c r="K423" s="210">
        <f>SUM(K410:K422)</f>
        <v>0</v>
      </c>
      <c r="L423" s="210">
        <f>SUM(L410:L422)</f>
        <v>0</v>
      </c>
      <c r="O423" s="182">
        <v>1</v>
      </c>
    </row>
    <row r="424" spans="1:15" x14ac:dyDescent="0.2">
      <c r="A424" s="212"/>
      <c r="B424" s="212"/>
      <c r="C424" s="212" t="s">
        <v>479</v>
      </c>
      <c r="D424" s="210">
        <f>D379-D394-D408-D423</f>
        <v>-59938.82</v>
      </c>
      <c r="E424" s="210">
        <f>E379-E394-E408-E423</f>
        <v>-60498.780000000006</v>
      </c>
      <c r="F424" s="210">
        <f>F379-F394-F408-F423</f>
        <v>-60476.630000000005</v>
      </c>
      <c r="G424" s="210"/>
      <c r="H424" s="210"/>
      <c r="I424" s="210">
        <f>I379-I394-I408-I423</f>
        <v>1067489.7</v>
      </c>
      <c r="J424" s="210">
        <f>J379-J394-J408-J423</f>
        <v>-679757.16000000015</v>
      </c>
      <c r="K424" s="210">
        <f>K379-K394-K408-K423</f>
        <v>1249483.1999999997</v>
      </c>
      <c r="L424" s="210">
        <f>L379-L394-L408-L423</f>
        <v>1929240.3599999999</v>
      </c>
      <c r="O424" s="182">
        <v>1</v>
      </c>
    </row>
    <row r="425" spans="1:15" x14ac:dyDescent="0.2">
      <c r="C425" s="206" t="s">
        <v>475</v>
      </c>
      <c r="L425" s="204"/>
      <c r="O425" s="182">
        <v>1</v>
      </c>
    </row>
    <row r="426" spans="1:15" x14ac:dyDescent="0.2">
      <c r="A426" s="182" t="str">
        <f>'19'!A2</f>
        <v>30140-G10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 xml:space="preserve">Income Tax-ROOTS                                            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ref="L426:L436" si="53">K426-J426</f>
        <v>0</v>
      </c>
      <c r="O426" s="182">
        <f t="shared" ref="O426:O436" si="54">+IF(A426&gt;0,1,0)</f>
        <v>1</v>
      </c>
    </row>
    <row r="427" spans="1:15" hidden="1" x14ac:dyDescent="0.2">
      <c r="A427" s="182">
        <f>'19'!A3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53"/>
        <v>0</v>
      </c>
      <c r="O427" s="182">
        <f t="shared" si="54"/>
        <v>0</v>
      </c>
    </row>
    <row r="428" spans="1:15" hidden="1" x14ac:dyDescent="0.2">
      <c r="A428" s="182">
        <f>'19'!A4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53"/>
        <v>0</v>
      </c>
      <c r="O428" s="182">
        <f t="shared" si="54"/>
        <v>0</v>
      </c>
    </row>
    <row r="429" spans="1:15" hidden="1" x14ac:dyDescent="0.2">
      <c r="A429" s="182">
        <f>'19'!A5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53"/>
        <v>0</v>
      </c>
      <c r="O429" s="182">
        <f t="shared" si="54"/>
        <v>0</v>
      </c>
    </row>
    <row r="430" spans="1:15" hidden="1" x14ac:dyDescent="0.2">
      <c r="A430" s="182">
        <f>'19'!A6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53"/>
        <v>0</v>
      </c>
      <c r="O430" s="182">
        <f t="shared" si="54"/>
        <v>0</v>
      </c>
    </row>
    <row r="431" spans="1:15" hidden="1" x14ac:dyDescent="0.2">
      <c r="A431" s="182">
        <f>'19'!A7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53"/>
        <v>0</v>
      </c>
      <c r="O431" s="182">
        <f t="shared" si="54"/>
        <v>0</v>
      </c>
    </row>
    <row r="432" spans="1:15" hidden="1" x14ac:dyDescent="0.2">
      <c r="A432" s="182">
        <f>'19'!A8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53"/>
        <v>0</v>
      </c>
      <c r="O432" s="182">
        <f t="shared" si="54"/>
        <v>0</v>
      </c>
    </row>
    <row r="433" spans="1:15" hidden="1" x14ac:dyDescent="0.2">
      <c r="A433" s="182">
        <f>'19'!A9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53"/>
        <v>0</v>
      </c>
      <c r="O433" s="182">
        <f t="shared" si="54"/>
        <v>0</v>
      </c>
    </row>
    <row r="434" spans="1:15" hidden="1" x14ac:dyDescent="0.2">
      <c r="A434" s="182">
        <f>'19'!A10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53"/>
        <v>0</v>
      </c>
      <c r="O434" s="182">
        <f t="shared" si="54"/>
        <v>0</v>
      </c>
    </row>
    <row r="435" spans="1:15" hidden="1" x14ac:dyDescent="0.2">
      <c r="A435" s="182">
        <f>'19'!A11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53"/>
        <v>0</v>
      </c>
      <c r="O435" s="182">
        <f t="shared" si="54"/>
        <v>0</v>
      </c>
    </row>
    <row r="436" spans="1:15" hidden="1" x14ac:dyDescent="0.2">
      <c r="A436" s="182">
        <f>'19'!A12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53"/>
        <v>0</v>
      </c>
      <c r="O436" s="182">
        <f t="shared" si="54"/>
        <v>0</v>
      </c>
    </row>
    <row r="437" spans="1:15" x14ac:dyDescent="0.2">
      <c r="L437" s="204"/>
      <c r="O437" s="182">
        <v>1</v>
      </c>
    </row>
    <row r="438" spans="1:15" x14ac:dyDescent="0.2">
      <c r="A438" s="212"/>
      <c r="B438" s="212"/>
      <c r="C438" s="212" t="s">
        <v>480</v>
      </c>
      <c r="D438" s="210">
        <f>SUM(D426:D437)</f>
        <v>0</v>
      </c>
      <c r="E438" s="210">
        <f>SUM(E426:E437)</f>
        <v>0</v>
      </c>
      <c r="F438" s="210">
        <f>SUM(F426:F437)</f>
        <v>0</v>
      </c>
      <c r="G438" s="211"/>
      <c r="H438" s="211"/>
      <c r="I438" s="210">
        <f>SUM(I426:I437)</f>
        <v>0</v>
      </c>
      <c r="J438" s="210">
        <f>SUM(J426:J437)</f>
        <v>0</v>
      </c>
      <c r="K438" s="210">
        <f>SUM(K426:K437)</f>
        <v>0</v>
      </c>
      <c r="L438" s="210">
        <f>SUM(L426:L437)</f>
        <v>0</v>
      </c>
      <c r="O438" s="182">
        <v>1</v>
      </c>
    </row>
    <row r="439" spans="1:15" x14ac:dyDescent="0.2">
      <c r="A439" s="212"/>
      <c r="B439" s="212"/>
      <c r="C439" s="212" t="s">
        <v>481</v>
      </c>
      <c r="D439" s="210">
        <f>D424-D438</f>
        <v>-59938.82</v>
      </c>
      <c r="E439" s="210">
        <f>E424-E438</f>
        <v>-60498.780000000006</v>
      </c>
      <c r="F439" s="210">
        <f>F424-F438</f>
        <v>-60476.630000000005</v>
      </c>
      <c r="G439" s="210"/>
      <c r="H439" s="210"/>
      <c r="I439" s="210">
        <f>I424-I438</f>
        <v>1067489.7</v>
      </c>
      <c r="J439" s="210">
        <f>J424-J438</f>
        <v>-679757.16000000015</v>
      </c>
      <c r="K439" s="210">
        <f>K424-K438</f>
        <v>1249483.1999999997</v>
      </c>
      <c r="L439" s="210">
        <f>L424-L438</f>
        <v>1929240.3599999999</v>
      </c>
      <c r="O439" s="182">
        <v>1</v>
      </c>
    </row>
    <row r="440" spans="1:15" x14ac:dyDescent="0.2">
      <c r="L440" s="204"/>
      <c r="O440" s="182">
        <v>1</v>
      </c>
    </row>
    <row r="441" spans="1:15" x14ac:dyDescent="0.2">
      <c r="A441" s="212"/>
      <c r="B441" s="212"/>
      <c r="C441" s="212" t="s">
        <v>482</v>
      </c>
      <c r="D441" s="210"/>
      <c r="E441" s="210"/>
      <c r="F441" s="210"/>
      <c r="G441" s="211"/>
      <c r="H441" s="211"/>
      <c r="I441" s="210"/>
      <c r="J441" s="210"/>
      <c r="K441" s="210"/>
      <c r="L441" s="210"/>
    </row>
    <row r="442" spans="1:15" x14ac:dyDescent="0.2">
      <c r="L442" s="204"/>
    </row>
    <row r="443" spans="1:15" x14ac:dyDescent="0.2">
      <c r="L443" s="204"/>
    </row>
    <row r="444" spans="1:15" x14ac:dyDescent="0.2">
      <c r="L444" s="204"/>
    </row>
    <row r="445" spans="1:15" x14ac:dyDescent="0.2">
      <c r="D445" s="182"/>
      <c r="E445" s="182"/>
      <c r="F445" s="182"/>
      <c r="G445" s="205"/>
      <c r="H445" s="205"/>
      <c r="I445" s="182"/>
      <c r="J445" s="182"/>
      <c r="K445" s="182"/>
    </row>
    <row r="446" spans="1:15" x14ac:dyDescent="0.2">
      <c r="D446" s="182"/>
      <c r="E446" s="182"/>
      <c r="F446" s="182"/>
      <c r="G446" s="205"/>
      <c r="H446" s="205"/>
      <c r="I446" s="182"/>
      <c r="J446" s="182"/>
      <c r="K446" s="182"/>
    </row>
    <row r="447" spans="1:15" x14ac:dyDescent="0.2">
      <c r="D447" s="182"/>
      <c r="E447" s="182"/>
      <c r="F447" s="182"/>
      <c r="G447" s="205"/>
      <c r="H447" s="205"/>
      <c r="I447" s="182"/>
      <c r="J447" s="182"/>
      <c r="K447" s="182"/>
    </row>
    <row r="448" spans="1:15" x14ac:dyDescent="0.2">
      <c r="D448" s="182"/>
      <c r="E448" s="182"/>
      <c r="F448" s="182"/>
      <c r="G448" s="205"/>
      <c r="H448" s="205"/>
      <c r="I448" s="182"/>
      <c r="J448" s="182"/>
      <c r="K448" s="182"/>
    </row>
    <row r="449" spans="3:12" x14ac:dyDescent="0.2">
      <c r="D449" s="182"/>
      <c r="E449" s="182"/>
      <c r="F449" s="182"/>
      <c r="G449" s="205"/>
      <c r="H449" s="205"/>
      <c r="I449" s="182"/>
      <c r="J449" s="182"/>
      <c r="K449" s="182"/>
    </row>
    <row r="450" spans="3:12" x14ac:dyDescent="0.2">
      <c r="D450" s="182"/>
      <c r="E450" s="182"/>
      <c r="F450" s="182"/>
      <c r="G450" s="205"/>
      <c r="H450" s="205"/>
      <c r="I450" s="182"/>
      <c r="J450" s="182"/>
      <c r="K450" s="182"/>
    </row>
    <row r="451" spans="3:12" x14ac:dyDescent="0.2">
      <c r="D451" s="182"/>
      <c r="E451" s="182"/>
      <c r="F451" s="182"/>
      <c r="G451" s="205"/>
      <c r="H451" s="205"/>
      <c r="I451" s="182"/>
      <c r="J451" s="182"/>
      <c r="K451" s="182"/>
    </row>
    <row r="452" spans="3:12" x14ac:dyDescent="0.2">
      <c r="D452" s="182"/>
      <c r="E452" s="182"/>
      <c r="F452" s="182"/>
      <c r="G452" s="205"/>
      <c r="H452" s="205"/>
      <c r="I452" s="182"/>
      <c r="J452" s="182"/>
      <c r="K452" s="182"/>
    </row>
    <row r="453" spans="3:12" x14ac:dyDescent="0.2">
      <c r="D453" s="182"/>
      <c r="E453" s="182"/>
      <c r="F453" s="182"/>
      <c r="G453" s="205"/>
      <c r="H453" s="205"/>
      <c r="I453" s="182"/>
      <c r="J453" s="182"/>
      <c r="K453" s="182"/>
    </row>
    <row r="454" spans="3:12" x14ac:dyDescent="0.2">
      <c r="D454" s="182"/>
      <c r="E454" s="182"/>
      <c r="F454" s="182"/>
      <c r="G454" s="205"/>
      <c r="H454" s="205"/>
      <c r="I454" s="182"/>
      <c r="J454" s="182"/>
      <c r="K454" s="182"/>
    </row>
    <row r="455" spans="3:12" x14ac:dyDescent="0.2">
      <c r="D455" s="182"/>
      <c r="E455" s="182"/>
      <c r="F455" s="182"/>
      <c r="G455" s="205"/>
      <c r="H455" s="205"/>
      <c r="I455" s="182"/>
      <c r="J455" s="182"/>
      <c r="K455" s="182"/>
    </row>
    <row r="456" spans="3:12" x14ac:dyDescent="0.2">
      <c r="D456" s="182"/>
      <c r="E456" s="182"/>
      <c r="F456" s="182"/>
      <c r="G456" s="205"/>
      <c r="H456" s="205"/>
      <c r="I456" s="182"/>
      <c r="J456" s="182"/>
      <c r="K456" s="182"/>
    </row>
    <row r="457" spans="3:12" x14ac:dyDescent="0.2">
      <c r="D457" s="182"/>
      <c r="E457" s="182"/>
      <c r="F457" s="182"/>
      <c r="G457" s="205"/>
      <c r="H457" s="205"/>
      <c r="I457" s="182"/>
      <c r="J457" s="182"/>
      <c r="K457" s="182"/>
    </row>
    <row r="458" spans="3:12" x14ac:dyDescent="0.2">
      <c r="D458" s="182"/>
      <c r="E458" s="182"/>
      <c r="F458" s="182"/>
      <c r="G458" s="205"/>
      <c r="H458" s="205"/>
      <c r="I458" s="182"/>
      <c r="J458" s="182"/>
      <c r="K458" s="182"/>
    </row>
    <row r="459" spans="3:12" x14ac:dyDescent="0.2">
      <c r="D459" s="182"/>
      <c r="E459" s="182"/>
      <c r="F459" s="182"/>
      <c r="G459" s="205"/>
      <c r="H459" s="205"/>
      <c r="I459" s="182"/>
      <c r="J459" s="182"/>
      <c r="K459" s="182"/>
    </row>
    <row r="460" spans="3:12" x14ac:dyDescent="0.2">
      <c r="L460" s="204"/>
    </row>
    <row r="461" spans="3:12" x14ac:dyDescent="0.2">
      <c r="C461" s="206"/>
      <c r="D461" s="207"/>
      <c r="E461" s="207"/>
      <c r="F461" s="207"/>
      <c r="G461" s="209"/>
      <c r="H461" s="209"/>
      <c r="I461" s="207"/>
      <c r="J461" s="207"/>
      <c r="K461" s="207"/>
      <c r="L461" s="207"/>
    </row>
    <row r="462" spans="3:12" x14ac:dyDescent="0.2">
      <c r="L462" s="204"/>
    </row>
    <row r="463" spans="3:12" x14ac:dyDescent="0.2">
      <c r="G463" s="205"/>
      <c r="H463" s="205"/>
      <c r="L463" s="204"/>
    </row>
    <row r="464" spans="3:12" x14ac:dyDescent="0.2">
      <c r="G464" s="205"/>
      <c r="H464" s="205"/>
      <c r="L464" s="204"/>
    </row>
    <row r="465" spans="4:12" x14ac:dyDescent="0.2">
      <c r="G465" s="205"/>
      <c r="H465" s="205"/>
      <c r="L465" s="204"/>
    </row>
    <row r="466" spans="4:12" x14ac:dyDescent="0.2">
      <c r="G466" s="205"/>
      <c r="H466" s="205"/>
      <c r="L466" s="204"/>
    </row>
    <row r="467" spans="4:12" x14ac:dyDescent="0.2">
      <c r="G467" s="205"/>
      <c r="H467" s="205"/>
      <c r="L467" s="204"/>
    </row>
    <row r="468" spans="4:12" x14ac:dyDescent="0.2">
      <c r="G468" s="205"/>
      <c r="H468" s="205"/>
      <c r="L468" s="204"/>
    </row>
    <row r="469" spans="4:12" x14ac:dyDescent="0.2">
      <c r="G469" s="205"/>
      <c r="H469" s="205"/>
      <c r="L469" s="204"/>
    </row>
    <row r="470" spans="4:12" x14ac:dyDescent="0.2">
      <c r="G470" s="205"/>
      <c r="H470" s="205"/>
      <c r="L470" s="204"/>
    </row>
    <row r="471" spans="4:12" x14ac:dyDescent="0.2">
      <c r="G471" s="205"/>
      <c r="H471" s="205"/>
      <c r="L471" s="204"/>
    </row>
    <row r="472" spans="4:12" x14ac:dyDescent="0.2">
      <c r="G472" s="205"/>
      <c r="H472" s="205"/>
      <c r="L472" s="204"/>
    </row>
    <row r="473" spans="4:12" x14ac:dyDescent="0.2">
      <c r="G473" s="205"/>
      <c r="H473" s="205"/>
      <c r="L473" s="204"/>
    </row>
    <row r="474" spans="4:12" x14ac:dyDescent="0.2">
      <c r="L474" s="204"/>
    </row>
    <row r="475" spans="4:12" x14ac:dyDescent="0.2">
      <c r="G475" s="205"/>
      <c r="H475" s="205"/>
      <c r="L475" s="204"/>
    </row>
    <row r="476" spans="4:12" x14ac:dyDescent="0.2">
      <c r="D476" s="182"/>
      <c r="E476" s="182"/>
      <c r="F476" s="182"/>
      <c r="G476" s="205"/>
      <c r="H476" s="205"/>
      <c r="I476" s="182"/>
      <c r="J476" s="182"/>
      <c r="K476" s="182"/>
    </row>
    <row r="477" spans="4:12" x14ac:dyDescent="0.2">
      <c r="D477" s="182"/>
      <c r="E477" s="182"/>
      <c r="F477" s="182"/>
      <c r="G477" s="205"/>
      <c r="H477" s="205"/>
      <c r="I477" s="182"/>
      <c r="J477" s="182"/>
      <c r="K477" s="182"/>
    </row>
    <row r="478" spans="4:12" x14ac:dyDescent="0.2">
      <c r="D478" s="182"/>
      <c r="E478" s="182"/>
      <c r="F478" s="182"/>
      <c r="G478" s="205"/>
      <c r="H478" s="205"/>
      <c r="I478" s="182"/>
      <c r="J478" s="182"/>
      <c r="K478" s="182"/>
    </row>
    <row r="479" spans="4:12" x14ac:dyDescent="0.2">
      <c r="D479" s="182"/>
      <c r="E479" s="182"/>
      <c r="F479" s="182"/>
      <c r="G479" s="205"/>
      <c r="H479" s="205"/>
      <c r="I479" s="182"/>
      <c r="J479" s="182"/>
      <c r="K479" s="182"/>
    </row>
    <row r="480" spans="4:12" x14ac:dyDescent="0.2">
      <c r="D480" s="182"/>
      <c r="E480" s="182"/>
      <c r="F480" s="182"/>
      <c r="G480" s="205"/>
      <c r="H480" s="205"/>
      <c r="I480" s="182"/>
      <c r="J480" s="182"/>
      <c r="K480" s="182"/>
    </row>
    <row r="481" spans="7:8" s="182" customFormat="1" x14ac:dyDescent="0.2">
      <c r="G481" s="205"/>
      <c r="H481" s="205"/>
    </row>
    <row r="482" spans="7:8" s="182" customFormat="1" x14ac:dyDescent="0.2">
      <c r="G482" s="205"/>
      <c r="H482" s="205"/>
    </row>
    <row r="483" spans="7:8" s="182" customFormat="1" x14ac:dyDescent="0.2">
      <c r="G483" s="205"/>
      <c r="H483" s="205"/>
    </row>
    <row r="484" spans="7:8" s="182" customFormat="1" x14ac:dyDescent="0.2">
      <c r="G484" s="205"/>
      <c r="H484" s="205"/>
    </row>
    <row r="485" spans="7:8" s="182" customFormat="1" x14ac:dyDescent="0.2">
      <c r="G485" s="205"/>
      <c r="H485" s="205"/>
    </row>
    <row r="486" spans="7:8" s="182" customFormat="1" x14ac:dyDescent="0.2">
      <c r="G486" s="205"/>
      <c r="H486" s="205"/>
    </row>
    <row r="487" spans="7:8" s="182" customFormat="1" x14ac:dyDescent="0.2">
      <c r="G487" s="205"/>
      <c r="H487" s="205"/>
    </row>
    <row r="488" spans="7:8" s="182" customFormat="1" x14ac:dyDescent="0.2">
      <c r="G488" s="205"/>
      <c r="H488" s="205"/>
    </row>
    <row r="489" spans="7:8" s="182" customFormat="1" x14ac:dyDescent="0.2">
      <c r="G489" s="205"/>
      <c r="H489" s="205"/>
    </row>
    <row r="490" spans="7:8" s="182" customFormat="1" x14ac:dyDescent="0.2">
      <c r="G490" s="205"/>
      <c r="H490" s="205"/>
    </row>
    <row r="491" spans="7:8" s="182" customFormat="1" x14ac:dyDescent="0.2">
      <c r="G491" s="205"/>
      <c r="H491" s="205"/>
    </row>
    <row r="492" spans="7:8" s="182" customFormat="1" x14ac:dyDescent="0.2">
      <c r="G492" s="205"/>
      <c r="H492" s="205"/>
    </row>
    <row r="493" spans="7:8" s="182" customFormat="1" x14ac:dyDescent="0.2">
      <c r="G493" s="205"/>
      <c r="H493" s="205"/>
    </row>
    <row r="494" spans="7:8" s="182" customFormat="1" x14ac:dyDescent="0.2">
      <c r="G494" s="205"/>
      <c r="H494" s="205"/>
    </row>
    <row r="495" spans="7:8" s="182" customFormat="1" x14ac:dyDescent="0.2">
      <c r="G495" s="205"/>
      <c r="H495" s="205"/>
    </row>
    <row r="496" spans="7:8" s="182" customFormat="1" x14ac:dyDescent="0.2">
      <c r="G496" s="205"/>
      <c r="H496" s="205"/>
    </row>
    <row r="497" spans="7:8" s="182" customFormat="1" x14ac:dyDescent="0.2">
      <c r="G497" s="205"/>
      <c r="H497" s="205"/>
    </row>
    <row r="498" spans="7:8" s="182" customFormat="1" x14ac:dyDescent="0.2">
      <c r="G498" s="205"/>
      <c r="H498" s="205"/>
    </row>
    <row r="499" spans="7:8" s="182" customFormat="1" x14ac:dyDescent="0.2">
      <c r="G499" s="205"/>
      <c r="H499" s="205"/>
    </row>
    <row r="500" spans="7:8" s="182" customFormat="1" x14ac:dyDescent="0.2">
      <c r="G500" s="205"/>
      <c r="H500" s="205"/>
    </row>
    <row r="501" spans="7:8" s="182" customFormat="1" x14ac:dyDescent="0.2">
      <c r="G501" s="205"/>
      <c r="H501" s="205"/>
    </row>
    <row r="502" spans="7:8" s="182" customFormat="1" x14ac:dyDescent="0.2">
      <c r="G502" s="205"/>
      <c r="H502" s="205"/>
    </row>
    <row r="503" spans="7:8" s="182" customFormat="1" x14ac:dyDescent="0.2">
      <c r="G503" s="205"/>
      <c r="H503" s="205"/>
    </row>
    <row r="504" spans="7:8" s="182" customFormat="1" x14ac:dyDescent="0.2">
      <c r="G504" s="205"/>
      <c r="H504" s="205"/>
    </row>
    <row r="505" spans="7:8" s="182" customFormat="1" x14ac:dyDescent="0.2">
      <c r="G505" s="205"/>
      <c r="H505" s="205"/>
    </row>
    <row r="506" spans="7:8" s="182" customFormat="1" x14ac:dyDescent="0.2">
      <c r="G506" s="205"/>
      <c r="H506" s="205"/>
    </row>
    <row r="507" spans="7:8" s="182" customFormat="1" x14ac:dyDescent="0.2">
      <c r="G507" s="205"/>
      <c r="H507" s="205"/>
    </row>
    <row r="508" spans="7:8" s="182" customFormat="1" x14ac:dyDescent="0.2">
      <c r="G508" s="205"/>
      <c r="H508" s="205"/>
    </row>
    <row r="509" spans="7:8" s="182" customFormat="1" x14ac:dyDescent="0.2">
      <c r="G509" s="205"/>
      <c r="H509" s="205"/>
    </row>
    <row r="510" spans="7:8" s="182" customFormat="1" x14ac:dyDescent="0.2">
      <c r="G510" s="205"/>
      <c r="H510" s="205"/>
    </row>
    <row r="511" spans="7:8" s="182" customFormat="1" x14ac:dyDescent="0.2">
      <c r="G511" s="205"/>
      <c r="H511" s="205"/>
    </row>
    <row r="512" spans="7:8" s="182" customFormat="1" x14ac:dyDescent="0.2">
      <c r="G512" s="205"/>
      <c r="H512" s="205"/>
    </row>
    <row r="513" spans="7:8" s="182" customFormat="1" x14ac:dyDescent="0.2">
      <c r="G513" s="205"/>
      <c r="H513" s="205"/>
    </row>
    <row r="514" spans="7:8" s="182" customFormat="1" x14ac:dyDescent="0.2">
      <c r="G514" s="205"/>
      <c r="H514" s="205"/>
    </row>
    <row r="515" spans="7:8" s="182" customFormat="1" x14ac:dyDescent="0.2">
      <c r="G515" s="205"/>
      <c r="H515" s="205"/>
    </row>
    <row r="516" spans="7:8" s="182" customFormat="1" x14ac:dyDescent="0.2">
      <c r="G516" s="205"/>
      <c r="H516" s="205"/>
    </row>
    <row r="517" spans="7:8" s="182" customFormat="1" x14ac:dyDescent="0.2">
      <c r="G517" s="205"/>
      <c r="H517" s="205"/>
    </row>
    <row r="518" spans="7:8" s="182" customFormat="1" x14ac:dyDescent="0.2">
      <c r="G518" s="205"/>
      <c r="H518" s="205"/>
    </row>
    <row r="519" spans="7:8" s="182" customFormat="1" x14ac:dyDescent="0.2">
      <c r="G519" s="205"/>
      <c r="H519" s="205"/>
    </row>
    <row r="520" spans="7:8" s="182" customFormat="1" x14ac:dyDescent="0.2">
      <c r="G520" s="205"/>
      <c r="H520" s="205"/>
    </row>
    <row r="521" spans="7:8" s="182" customFormat="1" x14ac:dyDescent="0.2">
      <c r="G521" s="205"/>
      <c r="H521" s="205"/>
    </row>
    <row r="522" spans="7:8" s="182" customFormat="1" x14ac:dyDescent="0.2">
      <c r="G522" s="205"/>
      <c r="H522" s="205"/>
    </row>
    <row r="523" spans="7:8" s="182" customFormat="1" x14ac:dyDescent="0.2">
      <c r="G523" s="205"/>
      <c r="H523" s="205"/>
    </row>
    <row r="524" spans="7:8" s="182" customFormat="1" x14ac:dyDescent="0.2">
      <c r="G524" s="205"/>
      <c r="H524" s="205"/>
    </row>
    <row r="525" spans="7:8" s="182" customFormat="1" x14ac:dyDescent="0.2">
      <c r="G525" s="205"/>
      <c r="H525" s="205"/>
    </row>
    <row r="526" spans="7:8" s="182" customFormat="1" x14ac:dyDescent="0.2">
      <c r="G526" s="205"/>
      <c r="H526" s="205"/>
    </row>
    <row r="527" spans="7:8" s="182" customFormat="1" x14ac:dyDescent="0.2">
      <c r="G527" s="205"/>
      <c r="H527" s="205"/>
    </row>
    <row r="528" spans="7:8" s="182" customFormat="1" x14ac:dyDescent="0.2">
      <c r="G528" s="205"/>
      <c r="H528" s="205"/>
    </row>
    <row r="529" spans="7:8" s="182" customFormat="1" x14ac:dyDescent="0.2">
      <c r="G529" s="205"/>
      <c r="H529" s="205"/>
    </row>
    <row r="530" spans="7:8" s="182" customFormat="1" x14ac:dyDescent="0.2">
      <c r="G530" s="205"/>
      <c r="H530" s="205"/>
    </row>
    <row r="531" spans="7:8" s="182" customFormat="1" x14ac:dyDescent="0.2">
      <c r="G531" s="205"/>
      <c r="H531" s="205"/>
    </row>
    <row r="532" spans="7:8" s="182" customFormat="1" x14ac:dyDescent="0.2">
      <c r="G532" s="205"/>
      <c r="H532" s="205"/>
    </row>
    <row r="533" spans="7:8" s="182" customFormat="1" x14ac:dyDescent="0.2">
      <c r="G533" s="205"/>
      <c r="H533" s="205"/>
    </row>
    <row r="534" spans="7:8" s="182" customFormat="1" x14ac:dyDescent="0.2">
      <c r="G534" s="205"/>
      <c r="H534" s="205"/>
    </row>
    <row r="535" spans="7:8" s="182" customFormat="1" x14ac:dyDescent="0.2">
      <c r="G535" s="205"/>
      <c r="H535" s="205"/>
    </row>
    <row r="536" spans="7:8" s="182" customFormat="1" x14ac:dyDescent="0.2">
      <c r="G536" s="205"/>
      <c r="H536" s="205"/>
    </row>
    <row r="537" spans="7:8" s="182" customFormat="1" x14ac:dyDescent="0.2">
      <c r="G537" s="205"/>
      <c r="H537" s="205"/>
    </row>
    <row r="538" spans="7:8" s="182" customFormat="1" x14ac:dyDescent="0.2">
      <c r="G538" s="205"/>
      <c r="H538" s="205"/>
    </row>
    <row r="539" spans="7:8" s="182" customFormat="1" x14ac:dyDescent="0.2">
      <c r="G539" s="205"/>
      <c r="H539" s="205"/>
    </row>
    <row r="540" spans="7:8" s="182" customFormat="1" x14ac:dyDescent="0.2">
      <c r="G540" s="205"/>
      <c r="H540" s="205"/>
    </row>
    <row r="541" spans="7:8" s="182" customFormat="1" x14ac:dyDescent="0.2">
      <c r="G541" s="205"/>
      <c r="H541" s="205"/>
    </row>
    <row r="542" spans="7:8" s="182" customFormat="1" x14ac:dyDescent="0.2">
      <c r="G542" s="205"/>
      <c r="H542" s="205"/>
    </row>
    <row r="543" spans="7:8" s="182" customFormat="1" x14ac:dyDescent="0.2">
      <c r="G543" s="205"/>
      <c r="H543" s="205"/>
    </row>
    <row r="544" spans="7:8" s="182" customFormat="1" x14ac:dyDescent="0.2">
      <c r="G544" s="205"/>
      <c r="H544" s="205"/>
    </row>
    <row r="545" spans="7:8" s="182" customFormat="1" x14ac:dyDescent="0.2">
      <c r="G545" s="205"/>
      <c r="H545" s="205"/>
    </row>
    <row r="546" spans="7:8" s="182" customFormat="1" x14ac:dyDescent="0.2">
      <c r="G546" s="205"/>
      <c r="H546" s="205"/>
    </row>
    <row r="547" spans="7:8" s="182" customFormat="1" x14ac:dyDescent="0.2">
      <c r="G547" s="205"/>
      <c r="H547" s="205"/>
    </row>
    <row r="548" spans="7:8" s="182" customFormat="1" x14ac:dyDescent="0.2">
      <c r="G548" s="205"/>
      <c r="H548" s="205"/>
    </row>
    <row r="549" spans="7:8" s="182" customFormat="1" x14ac:dyDescent="0.2">
      <c r="G549" s="205"/>
      <c r="H549" s="205"/>
    </row>
    <row r="550" spans="7:8" s="182" customFormat="1" x14ac:dyDescent="0.2">
      <c r="G550" s="205"/>
      <c r="H550" s="205"/>
    </row>
    <row r="551" spans="7:8" s="182" customFormat="1" x14ac:dyDescent="0.2">
      <c r="G551" s="205"/>
      <c r="H551" s="205"/>
    </row>
    <row r="552" spans="7:8" s="182" customFormat="1" x14ac:dyDescent="0.2">
      <c r="G552" s="205"/>
      <c r="H552" s="205"/>
    </row>
    <row r="553" spans="7:8" s="182" customFormat="1" x14ac:dyDescent="0.2">
      <c r="G553" s="205"/>
      <c r="H553" s="205"/>
    </row>
    <row r="554" spans="7:8" s="182" customFormat="1" x14ac:dyDescent="0.2">
      <c r="G554" s="205"/>
      <c r="H554" s="205"/>
    </row>
    <row r="555" spans="7:8" s="182" customFormat="1" x14ac:dyDescent="0.2">
      <c r="G555" s="205"/>
      <c r="H555" s="205"/>
    </row>
    <row r="556" spans="7:8" s="182" customFormat="1" x14ac:dyDescent="0.2">
      <c r="G556" s="205"/>
      <c r="H556" s="205"/>
    </row>
    <row r="557" spans="7:8" s="182" customFormat="1" x14ac:dyDescent="0.2">
      <c r="G557" s="205"/>
      <c r="H557" s="205"/>
    </row>
    <row r="558" spans="7:8" s="182" customFormat="1" x14ac:dyDescent="0.2">
      <c r="G558" s="205"/>
      <c r="H558" s="205"/>
    </row>
    <row r="559" spans="7:8" s="182" customFormat="1" x14ac:dyDescent="0.2">
      <c r="G559" s="205"/>
      <c r="H559" s="205"/>
    </row>
    <row r="560" spans="7:8" s="182" customFormat="1" x14ac:dyDescent="0.2">
      <c r="G560" s="205"/>
      <c r="H560" s="205"/>
    </row>
    <row r="561" spans="4:12" x14ac:dyDescent="0.2">
      <c r="D561" s="182"/>
      <c r="E561" s="182"/>
      <c r="F561" s="182"/>
      <c r="G561" s="205"/>
      <c r="H561" s="205"/>
      <c r="I561" s="182"/>
      <c r="J561" s="182"/>
      <c r="K561" s="182"/>
    </row>
    <row r="562" spans="4:12" x14ac:dyDescent="0.2">
      <c r="D562" s="182"/>
      <c r="E562" s="182"/>
      <c r="F562" s="182"/>
      <c r="G562" s="205"/>
      <c r="H562" s="205"/>
      <c r="I562" s="182"/>
      <c r="J562" s="182"/>
      <c r="K562" s="182"/>
    </row>
    <row r="563" spans="4:12" x14ac:dyDescent="0.2">
      <c r="D563" s="182"/>
      <c r="E563" s="182"/>
      <c r="F563" s="182"/>
      <c r="G563" s="205"/>
      <c r="H563" s="205"/>
      <c r="I563" s="182"/>
      <c r="J563" s="182"/>
      <c r="K563" s="182"/>
    </row>
    <row r="564" spans="4:12" x14ac:dyDescent="0.2">
      <c r="D564" s="182"/>
      <c r="E564" s="182"/>
      <c r="F564" s="182"/>
      <c r="G564" s="205"/>
      <c r="H564" s="205"/>
      <c r="I564" s="182"/>
      <c r="J564" s="182"/>
      <c r="K564" s="182"/>
    </row>
    <row r="565" spans="4:12" x14ac:dyDescent="0.2">
      <c r="D565" s="182"/>
      <c r="E565" s="182"/>
      <c r="F565" s="182"/>
      <c r="G565" s="205"/>
      <c r="H565" s="205"/>
      <c r="I565" s="182"/>
      <c r="J565" s="182"/>
      <c r="K565" s="182"/>
    </row>
    <row r="566" spans="4:12" x14ac:dyDescent="0.2">
      <c r="D566" s="182"/>
      <c r="E566" s="182"/>
      <c r="F566" s="182"/>
      <c r="G566" s="205"/>
      <c r="H566" s="205"/>
      <c r="I566" s="182"/>
      <c r="J566" s="182"/>
      <c r="K566" s="182"/>
    </row>
    <row r="567" spans="4:12" x14ac:dyDescent="0.2">
      <c r="D567" s="182"/>
      <c r="E567" s="182"/>
      <c r="F567" s="182"/>
      <c r="G567" s="205"/>
      <c r="H567" s="205"/>
      <c r="I567" s="182"/>
      <c r="J567" s="182"/>
      <c r="K567" s="182"/>
    </row>
    <row r="568" spans="4:12" x14ac:dyDescent="0.2">
      <c r="D568" s="182"/>
      <c r="E568" s="182"/>
      <c r="F568" s="182"/>
      <c r="G568" s="205"/>
      <c r="H568" s="205"/>
      <c r="I568" s="182"/>
      <c r="J568" s="182"/>
      <c r="K568" s="182"/>
    </row>
    <row r="569" spans="4:12" x14ac:dyDescent="0.2">
      <c r="D569" s="182"/>
      <c r="E569" s="182"/>
      <c r="F569" s="182"/>
      <c r="G569" s="205"/>
      <c r="H569" s="205"/>
      <c r="I569" s="182"/>
      <c r="J569" s="182"/>
      <c r="K569" s="182"/>
    </row>
    <row r="570" spans="4:12" x14ac:dyDescent="0.2">
      <c r="D570" s="182"/>
      <c r="E570" s="182"/>
      <c r="F570" s="182"/>
      <c r="G570" s="205"/>
      <c r="H570" s="205"/>
      <c r="I570" s="182"/>
      <c r="J570" s="182"/>
      <c r="K570" s="182"/>
    </row>
    <row r="571" spans="4:12" x14ac:dyDescent="0.2">
      <c r="D571" s="182"/>
      <c r="E571" s="182"/>
      <c r="F571" s="182"/>
      <c r="G571" s="205"/>
      <c r="H571" s="205"/>
      <c r="I571" s="182"/>
      <c r="J571" s="182"/>
      <c r="K571" s="182"/>
    </row>
    <row r="572" spans="4:12" x14ac:dyDescent="0.2">
      <c r="G572" s="205"/>
      <c r="H572" s="205"/>
      <c r="L572" s="204"/>
    </row>
    <row r="573" spans="4:12" x14ac:dyDescent="0.2">
      <c r="G573" s="205"/>
      <c r="H573" s="205"/>
      <c r="L573" s="204"/>
    </row>
    <row r="574" spans="4:12" x14ac:dyDescent="0.2">
      <c r="G574" s="205"/>
      <c r="H574" s="205"/>
      <c r="L574" s="204"/>
    </row>
    <row r="575" spans="4:12" x14ac:dyDescent="0.2">
      <c r="G575" s="205"/>
      <c r="H575" s="205"/>
      <c r="L575" s="204"/>
    </row>
    <row r="576" spans="4:12" x14ac:dyDescent="0.2">
      <c r="G576" s="205"/>
      <c r="H576" s="205"/>
      <c r="L576" s="204"/>
    </row>
    <row r="577" spans="3:14" x14ac:dyDescent="0.2">
      <c r="G577" s="205"/>
      <c r="H577" s="205"/>
      <c r="L577" s="204"/>
    </row>
    <row r="578" spans="3:14" x14ac:dyDescent="0.2">
      <c r="L578" s="204"/>
    </row>
    <row r="579" spans="3:14" x14ac:dyDescent="0.2">
      <c r="C579" s="206"/>
      <c r="D579" s="207"/>
      <c r="E579" s="207"/>
      <c r="F579" s="207"/>
      <c r="G579" s="206"/>
      <c r="H579" s="206"/>
      <c r="I579" s="207"/>
      <c r="J579" s="207"/>
      <c r="K579" s="207"/>
      <c r="L579" s="207"/>
      <c r="M579" s="205"/>
      <c r="N579" s="205"/>
    </row>
    <row r="580" spans="3:14" x14ac:dyDescent="0.2">
      <c r="L580" s="204"/>
    </row>
    <row r="581" spans="3:14" x14ac:dyDescent="0.2">
      <c r="G581" s="205"/>
      <c r="H581" s="205"/>
      <c r="L581" s="204"/>
    </row>
    <row r="582" spans="3:14" x14ac:dyDescent="0.2">
      <c r="G582" s="205"/>
      <c r="H582" s="205"/>
      <c r="L582" s="204"/>
    </row>
    <row r="583" spans="3:14" x14ac:dyDescent="0.2">
      <c r="G583" s="205"/>
      <c r="H583" s="205"/>
      <c r="L583" s="204"/>
    </row>
    <row r="584" spans="3:14" x14ac:dyDescent="0.2">
      <c r="G584" s="205"/>
      <c r="H584" s="205"/>
      <c r="L584" s="204"/>
    </row>
    <row r="585" spans="3:14" x14ac:dyDescent="0.2">
      <c r="G585" s="205"/>
      <c r="H585" s="205"/>
      <c r="L585" s="204"/>
    </row>
    <row r="586" spans="3:14" x14ac:dyDescent="0.2">
      <c r="G586" s="205"/>
      <c r="H586" s="205"/>
      <c r="L586" s="204"/>
    </row>
    <row r="587" spans="3:14" x14ac:dyDescent="0.2">
      <c r="G587" s="205"/>
      <c r="H587" s="205"/>
      <c r="L587" s="204"/>
    </row>
    <row r="588" spans="3:14" x14ac:dyDescent="0.2">
      <c r="G588" s="205"/>
      <c r="H588" s="205"/>
      <c r="L588" s="204"/>
    </row>
    <row r="589" spans="3:14" x14ac:dyDescent="0.2">
      <c r="G589" s="205"/>
      <c r="H589" s="205"/>
      <c r="L589" s="204"/>
    </row>
    <row r="590" spans="3:14" x14ac:dyDescent="0.2">
      <c r="G590" s="205"/>
      <c r="H590" s="205"/>
      <c r="L590" s="204"/>
    </row>
    <row r="591" spans="3:14" x14ac:dyDescent="0.2">
      <c r="G591" s="205"/>
      <c r="H591" s="205"/>
      <c r="L591" s="204"/>
    </row>
    <row r="592" spans="3:14" x14ac:dyDescent="0.2">
      <c r="G592" s="205"/>
      <c r="H592" s="205"/>
      <c r="L592" s="204"/>
    </row>
    <row r="593" spans="3:12" x14ac:dyDescent="0.2">
      <c r="L593" s="204"/>
    </row>
    <row r="594" spans="3:12" x14ac:dyDescent="0.2">
      <c r="C594" s="206"/>
      <c r="D594" s="207"/>
      <c r="E594" s="207"/>
      <c r="F594" s="207"/>
      <c r="G594" s="206"/>
      <c r="H594" s="206"/>
      <c r="I594" s="207"/>
      <c r="J594" s="207"/>
      <c r="K594" s="207"/>
      <c r="L594" s="207"/>
    </row>
    <row r="595" spans="3:12" x14ac:dyDescent="0.2">
      <c r="L595" s="204"/>
    </row>
    <row r="596" spans="3:12" x14ac:dyDescent="0.2">
      <c r="G596" s="205"/>
      <c r="H596" s="205"/>
      <c r="L596" s="204"/>
    </row>
    <row r="597" spans="3:12" x14ac:dyDescent="0.2">
      <c r="G597" s="205"/>
      <c r="H597" s="205"/>
      <c r="L597" s="204"/>
    </row>
    <row r="598" spans="3:12" x14ac:dyDescent="0.2">
      <c r="G598" s="205"/>
      <c r="H598" s="205"/>
      <c r="L598" s="204"/>
    </row>
    <row r="599" spans="3:12" x14ac:dyDescent="0.2">
      <c r="G599" s="205"/>
      <c r="H599" s="205"/>
      <c r="L599" s="204"/>
    </row>
    <row r="600" spans="3:12" x14ac:dyDescent="0.2">
      <c r="G600" s="205"/>
      <c r="H600" s="205"/>
      <c r="L600" s="204"/>
    </row>
    <row r="601" spans="3:12" x14ac:dyDescent="0.2">
      <c r="G601" s="205"/>
      <c r="H601" s="205"/>
      <c r="L601" s="204"/>
    </row>
    <row r="602" spans="3:12" x14ac:dyDescent="0.2">
      <c r="G602" s="205"/>
      <c r="H602" s="205"/>
      <c r="L602" s="204"/>
    </row>
    <row r="603" spans="3:12" x14ac:dyDescent="0.2">
      <c r="G603" s="205"/>
      <c r="H603" s="205"/>
      <c r="L603" s="204"/>
    </row>
    <row r="604" spans="3:12" x14ac:dyDescent="0.2">
      <c r="D604" s="182"/>
      <c r="E604" s="182"/>
      <c r="F604" s="182"/>
      <c r="G604" s="205"/>
      <c r="H604" s="205"/>
      <c r="I604" s="182"/>
      <c r="J604" s="182"/>
      <c r="K604" s="182"/>
    </row>
    <row r="605" spans="3:12" x14ac:dyDescent="0.2">
      <c r="D605" s="182"/>
      <c r="E605" s="182"/>
      <c r="F605" s="182"/>
      <c r="G605" s="205"/>
      <c r="H605" s="205"/>
      <c r="I605" s="182"/>
      <c r="J605" s="182"/>
      <c r="K605" s="182"/>
    </row>
    <row r="606" spans="3:12" x14ac:dyDescent="0.2">
      <c r="D606" s="182"/>
      <c r="E606" s="182"/>
      <c r="F606" s="182"/>
      <c r="G606" s="205"/>
      <c r="H606" s="205"/>
      <c r="I606" s="182"/>
      <c r="J606" s="182"/>
      <c r="K606" s="182"/>
    </row>
    <row r="607" spans="3:12" x14ac:dyDescent="0.2">
      <c r="D607" s="182"/>
      <c r="E607" s="182"/>
      <c r="F607" s="182"/>
      <c r="G607" s="205"/>
      <c r="H607" s="205"/>
      <c r="I607" s="182"/>
      <c r="J607" s="182"/>
      <c r="K607" s="182"/>
    </row>
    <row r="608" spans="3:12" x14ac:dyDescent="0.2">
      <c r="D608" s="182"/>
      <c r="E608" s="182"/>
      <c r="F608" s="182"/>
      <c r="G608" s="205"/>
      <c r="H608" s="205"/>
      <c r="I608" s="182"/>
      <c r="J608" s="182"/>
      <c r="K608" s="182"/>
    </row>
    <row r="609" spans="3:15" x14ac:dyDescent="0.2">
      <c r="D609" s="182"/>
      <c r="E609" s="182"/>
      <c r="F609" s="182"/>
      <c r="G609" s="205"/>
      <c r="H609" s="205"/>
      <c r="I609" s="182"/>
      <c r="J609" s="182"/>
      <c r="K609" s="182"/>
    </row>
    <row r="610" spans="3:15" x14ac:dyDescent="0.2">
      <c r="D610" s="182"/>
      <c r="E610" s="182"/>
      <c r="F610" s="182"/>
      <c r="G610" s="205"/>
      <c r="H610" s="205"/>
      <c r="I610" s="182"/>
      <c r="J610" s="182"/>
      <c r="K610" s="182"/>
    </row>
    <row r="611" spans="3:15" x14ac:dyDescent="0.2">
      <c r="D611" s="182"/>
      <c r="E611" s="182"/>
      <c r="F611" s="182"/>
      <c r="G611" s="205"/>
      <c r="H611" s="205"/>
      <c r="I611" s="182"/>
      <c r="J611" s="182"/>
      <c r="K611" s="182"/>
    </row>
    <row r="612" spans="3:15" x14ac:dyDescent="0.2">
      <c r="D612" s="182"/>
      <c r="E612" s="182"/>
      <c r="F612" s="182"/>
      <c r="G612" s="205"/>
      <c r="H612" s="205"/>
      <c r="I612" s="182"/>
      <c r="J612" s="182"/>
      <c r="K612" s="182"/>
    </row>
    <row r="613" spans="3:15" x14ac:dyDescent="0.2">
      <c r="D613" s="182"/>
      <c r="E613" s="182"/>
      <c r="F613" s="182"/>
      <c r="G613" s="205"/>
      <c r="H613" s="205"/>
      <c r="I613" s="182"/>
      <c r="J613" s="182"/>
      <c r="K613" s="182"/>
    </row>
    <row r="614" spans="3:15" x14ac:dyDescent="0.2">
      <c r="D614" s="182"/>
      <c r="E614" s="182"/>
      <c r="F614" s="182"/>
      <c r="G614" s="205"/>
      <c r="H614" s="205"/>
      <c r="I614" s="182"/>
      <c r="J614" s="182"/>
      <c r="K614" s="182"/>
    </row>
    <row r="615" spans="3:15" x14ac:dyDescent="0.2">
      <c r="D615" s="182"/>
      <c r="E615" s="182"/>
      <c r="F615" s="182"/>
      <c r="G615" s="205"/>
      <c r="H615" s="205"/>
      <c r="I615" s="182"/>
      <c r="J615" s="182"/>
      <c r="K615" s="182"/>
    </row>
    <row r="616" spans="3:15" x14ac:dyDescent="0.2">
      <c r="D616" s="182"/>
      <c r="E616" s="182"/>
      <c r="F616" s="182"/>
      <c r="G616" s="205"/>
      <c r="H616" s="205"/>
      <c r="I616" s="182"/>
      <c r="J616" s="182"/>
      <c r="K616" s="182"/>
    </row>
    <row r="617" spans="3:15" x14ac:dyDescent="0.2">
      <c r="D617" s="182"/>
      <c r="E617" s="182"/>
      <c r="F617" s="182"/>
      <c r="G617" s="205"/>
      <c r="H617" s="205"/>
      <c r="I617" s="182"/>
      <c r="J617" s="182"/>
      <c r="K617" s="182"/>
    </row>
    <row r="618" spans="3:15" x14ac:dyDescent="0.2">
      <c r="D618" s="182"/>
      <c r="E618" s="182"/>
      <c r="F618" s="182"/>
      <c r="G618" s="205"/>
      <c r="H618" s="205"/>
      <c r="I618" s="182"/>
      <c r="J618" s="182"/>
      <c r="K618" s="182"/>
    </row>
    <row r="619" spans="3:15" x14ac:dyDescent="0.2">
      <c r="D619" s="182"/>
      <c r="E619" s="182"/>
      <c r="F619" s="182"/>
      <c r="G619" s="205"/>
      <c r="H619" s="205"/>
      <c r="I619" s="182"/>
      <c r="J619" s="182"/>
      <c r="K619" s="182"/>
    </row>
    <row r="620" spans="3:15" x14ac:dyDescent="0.2">
      <c r="G620" s="205"/>
      <c r="H620" s="205"/>
      <c r="L620" s="204"/>
    </row>
    <row r="621" spans="3:15" x14ac:dyDescent="0.2">
      <c r="L621" s="204"/>
    </row>
    <row r="622" spans="3:15" x14ac:dyDescent="0.2">
      <c r="C622" s="206"/>
      <c r="D622" s="207"/>
      <c r="E622" s="207"/>
      <c r="F622" s="207"/>
      <c r="G622" s="206"/>
      <c r="H622" s="206"/>
      <c r="I622" s="207"/>
      <c r="J622" s="207"/>
      <c r="K622" s="207"/>
      <c r="L622" s="207"/>
      <c r="M622" s="205"/>
      <c r="N622" s="205"/>
      <c r="O622" s="205"/>
    </row>
    <row r="623" spans="3:15" x14ac:dyDescent="0.2">
      <c r="L623" s="204"/>
    </row>
    <row r="624" spans="3:15" x14ac:dyDescent="0.2">
      <c r="G624" s="205"/>
      <c r="H624" s="205"/>
      <c r="L624" s="204"/>
    </row>
    <row r="625" spans="4:12" x14ac:dyDescent="0.2">
      <c r="G625" s="205"/>
      <c r="H625" s="205"/>
      <c r="L625" s="204"/>
    </row>
    <row r="626" spans="4:12" x14ac:dyDescent="0.2">
      <c r="G626" s="205"/>
      <c r="H626" s="205"/>
      <c r="L626" s="204"/>
    </row>
    <row r="627" spans="4:12" x14ac:dyDescent="0.2">
      <c r="G627" s="205"/>
      <c r="H627" s="205"/>
      <c r="L627" s="204"/>
    </row>
    <row r="628" spans="4:12" x14ac:dyDescent="0.2">
      <c r="G628" s="205"/>
      <c r="H628" s="205"/>
      <c r="L628" s="204"/>
    </row>
    <row r="629" spans="4:12" x14ac:dyDescent="0.2">
      <c r="G629" s="205"/>
      <c r="H629" s="205"/>
      <c r="L629" s="204"/>
    </row>
    <row r="630" spans="4:12" x14ac:dyDescent="0.2">
      <c r="G630" s="205"/>
      <c r="H630" s="205"/>
      <c r="L630" s="204"/>
    </row>
    <row r="631" spans="4:12" x14ac:dyDescent="0.2">
      <c r="G631" s="205"/>
      <c r="H631" s="205"/>
      <c r="L631" s="204"/>
    </row>
    <row r="632" spans="4:12" x14ac:dyDescent="0.2">
      <c r="G632" s="205"/>
      <c r="H632" s="205"/>
      <c r="L632" s="204"/>
    </row>
    <row r="633" spans="4:12" x14ac:dyDescent="0.2">
      <c r="G633" s="205"/>
      <c r="H633" s="205"/>
      <c r="L633" s="204"/>
    </row>
    <row r="634" spans="4:12" x14ac:dyDescent="0.2">
      <c r="G634" s="205"/>
      <c r="H634" s="205"/>
      <c r="L634" s="204"/>
    </row>
    <row r="635" spans="4:12" x14ac:dyDescent="0.2">
      <c r="G635" s="205"/>
      <c r="H635" s="205"/>
      <c r="L635" s="204"/>
    </row>
    <row r="636" spans="4:12" x14ac:dyDescent="0.2">
      <c r="D636" s="182"/>
      <c r="E636" s="182"/>
      <c r="F636" s="182"/>
      <c r="G636" s="205"/>
      <c r="H636" s="205"/>
      <c r="I636" s="182"/>
      <c r="J636" s="182"/>
      <c r="K636" s="182"/>
    </row>
    <row r="637" spans="4:12" x14ac:dyDescent="0.2">
      <c r="D637" s="182"/>
      <c r="E637" s="182"/>
      <c r="F637" s="182"/>
      <c r="G637" s="205"/>
      <c r="H637" s="205"/>
      <c r="I637" s="182"/>
      <c r="J637" s="182"/>
      <c r="K637" s="182"/>
    </row>
    <row r="638" spans="4:12" x14ac:dyDescent="0.2">
      <c r="D638" s="182"/>
      <c r="E638" s="182"/>
      <c r="F638" s="182"/>
      <c r="G638" s="205"/>
      <c r="H638" s="205"/>
      <c r="I638" s="182"/>
      <c r="J638" s="182"/>
      <c r="K638" s="182"/>
    </row>
    <row r="639" spans="4:12" x14ac:dyDescent="0.2">
      <c r="D639" s="182"/>
      <c r="E639" s="182"/>
      <c r="F639" s="182"/>
      <c r="G639" s="205"/>
      <c r="H639" s="205"/>
      <c r="I639" s="182"/>
      <c r="J639" s="182"/>
      <c r="K639" s="182"/>
    </row>
    <row r="640" spans="4:12" x14ac:dyDescent="0.2">
      <c r="D640" s="182"/>
      <c r="E640" s="182"/>
      <c r="F640" s="182"/>
      <c r="G640" s="205"/>
      <c r="H640" s="205"/>
      <c r="I640" s="182"/>
      <c r="J640" s="182"/>
      <c r="K640" s="182"/>
    </row>
    <row r="641" spans="7:8" s="182" customFormat="1" x14ac:dyDescent="0.2">
      <c r="G641" s="205"/>
      <c r="H641" s="205"/>
    </row>
    <row r="642" spans="7:8" s="182" customFormat="1" x14ac:dyDescent="0.2">
      <c r="G642" s="205"/>
      <c r="H642" s="205"/>
    </row>
    <row r="643" spans="7:8" s="182" customFormat="1" x14ac:dyDescent="0.2">
      <c r="G643" s="205"/>
      <c r="H643" s="205"/>
    </row>
    <row r="644" spans="7:8" s="182" customFormat="1" x14ac:dyDescent="0.2">
      <c r="G644" s="205"/>
      <c r="H644" s="205"/>
    </row>
    <row r="645" spans="7:8" s="182" customFormat="1" x14ac:dyDescent="0.2">
      <c r="G645" s="205"/>
      <c r="H645" s="205"/>
    </row>
    <row r="646" spans="7:8" s="182" customFormat="1" x14ac:dyDescent="0.2">
      <c r="G646" s="205"/>
      <c r="H646" s="205"/>
    </row>
    <row r="647" spans="7:8" s="182" customFormat="1" x14ac:dyDescent="0.2">
      <c r="G647" s="205"/>
      <c r="H647" s="205"/>
    </row>
    <row r="648" spans="7:8" s="182" customFormat="1" x14ac:dyDescent="0.2">
      <c r="G648" s="205"/>
      <c r="H648" s="205"/>
    </row>
    <row r="649" spans="7:8" s="182" customFormat="1" x14ac:dyDescent="0.2">
      <c r="G649" s="205"/>
      <c r="H649" s="205"/>
    </row>
    <row r="650" spans="7:8" s="182" customFormat="1" x14ac:dyDescent="0.2">
      <c r="G650" s="205"/>
      <c r="H650" s="205"/>
    </row>
    <row r="651" spans="7:8" s="182" customFormat="1" x14ac:dyDescent="0.2">
      <c r="G651" s="205"/>
      <c r="H651" s="205"/>
    </row>
    <row r="652" spans="7:8" s="182" customFormat="1" x14ac:dyDescent="0.2">
      <c r="G652" s="205"/>
      <c r="H652" s="205"/>
    </row>
    <row r="653" spans="7:8" s="182" customFormat="1" x14ac:dyDescent="0.2">
      <c r="G653" s="205"/>
      <c r="H653" s="205"/>
    </row>
    <row r="654" spans="7:8" s="182" customFormat="1" x14ac:dyDescent="0.2">
      <c r="G654" s="205"/>
      <c r="H654" s="205"/>
    </row>
    <row r="655" spans="7:8" s="182" customFormat="1" x14ac:dyDescent="0.2">
      <c r="G655" s="205"/>
      <c r="H655" s="205"/>
    </row>
    <row r="656" spans="7:8" s="182" customFormat="1" x14ac:dyDescent="0.2">
      <c r="G656" s="205"/>
      <c r="H656" s="205"/>
    </row>
    <row r="657" spans="3:11" x14ac:dyDescent="0.2">
      <c r="D657" s="182"/>
      <c r="E657" s="182"/>
      <c r="F657" s="182"/>
      <c r="G657" s="205"/>
      <c r="H657" s="205"/>
      <c r="I657" s="182"/>
      <c r="J657" s="182"/>
      <c r="K657" s="182"/>
    </row>
    <row r="658" spans="3:11" x14ac:dyDescent="0.2">
      <c r="D658" s="182"/>
      <c r="E658" s="182"/>
      <c r="F658" s="182"/>
      <c r="G658" s="205"/>
      <c r="H658" s="205"/>
      <c r="I658" s="182"/>
      <c r="J658" s="182"/>
      <c r="K658" s="182"/>
    </row>
    <row r="659" spans="3:11" x14ac:dyDescent="0.2">
      <c r="D659" s="182"/>
      <c r="E659" s="182"/>
      <c r="F659" s="182"/>
      <c r="G659" s="205"/>
      <c r="H659" s="205"/>
      <c r="I659" s="182"/>
      <c r="J659" s="182"/>
      <c r="K659" s="182"/>
    </row>
    <row r="660" spans="3:11" x14ac:dyDescent="0.2">
      <c r="D660" s="182"/>
      <c r="E660" s="182"/>
      <c r="F660" s="182"/>
      <c r="G660" s="205"/>
      <c r="H660" s="205"/>
      <c r="I660" s="182"/>
      <c r="J660" s="182"/>
      <c r="K660" s="182"/>
    </row>
    <row r="661" spans="3:11" x14ac:dyDescent="0.2">
      <c r="D661" s="182"/>
      <c r="E661" s="182"/>
      <c r="F661" s="182"/>
      <c r="G661" s="205"/>
      <c r="H661" s="205"/>
      <c r="I661" s="182"/>
      <c r="J661" s="182"/>
      <c r="K661" s="182"/>
    </row>
    <row r="662" spans="3:11" x14ac:dyDescent="0.2">
      <c r="D662" s="182"/>
      <c r="E662" s="182"/>
      <c r="F662" s="182"/>
      <c r="G662" s="205"/>
      <c r="H662" s="205"/>
      <c r="I662" s="182"/>
      <c r="J662" s="182"/>
      <c r="K662" s="182"/>
    </row>
    <row r="663" spans="3:11" x14ac:dyDescent="0.2">
      <c r="D663" s="182"/>
      <c r="E663" s="182"/>
      <c r="F663" s="182"/>
      <c r="G663" s="205"/>
      <c r="H663" s="205"/>
      <c r="I663" s="182"/>
      <c r="J663" s="182"/>
      <c r="K663" s="182"/>
    </row>
    <row r="664" spans="3:11" x14ac:dyDescent="0.2">
      <c r="D664" s="182"/>
      <c r="E664" s="182"/>
      <c r="F664" s="182"/>
      <c r="G664" s="205"/>
      <c r="H664" s="205"/>
      <c r="I664" s="182"/>
      <c r="J664" s="182"/>
      <c r="K664" s="182"/>
    </row>
    <row r="665" spans="3:11" x14ac:dyDescent="0.2">
      <c r="D665" s="182"/>
      <c r="E665" s="182"/>
      <c r="F665" s="182"/>
      <c r="G665" s="205"/>
      <c r="H665" s="205"/>
      <c r="I665" s="182"/>
      <c r="J665" s="182"/>
      <c r="K665" s="182"/>
    </row>
    <row r="666" spans="3:11" x14ac:dyDescent="0.2">
      <c r="D666" s="182"/>
      <c r="E666" s="182"/>
      <c r="F666" s="182"/>
      <c r="G666" s="205"/>
      <c r="H666" s="205"/>
      <c r="I666" s="182"/>
      <c r="J666" s="182"/>
      <c r="K666" s="182"/>
    </row>
    <row r="667" spans="3:11" x14ac:dyDescent="0.2">
      <c r="D667" s="182"/>
      <c r="E667" s="182"/>
      <c r="F667" s="182"/>
      <c r="G667" s="205"/>
      <c r="H667" s="205"/>
      <c r="I667" s="182"/>
      <c r="J667" s="182"/>
      <c r="K667" s="182"/>
    </row>
    <row r="668" spans="3:11" x14ac:dyDescent="0.2">
      <c r="G668" s="205"/>
      <c r="H668" s="205"/>
      <c r="I668" s="182"/>
      <c r="J668" s="182"/>
      <c r="K668" s="182"/>
    </row>
    <row r="669" spans="3:11" x14ac:dyDescent="0.2">
      <c r="C669" s="206"/>
      <c r="G669" s="208"/>
      <c r="H669" s="208"/>
      <c r="I669" s="182"/>
      <c r="J669" s="182"/>
      <c r="K669" s="182"/>
    </row>
    <row r="670" spans="3:11" x14ac:dyDescent="0.2">
      <c r="G670" s="205"/>
      <c r="H670" s="205"/>
      <c r="I670" s="182"/>
      <c r="J670" s="182"/>
      <c r="K670" s="182"/>
    </row>
    <row r="671" spans="3:11" x14ac:dyDescent="0.2">
      <c r="G671" s="205"/>
      <c r="H671" s="205"/>
      <c r="I671" s="182"/>
      <c r="J671" s="182"/>
      <c r="K671" s="182"/>
    </row>
    <row r="672" spans="3:11" x14ac:dyDescent="0.2">
      <c r="G672" s="205"/>
      <c r="H672" s="205"/>
      <c r="I672" s="182"/>
      <c r="J672" s="182"/>
      <c r="K672" s="182"/>
    </row>
    <row r="673" spans="3:11" x14ac:dyDescent="0.2">
      <c r="G673" s="205"/>
      <c r="H673" s="205"/>
      <c r="I673" s="182"/>
      <c r="J673" s="182"/>
      <c r="K673" s="182"/>
    </row>
    <row r="674" spans="3:11" x14ac:dyDescent="0.2">
      <c r="G674" s="205"/>
      <c r="H674" s="205"/>
      <c r="I674" s="182"/>
      <c r="J674" s="182"/>
      <c r="K674" s="182"/>
    </row>
    <row r="675" spans="3:11" x14ac:dyDescent="0.2">
      <c r="G675" s="205"/>
      <c r="H675" s="205"/>
      <c r="I675" s="182"/>
      <c r="J675" s="182"/>
      <c r="K675" s="182"/>
    </row>
    <row r="676" spans="3:11" x14ac:dyDescent="0.2">
      <c r="G676" s="205"/>
      <c r="H676" s="205"/>
      <c r="I676" s="182"/>
      <c r="J676" s="182"/>
      <c r="K676" s="182"/>
    </row>
    <row r="677" spans="3:11" x14ac:dyDescent="0.2">
      <c r="G677" s="205"/>
      <c r="H677" s="205"/>
      <c r="I677" s="182"/>
      <c r="J677" s="182"/>
      <c r="K677" s="182"/>
    </row>
    <row r="678" spans="3:11" x14ac:dyDescent="0.2">
      <c r="G678" s="205"/>
      <c r="H678" s="205"/>
      <c r="I678" s="182"/>
      <c r="J678" s="182"/>
      <c r="K678" s="182"/>
    </row>
    <row r="679" spans="3:11" x14ac:dyDescent="0.2">
      <c r="G679" s="205"/>
      <c r="H679" s="205"/>
      <c r="I679" s="182"/>
      <c r="J679" s="182"/>
      <c r="K679" s="182"/>
    </row>
    <row r="680" spans="3:11" x14ac:dyDescent="0.2">
      <c r="G680" s="205"/>
      <c r="H680" s="205"/>
      <c r="I680" s="182"/>
      <c r="J680" s="182"/>
      <c r="K680" s="182"/>
    </row>
    <row r="681" spans="3:11" x14ac:dyDescent="0.2">
      <c r="G681" s="205"/>
      <c r="H681" s="205"/>
      <c r="I681" s="182"/>
      <c r="J681" s="182"/>
      <c r="K681" s="182"/>
    </row>
    <row r="682" spans="3:11" x14ac:dyDescent="0.2">
      <c r="G682" s="205"/>
      <c r="H682" s="205"/>
      <c r="I682" s="182"/>
      <c r="J682" s="182"/>
      <c r="K682" s="182"/>
    </row>
    <row r="683" spans="3:11" x14ac:dyDescent="0.2">
      <c r="G683" s="205"/>
      <c r="H683" s="205"/>
      <c r="I683" s="182"/>
      <c r="J683" s="182"/>
      <c r="K683" s="182"/>
    </row>
    <row r="684" spans="3:11" x14ac:dyDescent="0.2">
      <c r="G684" s="205"/>
      <c r="H684" s="205"/>
      <c r="I684" s="182"/>
      <c r="J684" s="182"/>
      <c r="K684" s="182"/>
    </row>
    <row r="685" spans="3:11" x14ac:dyDescent="0.2">
      <c r="C685" s="206"/>
      <c r="G685" s="208"/>
      <c r="H685" s="208"/>
      <c r="I685" s="182"/>
      <c r="J685" s="182"/>
      <c r="K685" s="182"/>
    </row>
    <row r="686" spans="3:11" x14ac:dyDescent="0.2">
      <c r="G686" s="205"/>
      <c r="H686" s="205"/>
      <c r="I686" s="182"/>
      <c r="J686" s="182"/>
      <c r="K686" s="182"/>
    </row>
    <row r="687" spans="3:11" x14ac:dyDescent="0.2">
      <c r="G687" s="205"/>
      <c r="H687" s="205"/>
      <c r="I687" s="182"/>
      <c r="J687" s="182"/>
      <c r="K687" s="182"/>
    </row>
    <row r="688" spans="3:11" x14ac:dyDescent="0.2">
      <c r="G688" s="205"/>
      <c r="H688" s="205"/>
      <c r="I688" s="182"/>
      <c r="J688" s="182"/>
      <c r="K688" s="182"/>
    </row>
    <row r="689" spans="7:11" x14ac:dyDescent="0.2">
      <c r="G689" s="205"/>
      <c r="H689" s="205"/>
      <c r="I689" s="182"/>
      <c r="J689" s="182"/>
      <c r="K689" s="182"/>
    </row>
    <row r="690" spans="7:11" x14ac:dyDescent="0.2">
      <c r="G690" s="205"/>
      <c r="H690" s="205"/>
      <c r="I690" s="182"/>
      <c r="J690" s="182"/>
      <c r="K690" s="182"/>
    </row>
    <row r="691" spans="7:11" x14ac:dyDescent="0.2">
      <c r="G691" s="205"/>
      <c r="H691" s="205"/>
      <c r="I691" s="182"/>
      <c r="J691" s="182"/>
      <c r="K691" s="182"/>
    </row>
    <row r="692" spans="7:11" x14ac:dyDescent="0.2">
      <c r="G692" s="205"/>
      <c r="H692" s="205"/>
      <c r="I692" s="182"/>
      <c r="J692" s="182"/>
      <c r="K692" s="182"/>
    </row>
    <row r="693" spans="7:11" x14ac:dyDescent="0.2">
      <c r="G693" s="205"/>
      <c r="H693" s="205"/>
      <c r="I693" s="182"/>
      <c r="J693" s="182"/>
      <c r="K693" s="182"/>
    </row>
    <row r="694" spans="7:11" x14ac:dyDescent="0.2">
      <c r="G694" s="205"/>
      <c r="H694" s="205"/>
      <c r="I694" s="182"/>
      <c r="J694" s="182"/>
      <c r="K694" s="182"/>
    </row>
    <row r="695" spans="7:11" x14ac:dyDescent="0.2">
      <c r="G695" s="205"/>
      <c r="H695" s="205"/>
      <c r="I695" s="182"/>
      <c r="J695" s="182"/>
      <c r="K695" s="182"/>
    </row>
    <row r="696" spans="7:11" x14ac:dyDescent="0.2">
      <c r="G696" s="205"/>
      <c r="H696" s="205"/>
      <c r="I696" s="182"/>
      <c r="J696" s="182"/>
      <c r="K696" s="182"/>
    </row>
    <row r="697" spans="7:11" x14ac:dyDescent="0.2">
      <c r="G697" s="205"/>
      <c r="H697" s="205"/>
      <c r="I697" s="182"/>
      <c r="J697" s="182"/>
      <c r="K697" s="182"/>
    </row>
    <row r="698" spans="7:11" x14ac:dyDescent="0.2">
      <c r="G698" s="205"/>
      <c r="H698" s="205"/>
      <c r="I698" s="182"/>
      <c r="J698" s="182"/>
      <c r="K698" s="182"/>
    </row>
    <row r="699" spans="7:11" x14ac:dyDescent="0.2">
      <c r="G699" s="205"/>
      <c r="H699" s="205"/>
      <c r="I699" s="182"/>
      <c r="J699" s="182"/>
      <c r="K699" s="182"/>
    </row>
    <row r="700" spans="7:11" x14ac:dyDescent="0.2">
      <c r="G700" s="205"/>
      <c r="H700" s="205"/>
    </row>
    <row r="701" spans="7:11" x14ac:dyDescent="0.2">
      <c r="G701" s="205"/>
      <c r="H701" s="205"/>
    </row>
    <row r="702" spans="7:11" x14ac:dyDescent="0.2">
      <c r="G702" s="205"/>
      <c r="H702" s="205"/>
    </row>
    <row r="703" spans="7:11" x14ac:dyDescent="0.2">
      <c r="G703" s="205"/>
      <c r="H703" s="205"/>
    </row>
    <row r="704" spans="7:11" x14ac:dyDescent="0.2">
      <c r="G704" s="205"/>
      <c r="H704" s="205"/>
    </row>
    <row r="705" spans="3:11" x14ac:dyDescent="0.2">
      <c r="G705" s="205"/>
      <c r="H705" s="205"/>
    </row>
    <row r="707" spans="3:11" x14ac:dyDescent="0.2">
      <c r="C707" s="206"/>
      <c r="D707" s="207"/>
      <c r="E707" s="207"/>
      <c r="F707" s="207"/>
      <c r="G707" s="206"/>
      <c r="H707" s="206"/>
      <c r="I707" s="207"/>
      <c r="J707" s="207"/>
      <c r="K707" s="207"/>
    </row>
    <row r="709" spans="3:11" x14ac:dyDescent="0.2">
      <c r="G709" s="205"/>
      <c r="H709" s="205"/>
    </row>
    <row r="710" spans="3:11" x14ac:dyDescent="0.2">
      <c r="G710" s="205"/>
      <c r="H710" s="205"/>
    </row>
    <row r="711" spans="3:11" x14ac:dyDescent="0.2">
      <c r="G711" s="205"/>
      <c r="H711" s="205"/>
    </row>
    <row r="712" spans="3:11" x14ac:dyDescent="0.2">
      <c r="G712" s="205"/>
      <c r="H712" s="205"/>
    </row>
    <row r="713" spans="3:11" x14ac:dyDescent="0.2">
      <c r="G713" s="205"/>
      <c r="H713" s="205"/>
    </row>
    <row r="714" spans="3:11" x14ac:dyDescent="0.2">
      <c r="G714" s="205"/>
      <c r="H714" s="205"/>
    </row>
    <row r="715" spans="3:11" x14ac:dyDescent="0.2">
      <c r="G715" s="205"/>
      <c r="H715" s="205"/>
    </row>
    <row r="716" spans="3:11" x14ac:dyDescent="0.2">
      <c r="D716" s="182"/>
      <c r="E716" s="182"/>
      <c r="F716" s="182"/>
      <c r="G716" s="205"/>
      <c r="H716" s="205"/>
      <c r="I716" s="182"/>
      <c r="J716" s="182"/>
      <c r="K716" s="182"/>
    </row>
    <row r="717" spans="3:11" x14ac:dyDescent="0.2">
      <c r="D717" s="182"/>
      <c r="E717" s="182"/>
      <c r="F717" s="182"/>
      <c r="G717" s="205"/>
      <c r="H717" s="205"/>
      <c r="I717" s="182"/>
      <c r="J717" s="182"/>
      <c r="K717" s="182"/>
    </row>
    <row r="718" spans="3:11" x14ac:dyDescent="0.2">
      <c r="D718" s="182"/>
      <c r="E718" s="182"/>
      <c r="F718" s="182"/>
      <c r="G718" s="205"/>
      <c r="H718" s="205"/>
      <c r="I718" s="182"/>
      <c r="J718" s="182"/>
      <c r="K718" s="182"/>
    </row>
    <row r="719" spans="3:11" x14ac:dyDescent="0.2">
      <c r="D719" s="182"/>
      <c r="E719" s="182"/>
      <c r="F719" s="182"/>
      <c r="G719" s="205"/>
      <c r="H719" s="205"/>
      <c r="I719" s="182"/>
      <c r="J719" s="182"/>
      <c r="K719" s="182"/>
    </row>
    <row r="720" spans="3:11" x14ac:dyDescent="0.2">
      <c r="D720" s="182"/>
      <c r="E720" s="182"/>
      <c r="F720" s="182"/>
      <c r="G720" s="205"/>
      <c r="H720" s="205"/>
      <c r="I720" s="182"/>
      <c r="J720" s="182"/>
      <c r="K720" s="182"/>
    </row>
    <row r="721" spans="3:11" x14ac:dyDescent="0.2">
      <c r="D721" s="182"/>
      <c r="E721" s="182"/>
      <c r="F721" s="182"/>
      <c r="G721" s="205"/>
      <c r="H721" s="205"/>
      <c r="I721" s="182"/>
      <c r="J721" s="182"/>
      <c r="K721" s="182"/>
    </row>
    <row r="722" spans="3:11" x14ac:dyDescent="0.2">
      <c r="D722" s="182"/>
      <c r="E722" s="182"/>
      <c r="F722" s="182"/>
      <c r="G722" s="205"/>
      <c r="H722" s="205"/>
      <c r="I722" s="182"/>
      <c r="J722" s="182"/>
      <c r="K722" s="182"/>
    </row>
    <row r="723" spans="3:11" x14ac:dyDescent="0.2">
      <c r="D723" s="182"/>
      <c r="E723" s="182"/>
      <c r="F723" s="182"/>
      <c r="G723" s="205"/>
      <c r="H723" s="205"/>
      <c r="I723" s="182"/>
      <c r="J723" s="182"/>
      <c r="K723" s="182"/>
    </row>
    <row r="724" spans="3:11" x14ac:dyDescent="0.2">
      <c r="D724" s="182"/>
      <c r="E724" s="182"/>
      <c r="F724" s="182"/>
      <c r="G724" s="205"/>
      <c r="H724" s="205"/>
      <c r="I724" s="182"/>
      <c r="J724" s="182"/>
      <c r="K724" s="182"/>
    </row>
    <row r="725" spans="3:11" x14ac:dyDescent="0.2">
      <c r="D725" s="182"/>
      <c r="E725" s="182"/>
      <c r="F725" s="182"/>
      <c r="G725" s="205"/>
      <c r="H725" s="205"/>
      <c r="I725" s="182"/>
      <c r="J725" s="182"/>
      <c r="K725" s="182"/>
    </row>
    <row r="726" spans="3:11" x14ac:dyDescent="0.2">
      <c r="D726" s="182"/>
      <c r="E726" s="182"/>
      <c r="F726" s="182"/>
      <c r="G726" s="205"/>
      <c r="H726" s="205"/>
      <c r="I726" s="182"/>
      <c r="J726" s="182"/>
      <c r="K726" s="182"/>
    </row>
    <row r="727" spans="3:11" x14ac:dyDescent="0.2">
      <c r="D727" s="182"/>
      <c r="E727" s="182"/>
      <c r="F727" s="182"/>
      <c r="G727" s="205"/>
      <c r="H727" s="205"/>
      <c r="I727" s="182"/>
      <c r="J727" s="182"/>
      <c r="K727" s="182"/>
    </row>
    <row r="728" spans="3:11" x14ac:dyDescent="0.2">
      <c r="D728" s="182"/>
      <c r="E728" s="182"/>
      <c r="F728" s="182"/>
      <c r="G728" s="205"/>
      <c r="H728" s="205"/>
      <c r="I728" s="182"/>
      <c r="J728" s="182"/>
      <c r="K728" s="182"/>
    </row>
    <row r="729" spans="3:11" x14ac:dyDescent="0.2">
      <c r="D729" s="182"/>
      <c r="E729" s="182"/>
      <c r="F729" s="182"/>
      <c r="G729" s="205"/>
      <c r="H729" s="205"/>
      <c r="I729" s="182"/>
      <c r="J729" s="182"/>
      <c r="K729" s="182"/>
    </row>
    <row r="730" spans="3:11" x14ac:dyDescent="0.2">
      <c r="D730" s="182"/>
      <c r="E730" s="182"/>
      <c r="F730" s="182"/>
      <c r="G730" s="205"/>
      <c r="H730" s="205"/>
      <c r="I730" s="182"/>
      <c r="J730" s="182"/>
      <c r="K730" s="182"/>
    </row>
    <row r="731" spans="3:11" x14ac:dyDescent="0.2">
      <c r="D731" s="182"/>
      <c r="E731" s="182"/>
      <c r="F731" s="182"/>
      <c r="G731" s="205"/>
      <c r="H731" s="205"/>
      <c r="I731" s="182"/>
      <c r="J731" s="182"/>
      <c r="K731" s="182"/>
    </row>
    <row r="732" spans="3:11" x14ac:dyDescent="0.2">
      <c r="G732" s="205"/>
      <c r="H732" s="205"/>
    </row>
    <row r="733" spans="3:11" x14ac:dyDescent="0.2">
      <c r="G733" s="205"/>
      <c r="H733" s="205"/>
    </row>
    <row r="735" spans="3:11" x14ac:dyDescent="0.2">
      <c r="C735" s="206"/>
      <c r="D735" s="207"/>
      <c r="E735" s="207"/>
      <c r="F735" s="207"/>
      <c r="G735" s="206"/>
      <c r="H735" s="206"/>
      <c r="I735" s="207"/>
      <c r="J735" s="207"/>
      <c r="K735" s="207"/>
    </row>
    <row r="737" spans="3:11" x14ac:dyDescent="0.2">
      <c r="G737" s="205"/>
      <c r="H737" s="205"/>
    </row>
    <row r="738" spans="3:11" x14ac:dyDescent="0.2">
      <c r="G738" s="205"/>
      <c r="H738" s="205"/>
    </row>
    <row r="739" spans="3:11" x14ac:dyDescent="0.2">
      <c r="G739" s="205"/>
      <c r="H739" s="205"/>
    </row>
    <row r="740" spans="3:11" x14ac:dyDescent="0.2">
      <c r="G740" s="205"/>
      <c r="H740" s="205"/>
    </row>
    <row r="741" spans="3:11" x14ac:dyDescent="0.2">
      <c r="G741" s="205"/>
      <c r="H741" s="205"/>
    </row>
    <row r="742" spans="3:11" x14ac:dyDescent="0.2">
      <c r="G742" s="205"/>
      <c r="H742" s="205"/>
    </row>
    <row r="743" spans="3:11" x14ac:dyDescent="0.2">
      <c r="G743" s="205"/>
      <c r="H743" s="205"/>
    </row>
    <row r="744" spans="3:11" x14ac:dyDescent="0.2">
      <c r="G744" s="205"/>
      <c r="H744" s="205"/>
    </row>
    <row r="745" spans="3:11" x14ac:dyDescent="0.2">
      <c r="G745" s="205"/>
      <c r="H745" s="205"/>
    </row>
    <row r="746" spans="3:11" x14ac:dyDescent="0.2">
      <c r="G746" s="205"/>
      <c r="H746" s="205"/>
    </row>
    <row r="747" spans="3:11" x14ac:dyDescent="0.2">
      <c r="G747" s="205"/>
      <c r="H747" s="205"/>
    </row>
    <row r="748" spans="3:11" x14ac:dyDescent="0.2">
      <c r="G748" s="205"/>
      <c r="H748" s="205"/>
      <c r="I748" s="182"/>
      <c r="J748" s="182"/>
      <c r="K748" s="182"/>
    </row>
    <row r="749" spans="3:11" x14ac:dyDescent="0.2">
      <c r="G749" s="205"/>
      <c r="H749" s="205"/>
      <c r="I749" s="182"/>
      <c r="J749" s="182"/>
      <c r="K749" s="182"/>
    </row>
    <row r="750" spans="3:11" x14ac:dyDescent="0.2">
      <c r="G750" s="205"/>
      <c r="H750" s="205"/>
      <c r="I750" s="182"/>
      <c r="J750" s="182"/>
      <c r="K750" s="182"/>
    </row>
    <row r="752" spans="3:11" x14ac:dyDescent="0.2">
      <c r="C752" s="206"/>
      <c r="G752" s="205"/>
      <c r="H752" s="205"/>
      <c r="I752" s="182"/>
      <c r="J752" s="182"/>
      <c r="K752" s="182"/>
    </row>
    <row r="754" spans="4:11" x14ac:dyDescent="0.2">
      <c r="G754" s="205"/>
      <c r="H754" s="205"/>
      <c r="I754" s="182"/>
      <c r="J754" s="182"/>
      <c r="K754" s="182"/>
    </row>
    <row r="755" spans="4:11" x14ac:dyDescent="0.2">
      <c r="G755" s="205"/>
      <c r="H755" s="205"/>
      <c r="I755" s="182"/>
      <c r="J755" s="182"/>
      <c r="K755" s="182"/>
    </row>
    <row r="756" spans="4:11" x14ac:dyDescent="0.2">
      <c r="G756" s="205"/>
      <c r="H756" s="205"/>
      <c r="I756" s="182"/>
      <c r="J756" s="182"/>
      <c r="K756" s="182"/>
    </row>
    <row r="757" spans="4:11" x14ac:dyDescent="0.2">
      <c r="G757" s="205"/>
      <c r="H757" s="205"/>
      <c r="I757" s="182"/>
      <c r="J757" s="182"/>
      <c r="K757" s="182"/>
    </row>
    <row r="758" spans="4:11" x14ac:dyDescent="0.2">
      <c r="G758" s="205"/>
      <c r="H758" s="205"/>
      <c r="I758" s="182"/>
      <c r="J758" s="182"/>
      <c r="K758" s="182"/>
    </row>
    <row r="759" spans="4:11" x14ac:dyDescent="0.2">
      <c r="G759" s="205"/>
      <c r="H759" s="205"/>
      <c r="I759" s="182"/>
      <c r="J759" s="182"/>
      <c r="K759" s="182"/>
    </row>
    <row r="760" spans="4:11" x14ac:dyDescent="0.2">
      <c r="G760" s="205"/>
      <c r="H760" s="205"/>
      <c r="I760" s="182"/>
      <c r="J760" s="182"/>
      <c r="K760" s="182"/>
    </row>
    <row r="761" spans="4:11" x14ac:dyDescent="0.2">
      <c r="G761" s="205"/>
      <c r="H761" s="205"/>
      <c r="I761" s="182"/>
      <c r="J761" s="182"/>
      <c r="K761" s="182"/>
    </row>
    <row r="762" spans="4:11" x14ac:dyDescent="0.2">
      <c r="G762" s="205"/>
      <c r="H762" s="205"/>
      <c r="I762" s="182"/>
      <c r="J762" s="182"/>
      <c r="K762" s="182"/>
    </row>
    <row r="763" spans="4:11" x14ac:dyDescent="0.2">
      <c r="G763" s="205"/>
      <c r="H763" s="205"/>
      <c r="I763" s="182"/>
      <c r="J763" s="182"/>
      <c r="K763" s="182"/>
    </row>
    <row r="764" spans="4:11" x14ac:dyDescent="0.2">
      <c r="D764" s="182"/>
      <c r="E764" s="182"/>
      <c r="F764" s="182"/>
      <c r="G764" s="205"/>
      <c r="H764" s="205"/>
      <c r="I764" s="182"/>
      <c r="J764" s="182"/>
      <c r="K764" s="182"/>
    </row>
    <row r="765" spans="4:11" x14ac:dyDescent="0.2">
      <c r="D765" s="182"/>
      <c r="E765" s="182"/>
      <c r="F765" s="182"/>
      <c r="G765" s="205"/>
      <c r="H765" s="205"/>
      <c r="I765" s="182"/>
      <c r="J765" s="182"/>
      <c r="K765" s="182"/>
    </row>
    <row r="766" spans="4:11" x14ac:dyDescent="0.2">
      <c r="D766" s="182"/>
      <c r="E766" s="182"/>
      <c r="F766" s="182"/>
      <c r="G766" s="205"/>
      <c r="H766" s="205"/>
      <c r="I766" s="182"/>
      <c r="J766" s="182"/>
      <c r="K766" s="182"/>
    </row>
    <row r="767" spans="4:11" x14ac:dyDescent="0.2">
      <c r="D767" s="182"/>
      <c r="E767" s="182"/>
      <c r="F767" s="182"/>
      <c r="G767" s="205"/>
      <c r="H767" s="205"/>
      <c r="I767" s="182"/>
      <c r="J767" s="182"/>
      <c r="K767" s="182"/>
    </row>
    <row r="768" spans="4:11" x14ac:dyDescent="0.2">
      <c r="D768" s="182"/>
      <c r="E768" s="182"/>
      <c r="F768" s="182"/>
      <c r="G768" s="205"/>
      <c r="H768" s="205"/>
      <c r="I768" s="182"/>
      <c r="J768" s="182"/>
      <c r="K768" s="182"/>
    </row>
    <row r="769" spans="4:11" x14ac:dyDescent="0.2">
      <c r="D769" s="182"/>
      <c r="E769" s="182"/>
      <c r="F769" s="182"/>
      <c r="G769" s="205"/>
      <c r="H769" s="205"/>
      <c r="I769" s="182"/>
      <c r="J769" s="182"/>
      <c r="K769" s="182"/>
    </row>
    <row r="770" spans="4:11" x14ac:dyDescent="0.2">
      <c r="D770" s="182"/>
      <c r="E770" s="182"/>
      <c r="F770" s="182"/>
      <c r="G770" s="205"/>
      <c r="H770" s="205"/>
      <c r="I770" s="182"/>
      <c r="J770" s="182"/>
      <c r="K770" s="182"/>
    </row>
    <row r="771" spans="4:11" x14ac:dyDescent="0.2">
      <c r="D771" s="182"/>
      <c r="E771" s="182"/>
      <c r="F771" s="182"/>
      <c r="G771" s="205"/>
      <c r="H771" s="205"/>
      <c r="I771" s="182"/>
      <c r="J771" s="182"/>
      <c r="K771" s="182"/>
    </row>
    <row r="772" spans="4:11" x14ac:dyDescent="0.2">
      <c r="D772" s="182"/>
      <c r="E772" s="182"/>
      <c r="F772" s="182"/>
      <c r="G772" s="205"/>
      <c r="H772" s="205"/>
      <c r="I772" s="182"/>
      <c r="J772" s="182"/>
      <c r="K772" s="182"/>
    </row>
    <row r="773" spans="4:11" x14ac:dyDescent="0.2">
      <c r="D773" s="182"/>
      <c r="E773" s="182"/>
      <c r="F773" s="182"/>
      <c r="G773" s="205"/>
      <c r="H773" s="205"/>
      <c r="I773" s="182"/>
      <c r="J773" s="182"/>
      <c r="K773" s="182"/>
    </row>
    <row r="774" spans="4:11" x14ac:dyDescent="0.2">
      <c r="D774" s="182"/>
      <c r="E774" s="182"/>
      <c r="F774" s="182"/>
      <c r="G774" s="205"/>
      <c r="H774" s="205"/>
      <c r="I774" s="182"/>
      <c r="J774" s="182"/>
      <c r="K774" s="182"/>
    </row>
    <row r="775" spans="4:11" x14ac:dyDescent="0.2">
      <c r="D775" s="182"/>
      <c r="E775" s="182"/>
      <c r="F775" s="182"/>
      <c r="G775" s="205"/>
      <c r="H775" s="205"/>
      <c r="I775" s="182"/>
      <c r="J775" s="182"/>
      <c r="K775" s="182"/>
    </row>
    <row r="776" spans="4:11" x14ac:dyDescent="0.2">
      <c r="D776" s="182"/>
      <c r="E776" s="182"/>
      <c r="F776" s="182"/>
      <c r="G776" s="205"/>
      <c r="H776" s="205"/>
      <c r="I776" s="182"/>
      <c r="J776" s="182"/>
      <c r="K776" s="182"/>
    </row>
    <row r="777" spans="4:11" x14ac:dyDescent="0.2">
      <c r="D777" s="182"/>
      <c r="E777" s="182"/>
      <c r="F777" s="182"/>
      <c r="G777" s="205"/>
      <c r="H777" s="205"/>
      <c r="I777" s="182"/>
      <c r="J777" s="182"/>
      <c r="K777" s="182"/>
    </row>
    <row r="778" spans="4:11" x14ac:dyDescent="0.2">
      <c r="D778" s="182"/>
      <c r="E778" s="182"/>
      <c r="F778" s="182"/>
      <c r="G778" s="205"/>
      <c r="H778" s="205"/>
      <c r="I778" s="182"/>
      <c r="J778" s="182"/>
      <c r="K778" s="182"/>
    </row>
    <row r="779" spans="4:11" x14ac:dyDescent="0.2">
      <c r="D779" s="182"/>
      <c r="E779" s="182"/>
      <c r="F779" s="182"/>
      <c r="G779" s="205"/>
      <c r="H779" s="205"/>
      <c r="I779" s="182"/>
      <c r="J779" s="182"/>
      <c r="K779" s="182"/>
    </row>
    <row r="780" spans="4:11" x14ac:dyDescent="0.2">
      <c r="G780" s="205"/>
      <c r="H780" s="205"/>
    </row>
    <row r="781" spans="4:11" x14ac:dyDescent="0.2">
      <c r="G781" s="205"/>
      <c r="H781" s="205"/>
    </row>
    <row r="782" spans="4:11" x14ac:dyDescent="0.2">
      <c r="G782" s="205"/>
      <c r="H782" s="205"/>
    </row>
    <row r="783" spans="4:11" x14ac:dyDescent="0.2">
      <c r="G783" s="205"/>
      <c r="H783" s="205"/>
    </row>
    <row r="784" spans="4:11" x14ac:dyDescent="0.2">
      <c r="G784" s="205"/>
      <c r="H784" s="205"/>
    </row>
    <row r="786" spans="3:11" x14ac:dyDescent="0.2">
      <c r="C786" s="206"/>
      <c r="D786" s="207"/>
      <c r="E786" s="207"/>
      <c r="F786" s="207"/>
      <c r="G786" s="206"/>
      <c r="H786" s="206"/>
      <c r="I786" s="207"/>
      <c r="J786" s="207"/>
      <c r="K786" s="207"/>
    </row>
    <row r="788" spans="3:11" x14ac:dyDescent="0.2">
      <c r="G788" s="205"/>
      <c r="H788" s="205"/>
    </row>
    <row r="789" spans="3:11" x14ac:dyDescent="0.2">
      <c r="G789" s="205"/>
      <c r="H789" s="205"/>
    </row>
    <row r="790" spans="3:11" x14ac:dyDescent="0.2">
      <c r="G790" s="205"/>
      <c r="H790" s="205"/>
    </row>
    <row r="791" spans="3:11" x14ac:dyDescent="0.2">
      <c r="G791" s="205"/>
      <c r="H791" s="205"/>
    </row>
    <row r="792" spans="3:11" x14ac:dyDescent="0.2">
      <c r="G792" s="205"/>
      <c r="H792" s="205"/>
    </row>
    <row r="793" spans="3:11" x14ac:dyDescent="0.2">
      <c r="G793" s="205"/>
      <c r="H793" s="205"/>
    </row>
    <row r="794" spans="3:11" x14ac:dyDescent="0.2">
      <c r="G794" s="205"/>
      <c r="H794" s="205"/>
    </row>
    <row r="795" spans="3:11" x14ac:dyDescent="0.2">
      <c r="G795" s="205"/>
      <c r="H795" s="205"/>
    </row>
    <row r="796" spans="3:11" x14ac:dyDescent="0.2">
      <c r="G796" s="205"/>
      <c r="H796" s="205"/>
      <c r="I796" s="182"/>
      <c r="J796" s="182"/>
      <c r="K796" s="182"/>
    </row>
    <row r="797" spans="3:11" x14ac:dyDescent="0.2">
      <c r="G797" s="205"/>
      <c r="H797" s="205"/>
      <c r="I797" s="182"/>
      <c r="J797" s="182"/>
      <c r="K797" s="182"/>
    </row>
    <row r="798" spans="3:11" x14ac:dyDescent="0.2">
      <c r="G798" s="205"/>
      <c r="H798" s="205"/>
      <c r="I798" s="182"/>
      <c r="J798" s="182"/>
      <c r="K798" s="182"/>
    </row>
    <row r="799" spans="3:11" x14ac:dyDescent="0.2">
      <c r="G799" s="205"/>
      <c r="H799" s="205"/>
      <c r="I799" s="182"/>
      <c r="J799" s="182"/>
      <c r="K799" s="182"/>
    </row>
    <row r="800" spans="3:11" x14ac:dyDescent="0.2">
      <c r="C800" s="206"/>
      <c r="G800" s="205"/>
      <c r="H800" s="205"/>
      <c r="I800" s="182"/>
      <c r="J800" s="182"/>
      <c r="K800" s="182"/>
    </row>
  </sheetData>
  <mergeCells count="3">
    <mergeCell ref="D4:L4"/>
    <mergeCell ref="D5:L5"/>
    <mergeCell ref="D6:L6"/>
  </mergeCells>
  <pageMargins left="0.70866141732283472" right="0.70866141732283472" top="0.74803149606299213" bottom="0.74803149606299213" header="0.31496062992125984" footer="0.31496062992125984"/>
  <pageSetup paperSize="9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H2" sqref="H2"/>
    </sheetView>
  </sheetViews>
  <sheetFormatPr defaultRowHeight="12.75" x14ac:dyDescent="0.2"/>
  <cols>
    <col min="1" max="1" width="31.42578125" bestFit="1" customWidth="1"/>
    <col min="5" max="6" width="11.710937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62" t="s">
        <v>870</v>
      </c>
      <c r="F8" s="262" t="s">
        <v>439</v>
      </c>
    </row>
    <row r="9" spans="1:6" ht="15.75" x14ac:dyDescent="0.25">
      <c r="A9" s="263" t="s">
        <v>455</v>
      </c>
      <c r="B9" s="264"/>
      <c r="C9" s="265"/>
      <c r="D9" s="264"/>
      <c r="E9" s="266"/>
      <c r="F9" s="266"/>
    </row>
    <row r="10" spans="1:6" x14ac:dyDescent="0.2">
      <c r="A10" s="267" t="s">
        <v>230</v>
      </c>
      <c r="B10" s="264"/>
      <c r="C10" s="265"/>
      <c r="D10" s="264"/>
      <c r="E10" s="257">
        <f>+'Detail Income'!K30+SUM('Detail Income'!K102:K110)</f>
        <v>1968591.7799999998</v>
      </c>
      <c r="F10" s="257">
        <f>+'Detail Income'!I30+SUM('Detail Income'!I102:I110)</f>
        <v>1717032.11</v>
      </c>
    </row>
    <row r="11" spans="1:6" x14ac:dyDescent="0.2">
      <c r="A11" s="267" t="s">
        <v>874</v>
      </c>
      <c r="B11" s="264"/>
      <c r="C11" s="265"/>
      <c r="D11" s="264"/>
      <c r="E11" s="257">
        <f>SUM('Detail Income'!K119:K127)</f>
        <v>0</v>
      </c>
      <c r="F11" s="257">
        <f>SUM('Detail Income'!I119:I127)</f>
        <v>0</v>
      </c>
    </row>
    <row r="12" spans="1:6" ht="15.75" x14ac:dyDescent="0.25">
      <c r="A12" s="263" t="s">
        <v>444</v>
      </c>
      <c r="B12" s="264"/>
      <c r="C12" s="265"/>
      <c r="D12" s="264"/>
      <c r="E12" s="258">
        <f>SUM(E10:E11)</f>
        <v>1968591.7799999998</v>
      </c>
      <c r="F12" s="258">
        <f>SUM(F10:F11)</f>
        <v>1717032.11</v>
      </c>
    </row>
    <row r="13" spans="1:6" x14ac:dyDescent="0.2">
      <c r="A13" s="157"/>
      <c r="B13" s="264"/>
      <c r="C13" s="265"/>
      <c r="D13" s="264"/>
      <c r="E13" s="257"/>
      <c r="F13" s="257"/>
    </row>
    <row r="14" spans="1:6" ht="15.75" x14ac:dyDescent="0.25">
      <c r="A14" s="263" t="s">
        <v>445</v>
      </c>
      <c r="B14" s="264"/>
      <c r="C14" s="265"/>
      <c r="D14" s="264"/>
      <c r="E14" s="257"/>
      <c r="F14" s="257"/>
    </row>
    <row r="15" spans="1:6" x14ac:dyDescent="0.2">
      <c r="A15" s="267" t="s">
        <v>875</v>
      </c>
      <c r="B15" s="264"/>
      <c r="C15" s="265"/>
      <c r="D15" s="264"/>
      <c r="E15" s="257">
        <f>+'Detail Income'!K308</f>
        <v>316229.31000000006</v>
      </c>
      <c r="F15" s="257">
        <f>+'Detail Income'!I308</f>
        <v>269645.5</v>
      </c>
    </row>
    <row r="16" spans="1:6" x14ac:dyDescent="0.2">
      <c r="A16" s="267" t="s">
        <v>461</v>
      </c>
      <c r="B16" s="264"/>
      <c r="C16" s="265"/>
      <c r="D16" s="264"/>
      <c r="E16" s="257">
        <f>+'Detail Income'!K377</f>
        <v>385019.31000000011</v>
      </c>
      <c r="F16" s="257">
        <f>+'Detail Income'!I377</f>
        <v>375431.92000000004</v>
      </c>
    </row>
    <row r="17" spans="1:6" x14ac:dyDescent="0.2">
      <c r="A17" s="267" t="s">
        <v>876</v>
      </c>
      <c r="B17" s="264"/>
      <c r="C17" s="265"/>
      <c r="D17" s="264"/>
      <c r="E17" s="257">
        <f>+'Detail Income'!K394</f>
        <v>17859.96</v>
      </c>
      <c r="F17" s="257">
        <f>+'Detail Income'!I394</f>
        <v>4464.99</v>
      </c>
    </row>
    <row r="18" spans="1:6" x14ac:dyDescent="0.2">
      <c r="A18" s="268" t="s">
        <v>446</v>
      </c>
      <c r="B18" s="264"/>
      <c r="C18" s="265"/>
      <c r="D18" s="264"/>
      <c r="E18" s="258">
        <f>SUM(E15:E17)</f>
        <v>719108.58000000007</v>
      </c>
      <c r="F18" s="258">
        <f>SUM(F15:F17)</f>
        <v>649542.41</v>
      </c>
    </row>
    <row r="19" spans="1:6" x14ac:dyDescent="0.2">
      <c r="A19" s="268"/>
      <c r="B19" s="264"/>
      <c r="C19" s="265"/>
      <c r="D19" s="264"/>
      <c r="E19" s="257"/>
      <c r="F19" s="257"/>
    </row>
    <row r="20" spans="1:6" ht="13.5" thickBot="1" x14ac:dyDescent="0.25">
      <c r="A20" s="268" t="s">
        <v>447</v>
      </c>
      <c r="B20" s="264"/>
      <c r="C20" s="265"/>
      <c r="D20" s="264"/>
      <c r="E20" s="260">
        <f>+E12-E18</f>
        <v>1249483.1999999997</v>
      </c>
      <c r="F20" s="260">
        <f>+F12-F18</f>
        <v>1067489.7000000002</v>
      </c>
    </row>
    <row r="21" spans="1:6" ht="13.5" thickTop="1" x14ac:dyDescent="0.2"/>
    <row r="22" spans="1:6" x14ac:dyDescent="0.2">
      <c r="E22" s="61">
        <f>+'Detail Income'!K439</f>
        <v>1249483.1999999997</v>
      </c>
      <c r="F22" s="61">
        <f>+'Detail Income'!I439</f>
        <v>1067489.7</v>
      </c>
    </row>
    <row r="23" spans="1:6" x14ac:dyDescent="0.2">
      <c r="D23" s="174" t="s">
        <v>441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2:B2"/>
  <sheetViews>
    <sheetView workbookViewId="0">
      <selection activeCell="A2" sqref="A2:B2"/>
    </sheetView>
  </sheetViews>
  <sheetFormatPr defaultRowHeight="12.75" x14ac:dyDescent="0.2"/>
  <cols>
    <col min="1" max="1" width="12.42578125" customWidth="1"/>
  </cols>
  <sheetData>
    <row r="2" spans="1:2" x14ac:dyDescent="0.2">
      <c r="A2" t="s">
        <v>881</v>
      </c>
      <c r="B2" t="s">
        <v>115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11"/>
  <sheetViews>
    <sheetView workbookViewId="0">
      <selection activeCell="A2" sqref="A2:B11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565</v>
      </c>
      <c r="B2" t="s">
        <v>115</v>
      </c>
    </row>
    <row r="3" spans="1:2" x14ac:dyDescent="0.2">
      <c r="A3" t="s">
        <v>566</v>
      </c>
      <c r="B3" t="s">
        <v>115</v>
      </c>
    </row>
    <row r="4" spans="1:2" x14ac:dyDescent="0.2">
      <c r="A4" t="s">
        <v>567</v>
      </c>
      <c r="B4" t="s">
        <v>115</v>
      </c>
    </row>
    <row r="5" spans="1:2" x14ac:dyDescent="0.2">
      <c r="A5" t="s">
        <v>568</v>
      </c>
      <c r="B5" t="s">
        <v>115</v>
      </c>
    </row>
    <row r="6" spans="1:2" x14ac:dyDescent="0.2">
      <c r="A6" t="s">
        <v>569</v>
      </c>
      <c r="B6" t="s">
        <v>115</v>
      </c>
    </row>
    <row r="7" spans="1:2" x14ac:dyDescent="0.2">
      <c r="A7" t="s">
        <v>570</v>
      </c>
      <c r="B7" t="s">
        <v>115</v>
      </c>
    </row>
    <row r="8" spans="1:2" x14ac:dyDescent="0.2">
      <c r="A8" t="s">
        <v>571</v>
      </c>
      <c r="B8" t="s">
        <v>115</v>
      </c>
    </row>
    <row r="9" spans="1:2" x14ac:dyDescent="0.2">
      <c r="A9" t="s">
        <v>572</v>
      </c>
      <c r="B9" t="s">
        <v>115</v>
      </c>
    </row>
    <row r="10" spans="1:2" x14ac:dyDescent="0.2">
      <c r="A10" t="s">
        <v>573</v>
      </c>
      <c r="B10" t="s">
        <v>115</v>
      </c>
    </row>
    <row r="11" spans="1:2" x14ac:dyDescent="0.2">
      <c r="A11" t="s">
        <v>881</v>
      </c>
      <c r="B11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11"/>
  <sheetViews>
    <sheetView workbookViewId="0">
      <selection activeCell="A2" sqref="A2:B11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679</v>
      </c>
      <c r="B2" t="s">
        <v>119</v>
      </c>
    </row>
    <row r="3" spans="1:2" x14ac:dyDescent="0.2">
      <c r="A3" t="s">
        <v>680</v>
      </c>
      <c r="B3" t="s">
        <v>119</v>
      </c>
    </row>
    <row r="4" spans="1:2" x14ac:dyDescent="0.2">
      <c r="A4" t="s">
        <v>574</v>
      </c>
      <c r="B4" t="s">
        <v>119</v>
      </c>
    </row>
    <row r="5" spans="1:2" x14ac:dyDescent="0.2">
      <c r="A5" t="s">
        <v>575</v>
      </c>
      <c r="B5" t="s">
        <v>119</v>
      </c>
    </row>
    <row r="6" spans="1:2" x14ac:dyDescent="0.2">
      <c r="A6" t="s">
        <v>681</v>
      </c>
      <c r="B6" t="s">
        <v>119</v>
      </c>
    </row>
    <row r="7" spans="1:2" x14ac:dyDescent="0.2">
      <c r="A7" t="s">
        <v>682</v>
      </c>
      <c r="B7" t="s">
        <v>119</v>
      </c>
    </row>
    <row r="8" spans="1:2" x14ac:dyDescent="0.2">
      <c r="A8" t="s">
        <v>683</v>
      </c>
      <c r="B8" t="s">
        <v>119</v>
      </c>
    </row>
    <row r="9" spans="1:2" x14ac:dyDescent="0.2">
      <c r="A9" t="s">
        <v>684</v>
      </c>
      <c r="B9" t="s">
        <v>119</v>
      </c>
    </row>
    <row r="10" spans="1:2" x14ac:dyDescent="0.2">
      <c r="A10" t="s">
        <v>685</v>
      </c>
      <c r="B10" t="s">
        <v>119</v>
      </c>
    </row>
    <row r="11" spans="1:2" x14ac:dyDescent="0.2">
      <c r="A11" t="s">
        <v>888</v>
      </c>
      <c r="B11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11"/>
  <sheetViews>
    <sheetView workbookViewId="0">
      <selection activeCell="A2" sqref="A2:B11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576</v>
      </c>
      <c r="B2" t="s">
        <v>120</v>
      </c>
    </row>
    <row r="3" spans="1:2" x14ac:dyDescent="0.2">
      <c r="A3" t="s">
        <v>577</v>
      </c>
      <c r="B3" t="s">
        <v>120</v>
      </c>
    </row>
    <row r="4" spans="1:2" x14ac:dyDescent="0.2">
      <c r="A4" t="s">
        <v>578</v>
      </c>
      <c r="B4" t="s">
        <v>120</v>
      </c>
    </row>
    <row r="5" spans="1:2" x14ac:dyDescent="0.2">
      <c r="A5" t="s">
        <v>579</v>
      </c>
      <c r="B5" t="s">
        <v>120</v>
      </c>
    </row>
    <row r="6" spans="1:2" x14ac:dyDescent="0.2">
      <c r="A6" t="s">
        <v>580</v>
      </c>
      <c r="B6" t="s">
        <v>120</v>
      </c>
    </row>
    <row r="7" spans="1:2" x14ac:dyDescent="0.2">
      <c r="A7" t="s">
        <v>581</v>
      </c>
      <c r="B7" t="s">
        <v>120</v>
      </c>
    </row>
    <row r="8" spans="1:2" x14ac:dyDescent="0.2">
      <c r="A8" t="s">
        <v>582</v>
      </c>
      <c r="B8" t="s">
        <v>120</v>
      </c>
    </row>
    <row r="9" spans="1:2" x14ac:dyDescent="0.2">
      <c r="A9" t="s">
        <v>583</v>
      </c>
      <c r="B9" t="s">
        <v>120</v>
      </c>
    </row>
    <row r="10" spans="1:2" x14ac:dyDescent="0.2">
      <c r="A10" t="s">
        <v>584</v>
      </c>
      <c r="B10" t="s">
        <v>120</v>
      </c>
    </row>
    <row r="11" spans="1:2" x14ac:dyDescent="0.2">
      <c r="A11" t="s">
        <v>889</v>
      </c>
      <c r="B11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D1"/>
  <sheetViews>
    <sheetView workbookViewId="0">
      <selection activeCell="A2" sqref="A2:B1400"/>
    </sheetView>
  </sheetViews>
  <sheetFormatPr defaultRowHeight="12.75" x14ac:dyDescent="0.2"/>
  <sheetData>
    <row r="1" spans="4:4" x14ac:dyDescent="0.2">
      <c r="D1" t="s">
        <v>526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1"/>
  <sheetViews>
    <sheetView workbookViewId="0">
      <selection activeCell="A2" sqref="A2:B21"/>
    </sheetView>
  </sheetViews>
  <sheetFormatPr defaultRowHeight="12.75" x14ac:dyDescent="0.2"/>
  <sheetData>
    <row r="2" spans="1:2" x14ac:dyDescent="0.2">
      <c r="A2" t="s">
        <v>585</v>
      </c>
      <c r="B2" t="s">
        <v>123</v>
      </c>
    </row>
    <row r="3" spans="1:2" x14ac:dyDescent="0.2">
      <c r="A3" t="s">
        <v>586</v>
      </c>
      <c r="B3" t="s">
        <v>123</v>
      </c>
    </row>
    <row r="4" spans="1:2" x14ac:dyDescent="0.2">
      <c r="A4" t="s">
        <v>587</v>
      </c>
      <c r="B4" t="s">
        <v>123</v>
      </c>
    </row>
    <row r="5" spans="1:2" x14ac:dyDescent="0.2">
      <c r="A5" t="s">
        <v>588</v>
      </c>
      <c r="B5" t="s">
        <v>123</v>
      </c>
    </row>
    <row r="6" spans="1:2" x14ac:dyDescent="0.2">
      <c r="A6" t="s">
        <v>589</v>
      </c>
      <c r="B6" t="s">
        <v>123</v>
      </c>
    </row>
    <row r="7" spans="1:2" x14ac:dyDescent="0.2">
      <c r="A7" t="s">
        <v>590</v>
      </c>
      <c r="B7" t="s">
        <v>123</v>
      </c>
    </row>
    <row r="8" spans="1:2" x14ac:dyDescent="0.2">
      <c r="A8" t="s">
        <v>591</v>
      </c>
      <c r="B8" t="s">
        <v>123</v>
      </c>
    </row>
    <row r="9" spans="1:2" x14ac:dyDescent="0.2">
      <c r="A9" t="s">
        <v>592</v>
      </c>
      <c r="B9" t="s">
        <v>123</v>
      </c>
    </row>
    <row r="10" spans="1:2" x14ac:dyDescent="0.2">
      <c r="A10" t="s">
        <v>593</v>
      </c>
      <c r="B10" t="s">
        <v>123</v>
      </c>
    </row>
    <row r="11" spans="1:2" x14ac:dyDescent="0.2">
      <c r="A11" t="s">
        <v>594</v>
      </c>
      <c r="B11" t="s">
        <v>123</v>
      </c>
    </row>
    <row r="12" spans="1:2" x14ac:dyDescent="0.2">
      <c r="A12" t="s">
        <v>595</v>
      </c>
      <c r="B12" t="s">
        <v>123</v>
      </c>
    </row>
    <row r="13" spans="1:2" x14ac:dyDescent="0.2">
      <c r="A13" t="s">
        <v>596</v>
      </c>
      <c r="B13" t="s">
        <v>123</v>
      </c>
    </row>
    <row r="14" spans="1:2" x14ac:dyDescent="0.2">
      <c r="A14" t="s">
        <v>597</v>
      </c>
      <c r="B14" t="s">
        <v>123</v>
      </c>
    </row>
    <row r="15" spans="1:2" x14ac:dyDescent="0.2">
      <c r="A15" t="s">
        <v>598</v>
      </c>
      <c r="B15" t="s">
        <v>123</v>
      </c>
    </row>
    <row r="16" spans="1:2" x14ac:dyDescent="0.2">
      <c r="A16" t="s">
        <v>599</v>
      </c>
      <c r="B16" t="s">
        <v>123</v>
      </c>
    </row>
    <row r="17" spans="1:2" x14ac:dyDescent="0.2">
      <c r="A17" t="s">
        <v>600</v>
      </c>
      <c r="B17" t="s">
        <v>123</v>
      </c>
    </row>
    <row r="18" spans="1:2" x14ac:dyDescent="0.2">
      <c r="A18" t="s">
        <v>601</v>
      </c>
      <c r="B18" t="s">
        <v>123</v>
      </c>
    </row>
    <row r="19" spans="1:2" x14ac:dyDescent="0.2">
      <c r="A19" t="s">
        <v>602</v>
      </c>
      <c r="B19" t="s">
        <v>123</v>
      </c>
    </row>
    <row r="20" spans="1:2" x14ac:dyDescent="0.2">
      <c r="A20" t="s">
        <v>890</v>
      </c>
      <c r="B20" t="s">
        <v>123</v>
      </c>
    </row>
    <row r="21" spans="1:2" x14ac:dyDescent="0.2">
      <c r="A21" t="s">
        <v>891</v>
      </c>
      <c r="B21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11"/>
  <sheetViews>
    <sheetView workbookViewId="0">
      <selection activeCell="A2" sqref="A2:B11"/>
    </sheetView>
  </sheetViews>
  <sheetFormatPr defaultRowHeight="12.75" x14ac:dyDescent="0.2"/>
  <sheetData>
    <row r="2" spans="1:2" x14ac:dyDescent="0.2">
      <c r="A2" t="s">
        <v>603</v>
      </c>
      <c r="B2" t="s">
        <v>15</v>
      </c>
    </row>
    <row r="3" spans="1:2" x14ac:dyDescent="0.2">
      <c r="A3" t="s">
        <v>604</v>
      </c>
      <c r="B3" t="s">
        <v>15</v>
      </c>
    </row>
    <row r="4" spans="1:2" x14ac:dyDescent="0.2">
      <c r="A4" t="s">
        <v>605</v>
      </c>
      <c r="B4" t="s">
        <v>15</v>
      </c>
    </row>
    <row r="5" spans="1:2" x14ac:dyDescent="0.2">
      <c r="A5" t="s">
        <v>606</v>
      </c>
      <c r="B5" t="s">
        <v>15</v>
      </c>
    </row>
    <row r="6" spans="1:2" x14ac:dyDescent="0.2">
      <c r="A6" t="s">
        <v>607</v>
      </c>
      <c r="B6" t="s">
        <v>15</v>
      </c>
    </row>
    <row r="7" spans="1:2" x14ac:dyDescent="0.2">
      <c r="A7" t="s">
        <v>608</v>
      </c>
      <c r="B7" t="s">
        <v>15</v>
      </c>
    </row>
    <row r="8" spans="1:2" x14ac:dyDescent="0.2">
      <c r="A8" t="s">
        <v>686</v>
      </c>
      <c r="B8" t="s">
        <v>15</v>
      </c>
    </row>
    <row r="9" spans="1:2" x14ac:dyDescent="0.2">
      <c r="A9" t="s">
        <v>687</v>
      </c>
      <c r="B9" t="s">
        <v>15</v>
      </c>
    </row>
    <row r="10" spans="1:2" x14ac:dyDescent="0.2">
      <c r="A10" t="s">
        <v>688</v>
      </c>
      <c r="B10" t="s">
        <v>15</v>
      </c>
    </row>
    <row r="11" spans="1:2" x14ac:dyDescent="0.2">
      <c r="A11" t="s">
        <v>882</v>
      </c>
      <c r="B11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61"/>
  <sheetViews>
    <sheetView workbookViewId="0">
      <selection activeCell="A2" sqref="A2:B61"/>
    </sheetView>
  </sheetViews>
  <sheetFormatPr defaultRowHeight="12.75" x14ac:dyDescent="0.2"/>
  <sheetData>
    <row r="2" spans="1:2" x14ac:dyDescent="0.2">
      <c r="A2" t="s">
        <v>689</v>
      </c>
      <c r="B2" t="s">
        <v>16</v>
      </c>
    </row>
    <row r="3" spans="1:2" x14ac:dyDescent="0.2">
      <c r="A3" t="s">
        <v>690</v>
      </c>
      <c r="B3" t="s">
        <v>16</v>
      </c>
    </row>
    <row r="4" spans="1:2" x14ac:dyDescent="0.2">
      <c r="A4" t="s">
        <v>691</v>
      </c>
      <c r="B4" t="s">
        <v>16</v>
      </c>
    </row>
    <row r="5" spans="1:2" x14ac:dyDescent="0.2">
      <c r="A5" t="s">
        <v>692</v>
      </c>
      <c r="B5" t="s">
        <v>16</v>
      </c>
    </row>
    <row r="6" spans="1:2" x14ac:dyDescent="0.2">
      <c r="A6" t="s">
        <v>609</v>
      </c>
      <c r="B6" t="s">
        <v>16</v>
      </c>
    </row>
    <row r="7" spans="1:2" x14ac:dyDescent="0.2">
      <c r="A7" t="s">
        <v>610</v>
      </c>
      <c r="B7" t="s">
        <v>16</v>
      </c>
    </row>
    <row r="8" spans="1:2" x14ac:dyDescent="0.2">
      <c r="A8" t="s">
        <v>693</v>
      </c>
      <c r="B8" t="s">
        <v>16</v>
      </c>
    </row>
    <row r="9" spans="1:2" x14ac:dyDescent="0.2">
      <c r="A9" t="s">
        <v>694</v>
      </c>
      <c r="B9" t="s">
        <v>16</v>
      </c>
    </row>
    <row r="10" spans="1:2" x14ac:dyDescent="0.2">
      <c r="A10" t="s">
        <v>695</v>
      </c>
      <c r="B10" t="s">
        <v>16</v>
      </c>
    </row>
    <row r="11" spans="1:2" x14ac:dyDescent="0.2">
      <c r="A11" t="s">
        <v>611</v>
      </c>
      <c r="B11" t="s">
        <v>16</v>
      </c>
    </row>
    <row r="12" spans="1:2" x14ac:dyDescent="0.2">
      <c r="A12" t="s">
        <v>612</v>
      </c>
      <c r="B12" t="s">
        <v>16</v>
      </c>
    </row>
    <row r="13" spans="1:2" x14ac:dyDescent="0.2">
      <c r="A13" t="s">
        <v>613</v>
      </c>
      <c r="B13" t="s">
        <v>16</v>
      </c>
    </row>
    <row r="14" spans="1:2" x14ac:dyDescent="0.2">
      <c r="A14" t="s">
        <v>614</v>
      </c>
      <c r="B14" t="s">
        <v>16</v>
      </c>
    </row>
    <row r="15" spans="1:2" x14ac:dyDescent="0.2">
      <c r="A15" t="s">
        <v>696</v>
      </c>
      <c r="B15" t="s">
        <v>16</v>
      </c>
    </row>
    <row r="16" spans="1:2" x14ac:dyDescent="0.2">
      <c r="A16" t="s">
        <v>697</v>
      </c>
      <c r="B16" t="s">
        <v>16</v>
      </c>
    </row>
    <row r="17" spans="1:2" x14ac:dyDescent="0.2">
      <c r="A17" t="s">
        <v>698</v>
      </c>
      <c r="B17" t="s">
        <v>16</v>
      </c>
    </row>
    <row r="18" spans="1:2" x14ac:dyDescent="0.2">
      <c r="A18" t="s">
        <v>699</v>
      </c>
      <c r="B18" t="s">
        <v>16</v>
      </c>
    </row>
    <row r="19" spans="1:2" x14ac:dyDescent="0.2">
      <c r="A19" t="s">
        <v>700</v>
      </c>
      <c r="B19" t="s">
        <v>16</v>
      </c>
    </row>
    <row r="20" spans="1:2" x14ac:dyDescent="0.2">
      <c r="A20" t="s">
        <v>701</v>
      </c>
      <c r="B20" t="s">
        <v>16</v>
      </c>
    </row>
    <row r="21" spans="1:2" x14ac:dyDescent="0.2">
      <c r="A21" t="s">
        <v>702</v>
      </c>
      <c r="B21" t="s">
        <v>16</v>
      </c>
    </row>
    <row r="22" spans="1:2" x14ac:dyDescent="0.2">
      <c r="A22" t="s">
        <v>703</v>
      </c>
      <c r="B22" t="s">
        <v>16</v>
      </c>
    </row>
    <row r="23" spans="1:2" x14ac:dyDescent="0.2">
      <c r="A23" t="s">
        <v>704</v>
      </c>
      <c r="B23" t="s">
        <v>16</v>
      </c>
    </row>
    <row r="24" spans="1:2" x14ac:dyDescent="0.2">
      <c r="A24" t="s">
        <v>615</v>
      </c>
      <c r="B24" t="s">
        <v>16</v>
      </c>
    </row>
    <row r="25" spans="1:2" x14ac:dyDescent="0.2">
      <c r="A25" t="s">
        <v>616</v>
      </c>
      <c r="B25" t="s">
        <v>16</v>
      </c>
    </row>
    <row r="26" spans="1:2" x14ac:dyDescent="0.2">
      <c r="A26" t="s">
        <v>705</v>
      </c>
      <c r="B26" t="s">
        <v>16</v>
      </c>
    </row>
    <row r="27" spans="1:2" x14ac:dyDescent="0.2">
      <c r="A27" t="s">
        <v>706</v>
      </c>
      <c r="B27" t="s">
        <v>16</v>
      </c>
    </row>
    <row r="28" spans="1:2" x14ac:dyDescent="0.2">
      <c r="A28" t="s">
        <v>707</v>
      </c>
      <c r="B28" t="s">
        <v>16</v>
      </c>
    </row>
    <row r="29" spans="1:2" x14ac:dyDescent="0.2">
      <c r="A29" t="s">
        <v>708</v>
      </c>
      <c r="B29" t="s">
        <v>16</v>
      </c>
    </row>
    <row r="30" spans="1:2" x14ac:dyDescent="0.2">
      <c r="A30" t="s">
        <v>709</v>
      </c>
      <c r="B30" t="s">
        <v>16</v>
      </c>
    </row>
    <row r="31" spans="1:2" x14ac:dyDescent="0.2">
      <c r="A31" t="s">
        <v>710</v>
      </c>
      <c r="B31" t="s">
        <v>16</v>
      </c>
    </row>
    <row r="32" spans="1:2" x14ac:dyDescent="0.2">
      <c r="A32" t="s">
        <v>711</v>
      </c>
      <c r="B32" t="s">
        <v>16</v>
      </c>
    </row>
    <row r="33" spans="1:2" x14ac:dyDescent="0.2">
      <c r="A33" t="s">
        <v>712</v>
      </c>
      <c r="B33" t="s">
        <v>16</v>
      </c>
    </row>
    <row r="34" spans="1:2" x14ac:dyDescent="0.2">
      <c r="A34" t="s">
        <v>713</v>
      </c>
      <c r="B34" t="s">
        <v>16</v>
      </c>
    </row>
    <row r="35" spans="1:2" x14ac:dyDescent="0.2">
      <c r="A35" t="s">
        <v>714</v>
      </c>
      <c r="B35" t="s">
        <v>16</v>
      </c>
    </row>
    <row r="36" spans="1:2" x14ac:dyDescent="0.2">
      <c r="A36" t="s">
        <v>715</v>
      </c>
      <c r="B36" t="s">
        <v>16</v>
      </c>
    </row>
    <row r="37" spans="1:2" x14ac:dyDescent="0.2">
      <c r="A37" t="s">
        <v>716</v>
      </c>
      <c r="B37" t="s">
        <v>16</v>
      </c>
    </row>
    <row r="38" spans="1:2" x14ac:dyDescent="0.2">
      <c r="A38" t="s">
        <v>717</v>
      </c>
      <c r="B38" t="s">
        <v>16</v>
      </c>
    </row>
    <row r="39" spans="1:2" x14ac:dyDescent="0.2">
      <c r="A39" t="s">
        <v>617</v>
      </c>
      <c r="B39" t="s">
        <v>16</v>
      </c>
    </row>
    <row r="40" spans="1:2" x14ac:dyDescent="0.2">
      <c r="A40" t="s">
        <v>618</v>
      </c>
      <c r="B40" t="s">
        <v>16</v>
      </c>
    </row>
    <row r="41" spans="1:2" x14ac:dyDescent="0.2">
      <c r="A41" t="s">
        <v>718</v>
      </c>
      <c r="B41" t="s">
        <v>16</v>
      </c>
    </row>
    <row r="42" spans="1:2" x14ac:dyDescent="0.2">
      <c r="A42" t="s">
        <v>719</v>
      </c>
      <c r="B42" t="s">
        <v>16</v>
      </c>
    </row>
    <row r="43" spans="1:2" x14ac:dyDescent="0.2">
      <c r="A43" t="s">
        <v>720</v>
      </c>
      <c r="B43" t="s">
        <v>16</v>
      </c>
    </row>
    <row r="44" spans="1:2" x14ac:dyDescent="0.2">
      <c r="A44" t="s">
        <v>721</v>
      </c>
      <c r="B44" t="s">
        <v>16</v>
      </c>
    </row>
    <row r="45" spans="1:2" x14ac:dyDescent="0.2">
      <c r="A45" t="s">
        <v>722</v>
      </c>
      <c r="B45" t="s">
        <v>16</v>
      </c>
    </row>
    <row r="46" spans="1:2" x14ac:dyDescent="0.2">
      <c r="A46" t="s">
        <v>723</v>
      </c>
      <c r="B46" t="s">
        <v>16</v>
      </c>
    </row>
    <row r="47" spans="1:2" x14ac:dyDescent="0.2">
      <c r="A47" t="s">
        <v>619</v>
      </c>
      <c r="B47" t="s">
        <v>16</v>
      </c>
    </row>
    <row r="48" spans="1:2" x14ac:dyDescent="0.2">
      <c r="A48" t="s">
        <v>620</v>
      </c>
      <c r="B48" t="s">
        <v>16</v>
      </c>
    </row>
    <row r="49" spans="1:2" x14ac:dyDescent="0.2">
      <c r="A49" t="s">
        <v>724</v>
      </c>
      <c r="B49" t="s">
        <v>16</v>
      </c>
    </row>
    <row r="50" spans="1:2" x14ac:dyDescent="0.2">
      <c r="A50" t="s">
        <v>725</v>
      </c>
      <c r="B50" t="s">
        <v>16</v>
      </c>
    </row>
    <row r="51" spans="1:2" x14ac:dyDescent="0.2">
      <c r="A51" t="s">
        <v>621</v>
      </c>
      <c r="B51" t="s">
        <v>16</v>
      </c>
    </row>
    <row r="52" spans="1:2" x14ac:dyDescent="0.2">
      <c r="A52" t="s">
        <v>622</v>
      </c>
      <c r="B52" t="s">
        <v>16</v>
      </c>
    </row>
    <row r="53" spans="1:2" x14ac:dyDescent="0.2">
      <c r="A53" t="s">
        <v>726</v>
      </c>
      <c r="B53" t="s">
        <v>16</v>
      </c>
    </row>
    <row r="54" spans="1:2" x14ac:dyDescent="0.2">
      <c r="A54" t="s">
        <v>727</v>
      </c>
      <c r="B54" t="s">
        <v>16</v>
      </c>
    </row>
    <row r="55" spans="1:2" x14ac:dyDescent="0.2">
      <c r="A55" t="s">
        <v>728</v>
      </c>
      <c r="B55" t="s">
        <v>16</v>
      </c>
    </row>
    <row r="56" spans="1:2" x14ac:dyDescent="0.2">
      <c r="A56" t="s">
        <v>729</v>
      </c>
      <c r="B56" t="s">
        <v>16</v>
      </c>
    </row>
    <row r="57" spans="1:2" x14ac:dyDescent="0.2">
      <c r="A57" t="s">
        <v>883</v>
      </c>
      <c r="B57" t="s">
        <v>16</v>
      </c>
    </row>
    <row r="58" spans="1:2" x14ac:dyDescent="0.2">
      <c r="A58" t="s">
        <v>892</v>
      </c>
      <c r="B58" t="s">
        <v>16</v>
      </c>
    </row>
    <row r="59" spans="1:2" x14ac:dyDescent="0.2">
      <c r="A59" t="s">
        <v>893</v>
      </c>
      <c r="B59" t="s">
        <v>16</v>
      </c>
    </row>
    <row r="60" spans="1:2" x14ac:dyDescent="0.2">
      <c r="A60" t="s">
        <v>894</v>
      </c>
      <c r="B60" t="s">
        <v>16</v>
      </c>
    </row>
    <row r="61" spans="1:2" x14ac:dyDescent="0.2">
      <c r="A61" t="s">
        <v>895</v>
      </c>
      <c r="B61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2:D11"/>
  <sheetViews>
    <sheetView workbookViewId="0">
      <selection activeCell="A2" sqref="A2:B11"/>
    </sheetView>
  </sheetViews>
  <sheetFormatPr defaultRowHeight="12.75" x14ac:dyDescent="0.2"/>
  <sheetData>
    <row r="2" spans="1:4" x14ac:dyDescent="0.2">
      <c r="A2" t="s">
        <v>623</v>
      </c>
      <c r="B2" t="s">
        <v>354</v>
      </c>
      <c r="D2" s="186"/>
    </row>
    <row r="3" spans="1:4" x14ac:dyDescent="0.2">
      <c r="A3" t="s">
        <v>730</v>
      </c>
      <c r="B3" t="s">
        <v>354</v>
      </c>
    </row>
    <row r="4" spans="1:4" x14ac:dyDescent="0.2">
      <c r="A4" t="s">
        <v>624</v>
      </c>
      <c r="B4" t="s">
        <v>354</v>
      </c>
    </row>
    <row r="5" spans="1:4" x14ac:dyDescent="0.2">
      <c r="A5" t="s">
        <v>731</v>
      </c>
      <c r="B5" t="s">
        <v>354</v>
      </c>
    </row>
    <row r="6" spans="1:4" x14ac:dyDescent="0.2">
      <c r="A6" t="s">
        <v>732</v>
      </c>
      <c r="B6" t="s">
        <v>354</v>
      </c>
    </row>
    <row r="7" spans="1:4" x14ac:dyDescent="0.2">
      <c r="A7" t="s">
        <v>733</v>
      </c>
      <c r="B7" t="s">
        <v>354</v>
      </c>
    </row>
    <row r="8" spans="1:4" x14ac:dyDescent="0.2">
      <c r="A8" t="s">
        <v>625</v>
      </c>
      <c r="B8" t="s">
        <v>354</v>
      </c>
    </row>
    <row r="9" spans="1:4" x14ac:dyDescent="0.2">
      <c r="A9" t="s">
        <v>734</v>
      </c>
      <c r="B9" t="s">
        <v>354</v>
      </c>
    </row>
    <row r="10" spans="1:4" x14ac:dyDescent="0.2">
      <c r="A10" t="s">
        <v>626</v>
      </c>
      <c r="B10" t="s">
        <v>354</v>
      </c>
    </row>
    <row r="11" spans="1:4" x14ac:dyDescent="0.2">
      <c r="A11" t="s">
        <v>735</v>
      </c>
      <c r="B11" t="s">
        <v>354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736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737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D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4" x14ac:dyDescent="0.2">
      <c r="A2" t="s">
        <v>738</v>
      </c>
      <c r="B2" t="s">
        <v>356</v>
      </c>
      <c r="D2">
        <f>IFERROR(INDEX(Lookup!$BH$9:$BH$18,MATCH($A2,Lookup!$A$9:$A$18,0)),0)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627</v>
      </c>
      <c r="B2" t="s">
        <v>357</v>
      </c>
    </row>
    <row r="3" spans="1:2" x14ac:dyDescent="0.2">
      <c r="A3" t="s">
        <v>739</v>
      </c>
      <c r="B3" t="s">
        <v>357</v>
      </c>
    </row>
    <row r="4" spans="1:2" x14ac:dyDescent="0.2">
      <c r="A4" t="s">
        <v>740</v>
      </c>
      <c r="B4" t="s">
        <v>357</v>
      </c>
    </row>
    <row r="5" spans="1:2" x14ac:dyDescent="0.2">
      <c r="A5" t="s">
        <v>628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629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741</v>
      </c>
      <c r="B2" t="s">
        <v>359</v>
      </c>
    </row>
    <row r="3" spans="1:2" x14ac:dyDescent="0.2">
      <c r="A3" t="s">
        <v>630</v>
      </c>
      <c r="B3" t="s">
        <v>359</v>
      </c>
    </row>
    <row r="4" spans="1:2" x14ac:dyDescent="0.2">
      <c r="A4" t="s">
        <v>431</v>
      </c>
      <c r="B4" t="s">
        <v>359</v>
      </c>
    </row>
    <row r="5" spans="1:2" x14ac:dyDescent="0.2">
      <c r="A5" t="s">
        <v>432</v>
      </c>
      <c r="B5" t="s">
        <v>359</v>
      </c>
    </row>
    <row r="6" spans="1:2" x14ac:dyDescent="0.2">
      <c r="A6" t="s">
        <v>433</v>
      </c>
      <c r="B6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48"/>
  <sheetViews>
    <sheetView workbookViewId="0">
      <selection activeCell="A2" sqref="A2:B148"/>
    </sheetView>
  </sheetViews>
  <sheetFormatPr defaultRowHeight="12.75" x14ac:dyDescent="0.2"/>
  <sheetData>
    <row r="2" spans="1:2" x14ac:dyDescent="0.2">
      <c r="A2" t="s">
        <v>631</v>
      </c>
      <c r="B2" t="s">
        <v>360</v>
      </c>
    </row>
    <row r="3" spans="1:2" x14ac:dyDescent="0.2">
      <c r="A3" t="s">
        <v>632</v>
      </c>
      <c r="B3" t="s">
        <v>360</v>
      </c>
    </row>
    <row r="4" spans="1:2" x14ac:dyDescent="0.2">
      <c r="A4" t="s">
        <v>633</v>
      </c>
      <c r="B4" t="s">
        <v>360</v>
      </c>
    </row>
    <row r="5" spans="1:2" x14ac:dyDescent="0.2">
      <c r="A5" t="s">
        <v>634</v>
      </c>
      <c r="B5" t="s">
        <v>360</v>
      </c>
    </row>
    <row r="6" spans="1:2" x14ac:dyDescent="0.2">
      <c r="A6" t="s">
        <v>635</v>
      </c>
      <c r="B6" t="s">
        <v>360</v>
      </c>
    </row>
    <row r="7" spans="1:2" x14ac:dyDescent="0.2">
      <c r="A7" t="s">
        <v>636</v>
      </c>
      <c r="B7" t="s">
        <v>360</v>
      </c>
    </row>
    <row r="8" spans="1:2" x14ac:dyDescent="0.2">
      <c r="A8" t="s">
        <v>637</v>
      </c>
      <c r="B8" t="s">
        <v>360</v>
      </c>
    </row>
    <row r="9" spans="1:2" x14ac:dyDescent="0.2">
      <c r="A9" t="s">
        <v>638</v>
      </c>
      <c r="B9" t="s">
        <v>360</v>
      </c>
    </row>
    <row r="10" spans="1:2" x14ac:dyDescent="0.2">
      <c r="A10" t="s">
        <v>639</v>
      </c>
      <c r="B10" t="s">
        <v>360</v>
      </c>
    </row>
    <row r="11" spans="1:2" x14ac:dyDescent="0.2">
      <c r="A11" t="s">
        <v>640</v>
      </c>
      <c r="B11" t="s">
        <v>360</v>
      </c>
    </row>
    <row r="12" spans="1:2" x14ac:dyDescent="0.2">
      <c r="A12" t="s">
        <v>641</v>
      </c>
      <c r="B12" t="s">
        <v>360</v>
      </c>
    </row>
    <row r="13" spans="1:2" x14ac:dyDescent="0.2">
      <c r="A13" t="s">
        <v>642</v>
      </c>
      <c r="B13" t="s">
        <v>360</v>
      </c>
    </row>
    <row r="14" spans="1:2" x14ac:dyDescent="0.2">
      <c r="A14" t="s">
        <v>643</v>
      </c>
      <c r="B14" t="s">
        <v>360</v>
      </c>
    </row>
    <row r="15" spans="1:2" x14ac:dyDescent="0.2">
      <c r="A15" t="s">
        <v>644</v>
      </c>
      <c r="B15" t="s">
        <v>360</v>
      </c>
    </row>
    <row r="16" spans="1:2" x14ac:dyDescent="0.2">
      <c r="A16" t="s">
        <v>645</v>
      </c>
      <c r="B16" t="s">
        <v>360</v>
      </c>
    </row>
    <row r="17" spans="1:2" x14ac:dyDescent="0.2">
      <c r="A17" t="s">
        <v>742</v>
      </c>
      <c r="B17" t="s">
        <v>360</v>
      </c>
    </row>
    <row r="18" spans="1:2" x14ac:dyDescent="0.2">
      <c r="A18" t="s">
        <v>743</v>
      </c>
      <c r="B18" t="s">
        <v>360</v>
      </c>
    </row>
    <row r="19" spans="1:2" x14ac:dyDescent="0.2">
      <c r="A19" t="s">
        <v>744</v>
      </c>
      <c r="B19" t="s">
        <v>360</v>
      </c>
    </row>
    <row r="20" spans="1:2" x14ac:dyDescent="0.2">
      <c r="A20" t="s">
        <v>745</v>
      </c>
      <c r="B20" t="s">
        <v>360</v>
      </c>
    </row>
    <row r="21" spans="1:2" x14ac:dyDescent="0.2">
      <c r="A21" t="s">
        <v>746</v>
      </c>
      <c r="B21" t="s">
        <v>360</v>
      </c>
    </row>
    <row r="22" spans="1:2" x14ac:dyDescent="0.2">
      <c r="A22" t="s">
        <v>747</v>
      </c>
      <c r="B22" t="s">
        <v>360</v>
      </c>
    </row>
    <row r="23" spans="1:2" x14ac:dyDescent="0.2">
      <c r="A23" t="s">
        <v>748</v>
      </c>
      <c r="B23" t="s">
        <v>360</v>
      </c>
    </row>
    <row r="24" spans="1:2" x14ac:dyDescent="0.2">
      <c r="A24" t="s">
        <v>749</v>
      </c>
      <c r="B24" t="s">
        <v>360</v>
      </c>
    </row>
    <row r="25" spans="1:2" x14ac:dyDescent="0.2">
      <c r="A25" t="s">
        <v>646</v>
      </c>
      <c r="B25" t="s">
        <v>360</v>
      </c>
    </row>
    <row r="26" spans="1:2" x14ac:dyDescent="0.2">
      <c r="A26" t="s">
        <v>647</v>
      </c>
      <c r="B26" t="s">
        <v>360</v>
      </c>
    </row>
    <row r="27" spans="1:2" x14ac:dyDescent="0.2">
      <c r="A27" t="s">
        <v>750</v>
      </c>
      <c r="B27" t="s">
        <v>360</v>
      </c>
    </row>
    <row r="28" spans="1:2" x14ac:dyDescent="0.2">
      <c r="A28" t="s">
        <v>751</v>
      </c>
      <c r="B28" t="s">
        <v>360</v>
      </c>
    </row>
    <row r="29" spans="1:2" x14ac:dyDescent="0.2">
      <c r="A29" t="s">
        <v>752</v>
      </c>
      <c r="B29" t="s">
        <v>360</v>
      </c>
    </row>
    <row r="30" spans="1:2" x14ac:dyDescent="0.2">
      <c r="A30" t="s">
        <v>753</v>
      </c>
      <c r="B30" t="s">
        <v>360</v>
      </c>
    </row>
    <row r="31" spans="1:2" x14ac:dyDescent="0.2">
      <c r="A31" t="s">
        <v>754</v>
      </c>
      <c r="B31" t="s">
        <v>360</v>
      </c>
    </row>
    <row r="32" spans="1:2" x14ac:dyDescent="0.2">
      <c r="A32" t="s">
        <v>755</v>
      </c>
      <c r="B32" t="s">
        <v>360</v>
      </c>
    </row>
    <row r="33" spans="1:2" x14ac:dyDescent="0.2">
      <c r="A33" t="s">
        <v>756</v>
      </c>
      <c r="B33" t="s">
        <v>360</v>
      </c>
    </row>
    <row r="34" spans="1:2" x14ac:dyDescent="0.2">
      <c r="A34" t="s">
        <v>757</v>
      </c>
      <c r="B34" t="s">
        <v>360</v>
      </c>
    </row>
    <row r="35" spans="1:2" x14ac:dyDescent="0.2">
      <c r="A35" t="s">
        <v>758</v>
      </c>
      <c r="B35" t="s">
        <v>360</v>
      </c>
    </row>
    <row r="36" spans="1:2" x14ac:dyDescent="0.2">
      <c r="A36" t="s">
        <v>759</v>
      </c>
      <c r="B36" t="s">
        <v>360</v>
      </c>
    </row>
    <row r="37" spans="1:2" x14ac:dyDescent="0.2">
      <c r="A37" t="s">
        <v>760</v>
      </c>
      <c r="B37" t="s">
        <v>360</v>
      </c>
    </row>
    <row r="38" spans="1:2" x14ac:dyDescent="0.2">
      <c r="A38" t="s">
        <v>761</v>
      </c>
      <c r="B38" t="s">
        <v>360</v>
      </c>
    </row>
    <row r="39" spans="1:2" x14ac:dyDescent="0.2">
      <c r="A39" t="s">
        <v>762</v>
      </c>
      <c r="B39" t="s">
        <v>360</v>
      </c>
    </row>
    <row r="40" spans="1:2" x14ac:dyDescent="0.2">
      <c r="A40" t="s">
        <v>648</v>
      </c>
      <c r="B40" t="s">
        <v>360</v>
      </c>
    </row>
    <row r="41" spans="1:2" x14ac:dyDescent="0.2">
      <c r="A41" t="s">
        <v>649</v>
      </c>
      <c r="B41" t="s">
        <v>360</v>
      </c>
    </row>
    <row r="42" spans="1:2" x14ac:dyDescent="0.2">
      <c r="A42" t="s">
        <v>763</v>
      </c>
      <c r="B42" t="s">
        <v>360</v>
      </c>
    </row>
    <row r="43" spans="1:2" x14ac:dyDescent="0.2">
      <c r="A43" t="s">
        <v>764</v>
      </c>
      <c r="B43" t="s">
        <v>360</v>
      </c>
    </row>
    <row r="44" spans="1:2" x14ac:dyDescent="0.2">
      <c r="A44" t="s">
        <v>765</v>
      </c>
      <c r="B44" t="s">
        <v>360</v>
      </c>
    </row>
    <row r="45" spans="1:2" x14ac:dyDescent="0.2">
      <c r="A45" t="s">
        <v>766</v>
      </c>
      <c r="B45" t="s">
        <v>360</v>
      </c>
    </row>
    <row r="46" spans="1:2" x14ac:dyDescent="0.2">
      <c r="A46" t="s">
        <v>767</v>
      </c>
      <c r="B46" t="s">
        <v>360</v>
      </c>
    </row>
    <row r="47" spans="1:2" x14ac:dyDescent="0.2">
      <c r="A47" t="s">
        <v>768</v>
      </c>
      <c r="B47" t="s">
        <v>360</v>
      </c>
    </row>
    <row r="48" spans="1:2" x14ac:dyDescent="0.2">
      <c r="A48" t="s">
        <v>769</v>
      </c>
      <c r="B48" t="s">
        <v>360</v>
      </c>
    </row>
    <row r="49" spans="1:2" x14ac:dyDescent="0.2">
      <c r="A49" t="s">
        <v>770</v>
      </c>
      <c r="B49" t="s">
        <v>360</v>
      </c>
    </row>
    <row r="50" spans="1:2" x14ac:dyDescent="0.2">
      <c r="A50" t="s">
        <v>771</v>
      </c>
      <c r="B50" t="s">
        <v>360</v>
      </c>
    </row>
    <row r="51" spans="1:2" x14ac:dyDescent="0.2">
      <c r="A51" t="s">
        <v>772</v>
      </c>
      <c r="B51" t="s">
        <v>360</v>
      </c>
    </row>
    <row r="52" spans="1:2" x14ac:dyDescent="0.2">
      <c r="A52" t="s">
        <v>773</v>
      </c>
      <c r="B52" t="s">
        <v>360</v>
      </c>
    </row>
    <row r="53" spans="1:2" x14ac:dyDescent="0.2">
      <c r="A53" t="s">
        <v>774</v>
      </c>
      <c r="B53" t="s">
        <v>360</v>
      </c>
    </row>
    <row r="54" spans="1:2" x14ac:dyDescent="0.2">
      <c r="A54" t="s">
        <v>775</v>
      </c>
      <c r="B54" t="s">
        <v>360</v>
      </c>
    </row>
    <row r="55" spans="1:2" x14ac:dyDescent="0.2">
      <c r="A55" t="s">
        <v>776</v>
      </c>
      <c r="B55" t="s">
        <v>360</v>
      </c>
    </row>
    <row r="56" spans="1:2" x14ac:dyDescent="0.2">
      <c r="A56" t="s">
        <v>777</v>
      </c>
      <c r="B56" t="s">
        <v>360</v>
      </c>
    </row>
    <row r="57" spans="1:2" x14ac:dyDescent="0.2">
      <c r="A57" t="s">
        <v>778</v>
      </c>
      <c r="B57" t="s">
        <v>360</v>
      </c>
    </row>
    <row r="58" spans="1:2" x14ac:dyDescent="0.2">
      <c r="A58" t="s">
        <v>779</v>
      </c>
      <c r="B58" t="s">
        <v>360</v>
      </c>
    </row>
    <row r="59" spans="1:2" x14ac:dyDescent="0.2">
      <c r="A59" t="s">
        <v>780</v>
      </c>
      <c r="B59" t="s">
        <v>360</v>
      </c>
    </row>
    <row r="60" spans="1:2" x14ac:dyDescent="0.2">
      <c r="A60" t="s">
        <v>781</v>
      </c>
      <c r="B60" t="s">
        <v>360</v>
      </c>
    </row>
    <row r="61" spans="1:2" x14ac:dyDescent="0.2">
      <c r="A61" t="s">
        <v>782</v>
      </c>
      <c r="B61" t="s">
        <v>360</v>
      </c>
    </row>
    <row r="62" spans="1:2" x14ac:dyDescent="0.2">
      <c r="A62" t="s">
        <v>783</v>
      </c>
      <c r="B62" t="s">
        <v>360</v>
      </c>
    </row>
    <row r="63" spans="1:2" x14ac:dyDescent="0.2">
      <c r="A63" t="s">
        <v>784</v>
      </c>
      <c r="B63" t="s">
        <v>360</v>
      </c>
    </row>
    <row r="64" spans="1:2" x14ac:dyDescent="0.2">
      <c r="A64" t="s">
        <v>785</v>
      </c>
      <c r="B64" t="s">
        <v>360</v>
      </c>
    </row>
    <row r="65" spans="1:2" x14ac:dyDescent="0.2">
      <c r="A65" t="s">
        <v>786</v>
      </c>
      <c r="B65" t="s">
        <v>360</v>
      </c>
    </row>
    <row r="66" spans="1:2" x14ac:dyDescent="0.2">
      <c r="A66" t="s">
        <v>787</v>
      </c>
      <c r="B66" t="s">
        <v>360</v>
      </c>
    </row>
    <row r="67" spans="1:2" x14ac:dyDescent="0.2">
      <c r="A67" t="s">
        <v>650</v>
      </c>
      <c r="B67" t="s">
        <v>360</v>
      </c>
    </row>
    <row r="68" spans="1:2" x14ac:dyDescent="0.2">
      <c r="A68" t="s">
        <v>788</v>
      </c>
      <c r="B68" t="s">
        <v>360</v>
      </c>
    </row>
    <row r="69" spans="1:2" x14ac:dyDescent="0.2">
      <c r="A69" t="s">
        <v>789</v>
      </c>
      <c r="B69" t="s">
        <v>360</v>
      </c>
    </row>
    <row r="70" spans="1:2" x14ac:dyDescent="0.2">
      <c r="A70" t="s">
        <v>790</v>
      </c>
      <c r="B70" t="s">
        <v>360</v>
      </c>
    </row>
    <row r="71" spans="1:2" x14ac:dyDescent="0.2">
      <c r="A71" t="s">
        <v>791</v>
      </c>
      <c r="B71" t="s">
        <v>360</v>
      </c>
    </row>
    <row r="72" spans="1:2" x14ac:dyDescent="0.2">
      <c r="A72" t="s">
        <v>792</v>
      </c>
      <c r="B72" t="s">
        <v>360</v>
      </c>
    </row>
    <row r="73" spans="1:2" x14ac:dyDescent="0.2">
      <c r="A73" t="s">
        <v>793</v>
      </c>
      <c r="B73" t="s">
        <v>360</v>
      </c>
    </row>
    <row r="74" spans="1:2" x14ac:dyDescent="0.2">
      <c r="A74" t="s">
        <v>794</v>
      </c>
      <c r="B74" t="s">
        <v>360</v>
      </c>
    </row>
    <row r="75" spans="1:2" x14ac:dyDescent="0.2">
      <c r="A75" t="s">
        <v>795</v>
      </c>
      <c r="B75" t="s">
        <v>360</v>
      </c>
    </row>
    <row r="76" spans="1:2" x14ac:dyDescent="0.2">
      <c r="A76" t="s">
        <v>796</v>
      </c>
      <c r="B76" t="s">
        <v>360</v>
      </c>
    </row>
    <row r="77" spans="1:2" x14ac:dyDescent="0.2">
      <c r="A77" t="s">
        <v>797</v>
      </c>
      <c r="B77" t="s">
        <v>360</v>
      </c>
    </row>
    <row r="78" spans="1:2" x14ac:dyDescent="0.2">
      <c r="A78" t="s">
        <v>798</v>
      </c>
      <c r="B78" t="s">
        <v>360</v>
      </c>
    </row>
    <row r="79" spans="1:2" x14ac:dyDescent="0.2">
      <c r="A79" t="s">
        <v>799</v>
      </c>
      <c r="B79" t="s">
        <v>360</v>
      </c>
    </row>
    <row r="80" spans="1:2" x14ac:dyDescent="0.2">
      <c r="A80" t="s">
        <v>800</v>
      </c>
      <c r="B80" t="s">
        <v>360</v>
      </c>
    </row>
    <row r="81" spans="1:2" x14ac:dyDescent="0.2">
      <c r="A81" t="s">
        <v>801</v>
      </c>
      <c r="B81" t="s">
        <v>360</v>
      </c>
    </row>
    <row r="82" spans="1:2" x14ac:dyDescent="0.2">
      <c r="A82" t="s">
        <v>651</v>
      </c>
      <c r="B82" t="s">
        <v>360</v>
      </c>
    </row>
    <row r="83" spans="1:2" x14ac:dyDescent="0.2">
      <c r="A83" t="s">
        <v>652</v>
      </c>
      <c r="B83" t="s">
        <v>360</v>
      </c>
    </row>
    <row r="84" spans="1:2" x14ac:dyDescent="0.2">
      <c r="A84" t="s">
        <v>802</v>
      </c>
      <c r="B84" t="s">
        <v>360</v>
      </c>
    </row>
    <row r="85" spans="1:2" x14ac:dyDescent="0.2">
      <c r="A85" t="s">
        <v>803</v>
      </c>
      <c r="B85" t="s">
        <v>360</v>
      </c>
    </row>
    <row r="86" spans="1:2" x14ac:dyDescent="0.2">
      <c r="A86" t="s">
        <v>804</v>
      </c>
      <c r="B86" t="s">
        <v>360</v>
      </c>
    </row>
    <row r="87" spans="1:2" x14ac:dyDescent="0.2">
      <c r="A87" t="s">
        <v>653</v>
      </c>
      <c r="B87" t="s">
        <v>360</v>
      </c>
    </row>
    <row r="88" spans="1:2" x14ac:dyDescent="0.2">
      <c r="A88" t="s">
        <v>654</v>
      </c>
      <c r="B88" t="s">
        <v>360</v>
      </c>
    </row>
    <row r="89" spans="1:2" x14ac:dyDescent="0.2">
      <c r="A89" t="s">
        <v>655</v>
      </c>
      <c r="B89" t="s">
        <v>360</v>
      </c>
    </row>
    <row r="90" spans="1:2" x14ac:dyDescent="0.2">
      <c r="A90" t="s">
        <v>656</v>
      </c>
      <c r="B90" t="s">
        <v>360</v>
      </c>
    </row>
    <row r="91" spans="1:2" x14ac:dyDescent="0.2">
      <c r="A91" t="s">
        <v>657</v>
      </c>
      <c r="B91" t="s">
        <v>360</v>
      </c>
    </row>
    <row r="92" spans="1:2" x14ac:dyDescent="0.2">
      <c r="A92" t="s">
        <v>805</v>
      </c>
      <c r="B92" t="s">
        <v>360</v>
      </c>
    </row>
    <row r="93" spans="1:2" x14ac:dyDescent="0.2">
      <c r="A93" t="s">
        <v>806</v>
      </c>
      <c r="B93" t="s">
        <v>360</v>
      </c>
    </row>
    <row r="94" spans="1:2" x14ac:dyDescent="0.2">
      <c r="A94" t="s">
        <v>807</v>
      </c>
      <c r="B94" t="s">
        <v>360</v>
      </c>
    </row>
    <row r="95" spans="1:2" x14ac:dyDescent="0.2">
      <c r="A95" t="s">
        <v>808</v>
      </c>
      <c r="B95" t="s">
        <v>360</v>
      </c>
    </row>
    <row r="96" spans="1:2" x14ac:dyDescent="0.2">
      <c r="A96" t="s">
        <v>809</v>
      </c>
      <c r="B96" t="s">
        <v>360</v>
      </c>
    </row>
    <row r="97" spans="1:2" x14ac:dyDescent="0.2">
      <c r="A97" t="s">
        <v>658</v>
      </c>
      <c r="B97" t="s">
        <v>360</v>
      </c>
    </row>
    <row r="98" spans="1:2" x14ac:dyDescent="0.2">
      <c r="A98" t="s">
        <v>810</v>
      </c>
      <c r="B98" t="s">
        <v>360</v>
      </c>
    </row>
    <row r="99" spans="1:2" x14ac:dyDescent="0.2">
      <c r="A99" t="s">
        <v>811</v>
      </c>
      <c r="B99" t="s">
        <v>360</v>
      </c>
    </row>
    <row r="100" spans="1:2" x14ac:dyDescent="0.2">
      <c r="A100" t="s">
        <v>812</v>
      </c>
      <c r="B100" t="s">
        <v>360</v>
      </c>
    </row>
    <row r="101" spans="1:2" x14ac:dyDescent="0.2">
      <c r="A101" t="s">
        <v>813</v>
      </c>
      <c r="B101" t="s">
        <v>360</v>
      </c>
    </row>
    <row r="102" spans="1:2" x14ac:dyDescent="0.2">
      <c r="A102" t="s">
        <v>659</v>
      </c>
      <c r="B102" t="s">
        <v>360</v>
      </c>
    </row>
    <row r="103" spans="1:2" x14ac:dyDescent="0.2">
      <c r="A103" t="s">
        <v>660</v>
      </c>
      <c r="B103" t="s">
        <v>360</v>
      </c>
    </row>
    <row r="104" spans="1:2" x14ac:dyDescent="0.2">
      <c r="A104" t="s">
        <v>814</v>
      </c>
      <c r="B104" t="s">
        <v>360</v>
      </c>
    </row>
    <row r="105" spans="1:2" x14ac:dyDescent="0.2">
      <c r="A105" t="s">
        <v>815</v>
      </c>
      <c r="B105" t="s">
        <v>360</v>
      </c>
    </row>
    <row r="106" spans="1:2" x14ac:dyDescent="0.2">
      <c r="A106" t="s">
        <v>816</v>
      </c>
      <c r="B106" t="s">
        <v>360</v>
      </c>
    </row>
    <row r="107" spans="1:2" x14ac:dyDescent="0.2">
      <c r="A107" t="s">
        <v>661</v>
      </c>
      <c r="B107" t="s">
        <v>360</v>
      </c>
    </row>
    <row r="108" spans="1:2" x14ac:dyDescent="0.2">
      <c r="A108" t="s">
        <v>817</v>
      </c>
      <c r="B108" t="s">
        <v>360</v>
      </c>
    </row>
    <row r="109" spans="1:2" x14ac:dyDescent="0.2">
      <c r="A109" t="s">
        <v>818</v>
      </c>
      <c r="B109" t="s">
        <v>360</v>
      </c>
    </row>
    <row r="110" spans="1:2" x14ac:dyDescent="0.2">
      <c r="A110" t="s">
        <v>819</v>
      </c>
      <c r="B110" t="s">
        <v>360</v>
      </c>
    </row>
    <row r="111" spans="1:2" x14ac:dyDescent="0.2">
      <c r="A111" t="s">
        <v>820</v>
      </c>
      <c r="B111" t="s">
        <v>360</v>
      </c>
    </row>
    <row r="112" spans="1:2" x14ac:dyDescent="0.2">
      <c r="A112" t="s">
        <v>821</v>
      </c>
      <c r="B112" t="s">
        <v>360</v>
      </c>
    </row>
    <row r="113" spans="1:2" x14ac:dyDescent="0.2">
      <c r="A113" t="s">
        <v>822</v>
      </c>
      <c r="B113" t="s">
        <v>360</v>
      </c>
    </row>
    <row r="114" spans="1:2" x14ac:dyDescent="0.2">
      <c r="A114" t="s">
        <v>823</v>
      </c>
      <c r="B114" t="s">
        <v>360</v>
      </c>
    </row>
    <row r="115" spans="1:2" x14ac:dyDescent="0.2">
      <c r="A115" t="s">
        <v>824</v>
      </c>
      <c r="B115" t="s">
        <v>360</v>
      </c>
    </row>
    <row r="116" spans="1:2" x14ac:dyDescent="0.2">
      <c r="A116" t="s">
        <v>825</v>
      </c>
      <c r="B116" t="s">
        <v>360</v>
      </c>
    </row>
    <row r="117" spans="1:2" x14ac:dyDescent="0.2">
      <c r="A117" t="s">
        <v>826</v>
      </c>
      <c r="B117" t="s">
        <v>360</v>
      </c>
    </row>
    <row r="118" spans="1:2" x14ac:dyDescent="0.2">
      <c r="A118" t="s">
        <v>827</v>
      </c>
      <c r="B118" t="s">
        <v>360</v>
      </c>
    </row>
    <row r="119" spans="1:2" x14ac:dyDescent="0.2">
      <c r="A119" t="s">
        <v>662</v>
      </c>
      <c r="B119" t="s">
        <v>360</v>
      </c>
    </row>
    <row r="120" spans="1:2" x14ac:dyDescent="0.2">
      <c r="A120" t="s">
        <v>663</v>
      </c>
      <c r="B120" t="s">
        <v>360</v>
      </c>
    </row>
    <row r="121" spans="1:2" x14ac:dyDescent="0.2">
      <c r="A121" t="s">
        <v>828</v>
      </c>
      <c r="B121" t="s">
        <v>360</v>
      </c>
    </row>
    <row r="122" spans="1:2" x14ac:dyDescent="0.2">
      <c r="A122" t="s">
        <v>829</v>
      </c>
      <c r="B122" t="s">
        <v>360</v>
      </c>
    </row>
    <row r="123" spans="1:2" x14ac:dyDescent="0.2">
      <c r="A123" t="s">
        <v>830</v>
      </c>
      <c r="B123" t="s">
        <v>360</v>
      </c>
    </row>
    <row r="124" spans="1:2" x14ac:dyDescent="0.2">
      <c r="A124" t="s">
        <v>831</v>
      </c>
      <c r="B124" t="s">
        <v>360</v>
      </c>
    </row>
    <row r="125" spans="1:2" x14ac:dyDescent="0.2">
      <c r="A125" t="s">
        <v>832</v>
      </c>
      <c r="B125" t="s">
        <v>360</v>
      </c>
    </row>
    <row r="126" spans="1:2" x14ac:dyDescent="0.2">
      <c r="A126" t="s">
        <v>833</v>
      </c>
      <c r="B126" t="s">
        <v>360</v>
      </c>
    </row>
    <row r="127" spans="1:2" x14ac:dyDescent="0.2">
      <c r="A127" t="s">
        <v>834</v>
      </c>
      <c r="B127" t="s">
        <v>360</v>
      </c>
    </row>
    <row r="128" spans="1:2" x14ac:dyDescent="0.2">
      <c r="A128" t="s">
        <v>664</v>
      </c>
      <c r="B128" t="s">
        <v>360</v>
      </c>
    </row>
    <row r="129" spans="1:2" x14ac:dyDescent="0.2">
      <c r="A129" t="s">
        <v>665</v>
      </c>
      <c r="B129" t="s">
        <v>360</v>
      </c>
    </row>
    <row r="130" spans="1:2" x14ac:dyDescent="0.2">
      <c r="A130" t="s">
        <v>835</v>
      </c>
      <c r="B130" t="s">
        <v>360</v>
      </c>
    </row>
    <row r="131" spans="1:2" x14ac:dyDescent="0.2">
      <c r="A131" t="s">
        <v>836</v>
      </c>
      <c r="B131" t="s">
        <v>360</v>
      </c>
    </row>
    <row r="132" spans="1:2" x14ac:dyDescent="0.2">
      <c r="A132" t="s">
        <v>666</v>
      </c>
      <c r="B132" t="s">
        <v>360</v>
      </c>
    </row>
    <row r="133" spans="1:2" x14ac:dyDescent="0.2">
      <c r="A133" t="s">
        <v>667</v>
      </c>
      <c r="B133" t="s">
        <v>360</v>
      </c>
    </row>
    <row r="134" spans="1:2" x14ac:dyDescent="0.2">
      <c r="A134" t="s">
        <v>837</v>
      </c>
      <c r="B134" t="s">
        <v>360</v>
      </c>
    </row>
    <row r="135" spans="1:2" x14ac:dyDescent="0.2">
      <c r="A135" t="s">
        <v>838</v>
      </c>
      <c r="B135" t="s">
        <v>360</v>
      </c>
    </row>
    <row r="136" spans="1:2" x14ac:dyDescent="0.2">
      <c r="A136" t="s">
        <v>839</v>
      </c>
      <c r="B136" t="s">
        <v>360</v>
      </c>
    </row>
    <row r="137" spans="1:2" x14ac:dyDescent="0.2">
      <c r="A137" t="s">
        <v>840</v>
      </c>
      <c r="B137" t="s">
        <v>360</v>
      </c>
    </row>
    <row r="138" spans="1:2" x14ac:dyDescent="0.2">
      <c r="A138" t="s">
        <v>884</v>
      </c>
      <c r="B138" t="s">
        <v>360</v>
      </c>
    </row>
    <row r="139" spans="1:2" x14ac:dyDescent="0.2">
      <c r="A139" t="s">
        <v>885</v>
      </c>
      <c r="B139" t="s">
        <v>360</v>
      </c>
    </row>
    <row r="140" spans="1:2" x14ac:dyDescent="0.2">
      <c r="A140" t="s">
        <v>896</v>
      </c>
      <c r="B140" t="s">
        <v>360</v>
      </c>
    </row>
    <row r="141" spans="1:2" x14ac:dyDescent="0.2">
      <c r="A141" t="s">
        <v>897</v>
      </c>
      <c r="B141" t="s">
        <v>360</v>
      </c>
    </row>
    <row r="142" spans="1:2" x14ac:dyDescent="0.2">
      <c r="A142" t="s">
        <v>898</v>
      </c>
      <c r="B142" t="s">
        <v>360</v>
      </c>
    </row>
    <row r="143" spans="1:2" x14ac:dyDescent="0.2">
      <c r="A143" t="s">
        <v>899</v>
      </c>
      <c r="B143" t="s">
        <v>360</v>
      </c>
    </row>
    <row r="144" spans="1:2" x14ac:dyDescent="0.2">
      <c r="A144" t="s">
        <v>886</v>
      </c>
      <c r="B144" t="s">
        <v>360</v>
      </c>
    </row>
    <row r="145" spans="1:2" x14ac:dyDescent="0.2">
      <c r="A145" t="s">
        <v>900</v>
      </c>
      <c r="B145" t="s">
        <v>360</v>
      </c>
    </row>
    <row r="146" spans="1:2" x14ac:dyDescent="0.2">
      <c r="A146" t="s">
        <v>901</v>
      </c>
      <c r="B146" t="s">
        <v>360</v>
      </c>
    </row>
    <row r="147" spans="1:2" x14ac:dyDescent="0.2">
      <c r="A147" t="s">
        <v>902</v>
      </c>
      <c r="B147" t="s">
        <v>360</v>
      </c>
    </row>
    <row r="148" spans="1:2" x14ac:dyDescent="0.2">
      <c r="A148" t="s">
        <v>887</v>
      </c>
      <c r="B148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528</v>
      </c>
      <c r="B2" t="s">
        <v>361</v>
      </c>
    </row>
    <row r="3" spans="1:2" x14ac:dyDescent="0.2">
      <c r="A3" t="s">
        <v>529</v>
      </c>
      <c r="B3" t="s">
        <v>361</v>
      </c>
    </row>
    <row r="4" spans="1:2" x14ac:dyDescent="0.2">
      <c r="A4" t="s">
        <v>483</v>
      </c>
      <c r="B4" t="s">
        <v>361</v>
      </c>
    </row>
    <row r="5" spans="1:2" x14ac:dyDescent="0.2">
      <c r="A5" t="s">
        <v>530</v>
      </c>
      <c r="B5" t="s">
        <v>361</v>
      </c>
    </row>
    <row r="6" spans="1:2" x14ac:dyDescent="0.2">
      <c r="A6" t="s">
        <v>448</v>
      </c>
      <c r="B6" t="s">
        <v>361</v>
      </c>
    </row>
    <row r="7" spans="1:2" x14ac:dyDescent="0.2">
      <c r="A7" t="s">
        <v>434</v>
      </c>
      <c r="B7" t="s">
        <v>361</v>
      </c>
    </row>
    <row r="8" spans="1:2" x14ac:dyDescent="0.2">
      <c r="A8" t="s">
        <v>531</v>
      </c>
      <c r="B8" t="s">
        <v>361</v>
      </c>
    </row>
    <row r="9" spans="1:2" x14ac:dyDescent="0.2">
      <c r="A9" t="s">
        <v>841</v>
      </c>
      <c r="B9" t="s">
        <v>361</v>
      </c>
    </row>
    <row r="10" spans="1:2" x14ac:dyDescent="0.2">
      <c r="A10" t="s">
        <v>532</v>
      </c>
      <c r="B10" t="s">
        <v>361</v>
      </c>
    </row>
    <row r="11" spans="1:2" x14ac:dyDescent="0.2">
      <c r="A11" t="s">
        <v>533</v>
      </c>
      <c r="B11" t="s">
        <v>361</v>
      </c>
    </row>
    <row r="12" spans="1:2" x14ac:dyDescent="0.2">
      <c r="A12" t="s">
        <v>435</v>
      </c>
      <c r="B12" t="s">
        <v>361</v>
      </c>
    </row>
    <row r="13" spans="1:2" x14ac:dyDescent="0.2">
      <c r="A13" t="s">
        <v>534</v>
      </c>
      <c r="B13" t="s">
        <v>361</v>
      </c>
    </row>
    <row r="14" spans="1:2" x14ac:dyDescent="0.2">
      <c r="A14" t="s">
        <v>535</v>
      </c>
      <c r="B14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842</v>
      </c>
      <c r="B2" t="s">
        <v>362</v>
      </c>
    </row>
    <row r="3" spans="1:2" x14ac:dyDescent="0.2">
      <c r="A3" t="s">
        <v>843</v>
      </c>
      <c r="B3" t="s">
        <v>362</v>
      </c>
    </row>
    <row r="4" spans="1:2" x14ac:dyDescent="0.2">
      <c r="A4" t="s">
        <v>844</v>
      </c>
      <c r="B4" t="s">
        <v>362</v>
      </c>
    </row>
    <row r="5" spans="1:2" x14ac:dyDescent="0.2">
      <c r="A5" t="s">
        <v>845</v>
      </c>
      <c r="B5" t="s">
        <v>362</v>
      </c>
    </row>
    <row r="6" spans="1:2" x14ac:dyDescent="0.2">
      <c r="A6" t="s">
        <v>846</v>
      </c>
      <c r="B6" t="s">
        <v>362</v>
      </c>
    </row>
    <row r="7" spans="1:2" x14ac:dyDescent="0.2">
      <c r="A7" t="s">
        <v>847</v>
      </c>
      <c r="B7" t="s">
        <v>362</v>
      </c>
    </row>
    <row r="8" spans="1:2" x14ac:dyDescent="0.2">
      <c r="A8" t="s">
        <v>848</v>
      </c>
      <c r="B8" t="s">
        <v>362</v>
      </c>
    </row>
    <row r="9" spans="1:2" x14ac:dyDescent="0.2">
      <c r="A9" t="s">
        <v>849</v>
      </c>
      <c r="B9" t="s">
        <v>362</v>
      </c>
    </row>
    <row r="10" spans="1:2" x14ac:dyDescent="0.2">
      <c r="A10" t="s">
        <v>850</v>
      </c>
      <c r="B10" t="s">
        <v>362</v>
      </c>
    </row>
    <row r="11" spans="1:2" x14ac:dyDescent="0.2">
      <c r="A11" t="s">
        <v>851</v>
      </c>
      <c r="B11" t="s">
        <v>362</v>
      </c>
    </row>
    <row r="12" spans="1:2" x14ac:dyDescent="0.2">
      <c r="A12" t="s">
        <v>852</v>
      </c>
      <c r="B12" t="s">
        <v>362</v>
      </c>
    </row>
    <row r="13" spans="1:2" x14ac:dyDescent="0.2">
      <c r="A13" t="s">
        <v>853</v>
      </c>
      <c r="B13" t="s">
        <v>362</v>
      </c>
    </row>
    <row r="14" spans="1:2" x14ac:dyDescent="0.2">
      <c r="A14" t="s">
        <v>854</v>
      </c>
      <c r="B14" t="s">
        <v>362</v>
      </c>
    </row>
    <row r="15" spans="1:2" x14ac:dyDescent="0.2">
      <c r="A15" t="s">
        <v>554</v>
      </c>
      <c r="B15" t="s">
        <v>362</v>
      </c>
    </row>
    <row r="16" spans="1:2" x14ac:dyDescent="0.2">
      <c r="A16" t="s">
        <v>555</v>
      </c>
      <c r="B16" t="s">
        <v>362</v>
      </c>
    </row>
    <row r="17" spans="1:2" x14ac:dyDescent="0.2">
      <c r="A17" t="s">
        <v>556</v>
      </c>
      <c r="B17" t="s">
        <v>362</v>
      </c>
    </row>
    <row r="18" spans="1:2" x14ac:dyDescent="0.2">
      <c r="A18" t="s">
        <v>557</v>
      </c>
      <c r="B18" t="s">
        <v>362</v>
      </c>
    </row>
    <row r="19" spans="1:2" x14ac:dyDescent="0.2">
      <c r="A19" t="s">
        <v>558</v>
      </c>
      <c r="B19" t="s">
        <v>362</v>
      </c>
    </row>
    <row r="20" spans="1:2" x14ac:dyDescent="0.2">
      <c r="A20" t="s">
        <v>559</v>
      </c>
      <c r="B20" t="s">
        <v>362</v>
      </c>
    </row>
    <row r="21" spans="1:2" x14ac:dyDescent="0.2">
      <c r="A21" t="s">
        <v>560</v>
      </c>
      <c r="B21" t="s">
        <v>362</v>
      </c>
    </row>
    <row r="22" spans="1:2" x14ac:dyDescent="0.2">
      <c r="A22" t="s">
        <v>855</v>
      </c>
      <c r="B22" t="s">
        <v>362</v>
      </c>
    </row>
    <row r="23" spans="1:2" x14ac:dyDescent="0.2">
      <c r="A23" t="s">
        <v>561</v>
      </c>
      <c r="B23" t="s">
        <v>362</v>
      </c>
    </row>
    <row r="24" spans="1:2" x14ac:dyDescent="0.2">
      <c r="A24" t="s">
        <v>562</v>
      </c>
      <c r="B24" t="s">
        <v>362</v>
      </c>
    </row>
    <row r="25" spans="1:2" x14ac:dyDescent="0.2">
      <c r="A25" t="s">
        <v>536</v>
      </c>
      <c r="B25" t="s">
        <v>362</v>
      </c>
    </row>
    <row r="26" spans="1:2" x14ac:dyDescent="0.2">
      <c r="A26" t="s">
        <v>563</v>
      </c>
      <c r="B26" t="s">
        <v>362</v>
      </c>
    </row>
    <row r="27" spans="1:2" x14ac:dyDescent="0.2">
      <c r="A27" t="s">
        <v>564</v>
      </c>
      <c r="B27" t="s">
        <v>362</v>
      </c>
    </row>
    <row r="28" spans="1:2" x14ac:dyDescent="0.2">
      <c r="A28" t="s">
        <v>537</v>
      </c>
      <c r="B28" t="s">
        <v>362</v>
      </c>
    </row>
    <row r="29" spans="1:2" x14ac:dyDescent="0.2">
      <c r="A29" t="s">
        <v>538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668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669</v>
      </c>
      <c r="B2" t="s">
        <v>364</v>
      </c>
    </row>
    <row r="3" spans="1:2" x14ac:dyDescent="0.2">
      <c r="A3" t="s">
        <v>670</v>
      </c>
      <c r="B3" t="s">
        <v>364</v>
      </c>
    </row>
    <row r="4" spans="1:2" x14ac:dyDescent="0.2">
      <c r="A4" t="s">
        <v>671</v>
      </c>
      <c r="B4" t="s">
        <v>364</v>
      </c>
    </row>
    <row r="5" spans="1:2" x14ac:dyDescent="0.2">
      <c r="A5" t="s">
        <v>672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856</v>
      </c>
      <c r="B2" t="s">
        <v>365</v>
      </c>
    </row>
    <row r="3" spans="1:2" x14ac:dyDescent="0.2">
      <c r="A3" t="s">
        <v>857</v>
      </c>
      <c r="B3" t="s">
        <v>365</v>
      </c>
    </row>
    <row r="4" spans="1:2" x14ac:dyDescent="0.2">
      <c r="A4" t="s">
        <v>858</v>
      </c>
      <c r="B4" t="s">
        <v>365</v>
      </c>
    </row>
    <row r="5" spans="1:2" x14ac:dyDescent="0.2">
      <c r="A5" t="s">
        <v>859</v>
      </c>
      <c r="B5" t="s">
        <v>365</v>
      </c>
    </row>
    <row r="6" spans="1:2" x14ac:dyDescent="0.2">
      <c r="A6" t="s">
        <v>860</v>
      </c>
      <c r="B6" t="s">
        <v>365</v>
      </c>
    </row>
    <row r="7" spans="1:2" x14ac:dyDescent="0.2">
      <c r="A7" t="s">
        <v>861</v>
      </c>
      <c r="B7" t="s">
        <v>365</v>
      </c>
    </row>
    <row r="8" spans="1:2" x14ac:dyDescent="0.2">
      <c r="A8" t="s">
        <v>862</v>
      </c>
      <c r="B8" t="s">
        <v>365</v>
      </c>
    </row>
    <row r="9" spans="1:2" x14ac:dyDescent="0.2">
      <c r="A9" t="s">
        <v>863</v>
      </c>
      <c r="B9" t="s">
        <v>365</v>
      </c>
    </row>
    <row r="10" spans="1:2" x14ac:dyDescent="0.2">
      <c r="A10" t="s">
        <v>864</v>
      </c>
      <c r="B10" t="s">
        <v>365</v>
      </c>
    </row>
    <row r="11" spans="1:2" x14ac:dyDescent="0.2">
      <c r="A11" t="s">
        <v>865</v>
      </c>
      <c r="B11" t="s">
        <v>365</v>
      </c>
    </row>
    <row r="12" spans="1:2" x14ac:dyDescent="0.2">
      <c r="A12" t="s">
        <v>866</v>
      </c>
      <c r="B12" t="s">
        <v>365</v>
      </c>
    </row>
    <row r="13" spans="1:2" x14ac:dyDescent="0.2">
      <c r="A13" t="s">
        <v>867</v>
      </c>
      <c r="B13" t="s">
        <v>365</v>
      </c>
    </row>
    <row r="14" spans="1:2" x14ac:dyDescent="0.2">
      <c r="A14" t="s">
        <v>868</v>
      </c>
      <c r="B14" t="s">
        <v>365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539</v>
      </c>
      <c r="B2" t="s">
        <v>367</v>
      </c>
    </row>
    <row r="3" spans="1:2" x14ac:dyDescent="0.2">
      <c r="A3" t="s">
        <v>436</v>
      </c>
      <c r="B3" t="s">
        <v>367</v>
      </c>
    </row>
    <row r="4" spans="1:2" x14ac:dyDescent="0.2">
      <c r="A4" t="s">
        <v>540</v>
      </c>
      <c r="B4" t="s">
        <v>367</v>
      </c>
    </row>
    <row r="5" spans="1:2" x14ac:dyDescent="0.2">
      <c r="A5" t="s">
        <v>541</v>
      </c>
      <c r="B5" t="s">
        <v>367</v>
      </c>
    </row>
    <row r="6" spans="1:2" x14ac:dyDescent="0.2">
      <c r="A6" t="s">
        <v>449</v>
      </c>
      <c r="B6" t="s">
        <v>367</v>
      </c>
    </row>
    <row r="7" spans="1:2" x14ac:dyDescent="0.2">
      <c r="A7" t="s">
        <v>542</v>
      </c>
      <c r="B7" t="s">
        <v>367</v>
      </c>
    </row>
    <row r="8" spans="1:2" x14ac:dyDescent="0.2">
      <c r="A8" t="s">
        <v>521</v>
      </c>
      <c r="B8" t="s">
        <v>367</v>
      </c>
    </row>
    <row r="9" spans="1:2" x14ac:dyDescent="0.2">
      <c r="A9" t="s">
        <v>674</v>
      </c>
      <c r="B9" t="s">
        <v>367</v>
      </c>
    </row>
    <row r="10" spans="1:2" x14ac:dyDescent="0.2">
      <c r="A10" t="s">
        <v>543</v>
      </c>
      <c r="B10" t="s">
        <v>367</v>
      </c>
    </row>
    <row r="11" spans="1:2" x14ac:dyDescent="0.2">
      <c r="A11" t="s">
        <v>544</v>
      </c>
      <c r="B11" t="s">
        <v>367</v>
      </c>
    </row>
    <row r="12" spans="1:2" x14ac:dyDescent="0.2">
      <c r="A12" t="s">
        <v>484</v>
      </c>
      <c r="B12" t="s">
        <v>367</v>
      </c>
    </row>
    <row r="13" spans="1:2" x14ac:dyDescent="0.2">
      <c r="A13" t="s">
        <v>545</v>
      </c>
      <c r="B13" t="s">
        <v>367</v>
      </c>
    </row>
    <row r="14" spans="1:2" x14ac:dyDescent="0.2">
      <c r="A14" t="s">
        <v>437</v>
      </c>
      <c r="B14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673</v>
      </c>
      <c r="B2" t="s">
        <v>368</v>
      </c>
    </row>
    <row r="3" spans="1:2" x14ac:dyDescent="0.2">
      <c r="A3" t="s">
        <v>546</v>
      </c>
      <c r="B3" t="s">
        <v>368</v>
      </c>
    </row>
    <row r="4" spans="1:2" x14ac:dyDescent="0.2">
      <c r="A4" t="s">
        <v>547</v>
      </c>
      <c r="B4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D5"/>
  <sheetViews>
    <sheetView workbookViewId="0">
      <selection activeCell="A2" sqref="A2:B5"/>
    </sheetView>
  </sheetViews>
  <sheetFormatPr defaultRowHeight="12.75" x14ac:dyDescent="0.2"/>
  <cols>
    <col min="1" max="1" width="20.85546875" customWidth="1"/>
  </cols>
  <sheetData>
    <row r="2" spans="1:4" x14ac:dyDescent="0.2">
      <c r="A2" t="s">
        <v>675</v>
      </c>
      <c r="B2" t="s">
        <v>369</v>
      </c>
      <c r="D2">
        <f>IFERROR(INDEX(Lookup!$BH$9:$BH$18,MATCH($A2,Lookup!$A$9:$A$18,0)),0)</f>
        <v>0</v>
      </c>
    </row>
    <row r="3" spans="1:4" x14ac:dyDescent="0.2">
      <c r="A3" t="s">
        <v>676</v>
      </c>
      <c r="B3" t="s">
        <v>369</v>
      </c>
      <c r="D3">
        <f>IFERROR(INDEX(Lookup!$BH$9:$BH$18,MATCH($A3,Lookup!$A$9:$A$18,0)),0)</f>
        <v>0</v>
      </c>
    </row>
    <row r="4" spans="1:4" x14ac:dyDescent="0.2">
      <c r="A4" t="s">
        <v>677</v>
      </c>
      <c r="B4" t="s">
        <v>369</v>
      </c>
      <c r="D4">
        <f>IFERROR(INDEX(Lookup!$BH$9:$BH$18,MATCH($A4,Lookup!$A$9:$A$18,0)),0)</f>
        <v>0</v>
      </c>
    </row>
    <row r="5" spans="1:4" x14ac:dyDescent="0.2">
      <c r="A5" t="s">
        <v>678</v>
      </c>
      <c r="B5" t="s">
        <v>369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A2" sqref="A2:B1047177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 filterMode="1"/>
  <dimension ref="A1:D1400"/>
  <sheetViews>
    <sheetView workbookViewId="0">
      <selection activeCell="A2" sqref="A2:B1048576"/>
    </sheetView>
  </sheetViews>
  <sheetFormatPr defaultRowHeight="12.75" x14ac:dyDescent="0.2"/>
  <cols>
    <col min="1" max="1" width="14" bestFit="1" customWidth="1"/>
    <col min="2" max="2" width="16" bestFit="1" customWidth="1"/>
    <col min="3" max="3" width="55.28515625" bestFit="1" customWidth="1"/>
    <col min="4" max="4" width="10" customWidth="1"/>
  </cols>
  <sheetData>
    <row r="1" spans="1:4" ht="13.5" thickBot="1" x14ac:dyDescent="0.25">
      <c r="A1" s="1" t="s">
        <v>527</v>
      </c>
      <c r="B1" s="1" t="s">
        <v>443</v>
      </c>
      <c r="C1" s="1" t="s">
        <v>549</v>
      </c>
      <c r="D1" s="1" t="s">
        <v>526</v>
      </c>
    </row>
    <row r="2" spans="1:4" hidden="1" x14ac:dyDescent="0.2">
      <c r="A2" t="s">
        <v>565</v>
      </c>
      <c r="B2" t="s">
        <v>115</v>
      </c>
      <c r="C2" t="s">
        <v>1771</v>
      </c>
      <c r="D2" t="str">
        <f>MID(ACCTFMTTD,8,2)</f>
        <v>05</v>
      </c>
    </row>
    <row r="3" spans="1:4" hidden="1" x14ac:dyDescent="0.2">
      <c r="A3" t="s">
        <v>566</v>
      </c>
      <c r="B3" t="s">
        <v>115</v>
      </c>
      <c r="C3" t="s">
        <v>1772</v>
      </c>
      <c r="D3" t="str">
        <f>MID(ACCTFMTTD,8,2)</f>
        <v>06</v>
      </c>
    </row>
    <row r="4" spans="1:4" hidden="1" x14ac:dyDescent="0.2">
      <c r="A4" t="s">
        <v>567</v>
      </c>
      <c r="B4" t="s">
        <v>115</v>
      </c>
      <c r="C4" t="s">
        <v>1773</v>
      </c>
      <c r="D4" t="str">
        <f>MID(ACCTFMTTD,8,2)</f>
        <v>07</v>
      </c>
    </row>
    <row r="5" spans="1:4" hidden="1" x14ac:dyDescent="0.2">
      <c r="A5" t="s">
        <v>568</v>
      </c>
      <c r="B5" t="s">
        <v>115</v>
      </c>
      <c r="C5" t="s">
        <v>1774</v>
      </c>
      <c r="D5" t="str">
        <f>MID(ACCTFMTTD,8,2)</f>
        <v>10</v>
      </c>
    </row>
    <row r="6" spans="1:4" hidden="1" x14ac:dyDescent="0.2">
      <c r="A6" t="s">
        <v>569</v>
      </c>
      <c r="B6" t="s">
        <v>115</v>
      </c>
      <c r="C6" t="s">
        <v>1775</v>
      </c>
      <c r="D6" t="str">
        <f>MID(ACCTFMTTD,8,2)</f>
        <v>12</v>
      </c>
    </row>
    <row r="7" spans="1:4" hidden="1" x14ac:dyDescent="0.2">
      <c r="A7" t="s">
        <v>570</v>
      </c>
      <c r="B7" t="s">
        <v>115</v>
      </c>
      <c r="C7" t="s">
        <v>1776</v>
      </c>
      <c r="D7" t="str">
        <f>MID(ACCTFMTTD,8,2)</f>
        <v>13</v>
      </c>
    </row>
    <row r="8" spans="1:4" hidden="1" x14ac:dyDescent="0.2">
      <c r="A8" t="s">
        <v>571</v>
      </c>
      <c r="B8" t="s">
        <v>115</v>
      </c>
      <c r="C8" t="s">
        <v>1777</v>
      </c>
      <c r="D8" t="str">
        <f>MID(ACCTFMTTD,8,2)</f>
        <v>14</v>
      </c>
    </row>
    <row r="9" spans="1:4" hidden="1" x14ac:dyDescent="0.2">
      <c r="A9" t="s">
        <v>572</v>
      </c>
      <c r="B9" t="s">
        <v>115</v>
      </c>
      <c r="C9" t="s">
        <v>1778</v>
      </c>
      <c r="D9" t="str">
        <f>MID(ACCTFMTTD,8,2)</f>
        <v>15</v>
      </c>
    </row>
    <row r="10" spans="1:4" hidden="1" x14ac:dyDescent="0.2">
      <c r="A10" t="s">
        <v>573</v>
      </c>
      <c r="B10" t="s">
        <v>115</v>
      </c>
      <c r="C10" t="s">
        <v>1779</v>
      </c>
      <c r="D10" t="str">
        <f>MID(ACCTFMTTD,8,2)</f>
        <v>16</v>
      </c>
    </row>
    <row r="11" spans="1:4" hidden="1" x14ac:dyDescent="0.2">
      <c r="A11" t="s">
        <v>679</v>
      </c>
      <c r="B11" t="s">
        <v>119</v>
      </c>
      <c r="C11" t="s">
        <v>1780</v>
      </c>
      <c r="D11" t="str">
        <f>MID(ACCTFMTTD,8,2)</f>
        <v>05</v>
      </c>
    </row>
    <row r="12" spans="1:4" hidden="1" x14ac:dyDescent="0.2">
      <c r="A12" t="s">
        <v>680</v>
      </c>
      <c r="B12" t="s">
        <v>119</v>
      </c>
      <c r="C12" t="s">
        <v>1781</v>
      </c>
      <c r="D12" t="str">
        <f>MID(ACCTFMTTD,8,2)</f>
        <v>06</v>
      </c>
    </row>
    <row r="13" spans="1:4" hidden="1" x14ac:dyDescent="0.2">
      <c r="A13" t="s">
        <v>574</v>
      </c>
      <c r="B13" t="s">
        <v>119</v>
      </c>
      <c r="C13" t="s">
        <v>1782</v>
      </c>
      <c r="D13" t="str">
        <f>MID(ACCTFMTTD,8,2)</f>
        <v>07</v>
      </c>
    </row>
    <row r="14" spans="1:4" hidden="1" x14ac:dyDescent="0.2">
      <c r="A14" t="s">
        <v>575</v>
      </c>
      <c r="B14" t="s">
        <v>119</v>
      </c>
      <c r="C14" t="s">
        <v>1783</v>
      </c>
      <c r="D14" t="str">
        <f>MID(ACCTFMTTD,8,2)</f>
        <v>10</v>
      </c>
    </row>
    <row r="15" spans="1:4" hidden="1" x14ac:dyDescent="0.2">
      <c r="A15" t="s">
        <v>681</v>
      </c>
      <c r="B15" t="s">
        <v>119</v>
      </c>
      <c r="C15" t="s">
        <v>1784</v>
      </c>
      <c r="D15" t="str">
        <f>MID(ACCTFMTTD,8,2)</f>
        <v>12</v>
      </c>
    </row>
    <row r="16" spans="1:4" hidden="1" x14ac:dyDescent="0.2">
      <c r="A16" t="s">
        <v>682</v>
      </c>
      <c r="B16" t="s">
        <v>119</v>
      </c>
      <c r="C16" t="s">
        <v>1785</v>
      </c>
      <c r="D16" t="str">
        <f>MID(ACCTFMTTD,8,2)</f>
        <v>13</v>
      </c>
    </row>
    <row r="17" spans="1:4" hidden="1" x14ac:dyDescent="0.2">
      <c r="A17" t="s">
        <v>683</v>
      </c>
      <c r="B17" t="s">
        <v>119</v>
      </c>
      <c r="C17" t="s">
        <v>1786</v>
      </c>
      <c r="D17" t="str">
        <f>MID(ACCTFMTTD,8,2)</f>
        <v>14</v>
      </c>
    </row>
    <row r="18" spans="1:4" hidden="1" x14ac:dyDescent="0.2">
      <c r="A18" t="s">
        <v>684</v>
      </c>
      <c r="B18" t="s">
        <v>119</v>
      </c>
      <c r="C18" t="s">
        <v>1787</v>
      </c>
      <c r="D18" t="str">
        <f>MID(ACCTFMTTD,8,2)</f>
        <v>15</v>
      </c>
    </row>
    <row r="19" spans="1:4" hidden="1" x14ac:dyDescent="0.2">
      <c r="A19" t="s">
        <v>685</v>
      </c>
      <c r="B19" t="s">
        <v>119</v>
      </c>
      <c r="C19" t="s">
        <v>1788</v>
      </c>
      <c r="D19" t="str">
        <f>MID(ACCTFMTTD,8,2)</f>
        <v>16</v>
      </c>
    </row>
    <row r="20" spans="1:4" hidden="1" x14ac:dyDescent="0.2">
      <c r="A20" t="s">
        <v>576</v>
      </c>
      <c r="B20" t="s">
        <v>120</v>
      </c>
      <c r="C20" t="s">
        <v>1789</v>
      </c>
      <c r="D20" t="str">
        <f>MID(ACCTFMTTD,8,2)</f>
        <v>05</v>
      </c>
    </row>
    <row r="21" spans="1:4" hidden="1" x14ac:dyDescent="0.2">
      <c r="A21" t="s">
        <v>577</v>
      </c>
      <c r="B21" t="s">
        <v>120</v>
      </c>
      <c r="C21" t="s">
        <v>1790</v>
      </c>
      <c r="D21" t="str">
        <f>MID(ACCTFMTTD,8,2)</f>
        <v>06</v>
      </c>
    </row>
    <row r="22" spans="1:4" hidden="1" x14ac:dyDescent="0.2">
      <c r="A22" t="s">
        <v>578</v>
      </c>
      <c r="B22" t="s">
        <v>120</v>
      </c>
      <c r="C22" t="s">
        <v>1791</v>
      </c>
      <c r="D22" t="str">
        <f>MID(ACCTFMTTD,8,2)</f>
        <v>07</v>
      </c>
    </row>
    <row r="23" spans="1:4" hidden="1" x14ac:dyDescent="0.2">
      <c r="A23" t="s">
        <v>579</v>
      </c>
      <c r="B23" t="s">
        <v>120</v>
      </c>
      <c r="C23" t="s">
        <v>1792</v>
      </c>
      <c r="D23" t="str">
        <f>MID(ACCTFMTTD,8,2)</f>
        <v>10</v>
      </c>
    </row>
    <row r="24" spans="1:4" hidden="1" x14ac:dyDescent="0.2">
      <c r="A24" t="s">
        <v>580</v>
      </c>
      <c r="B24" t="s">
        <v>120</v>
      </c>
      <c r="C24" t="s">
        <v>1793</v>
      </c>
      <c r="D24" t="str">
        <f>MID(ACCTFMTTD,8,2)</f>
        <v>12</v>
      </c>
    </row>
    <row r="25" spans="1:4" hidden="1" x14ac:dyDescent="0.2">
      <c r="A25" t="s">
        <v>581</v>
      </c>
      <c r="B25" t="s">
        <v>120</v>
      </c>
      <c r="C25" t="s">
        <v>1794</v>
      </c>
      <c r="D25" t="str">
        <f>MID(ACCTFMTTD,8,2)</f>
        <v>13</v>
      </c>
    </row>
    <row r="26" spans="1:4" hidden="1" x14ac:dyDescent="0.2">
      <c r="A26" t="s">
        <v>582</v>
      </c>
      <c r="B26" t="s">
        <v>120</v>
      </c>
      <c r="C26" t="s">
        <v>1795</v>
      </c>
      <c r="D26" t="str">
        <f>MID(ACCTFMTTD,8,2)</f>
        <v>14</v>
      </c>
    </row>
    <row r="27" spans="1:4" hidden="1" x14ac:dyDescent="0.2">
      <c r="A27" t="s">
        <v>583</v>
      </c>
      <c r="B27" t="s">
        <v>120</v>
      </c>
      <c r="C27" t="s">
        <v>1796</v>
      </c>
      <c r="D27" t="str">
        <f>MID(ACCTFMTTD,8,2)</f>
        <v>15</v>
      </c>
    </row>
    <row r="28" spans="1:4" hidden="1" x14ac:dyDescent="0.2">
      <c r="A28" t="s">
        <v>584</v>
      </c>
      <c r="B28" t="s">
        <v>120</v>
      </c>
      <c r="C28" t="s">
        <v>1797</v>
      </c>
      <c r="D28" t="str">
        <f>MID(ACCTFMTTD,8,2)</f>
        <v>16</v>
      </c>
    </row>
    <row r="29" spans="1:4" hidden="1" x14ac:dyDescent="0.2">
      <c r="A29" t="s">
        <v>585</v>
      </c>
      <c r="B29" t="s">
        <v>123</v>
      </c>
      <c r="C29" t="s">
        <v>1798</v>
      </c>
      <c r="D29" t="str">
        <f>MID(ACCTFMTTD,8,2)</f>
        <v>05</v>
      </c>
    </row>
    <row r="30" spans="1:4" hidden="1" x14ac:dyDescent="0.2">
      <c r="A30" t="s">
        <v>586</v>
      </c>
      <c r="B30" t="s">
        <v>123</v>
      </c>
      <c r="C30" t="s">
        <v>1799</v>
      </c>
      <c r="D30" t="str">
        <f>MID(ACCTFMTTD,8,2)</f>
        <v>06</v>
      </c>
    </row>
    <row r="31" spans="1:4" hidden="1" x14ac:dyDescent="0.2">
      <c r="A31" t="s">
        <v>587</v>
      </c>
      <c r="B31" t="s">
        <v>123</v>
      </c>
      <c r="C31" t="s">
        <v>1800</v>
      </c>
      <c r="D31" t="str">
        <f>MID(ACCTFMTTD,8,2)</f>
        <v>07</v>
      </c>
    </row>
    <row r="32" spans="1:4" hidden="1" x14ac:dyDescent="0.2">
      <c r="A32" t="s">
        <v>588</v>
      </c>
      <c r="B32" t="s">
        <v>123</v>
      </c>
      <c r="C32" t="s">
        <v>1801</v>
      </c>
      <c r="D32" t="str">
        <f>MID(ACCTFMTTD,8,2)</f>
        <v>10</v>
      </c>
    </row>
    <row r="33" spans="1:4" hidden="1" x14ac:dyDescent="0.2">
      <c r="A33" t="s">
        <v>589</v>
      </c>
      <c r="B33" t="s">
        <v>123</v>
      </c>
      <c r="C33" t="s">
        <v>1802</v>
      </c>
      <c r="D33" t="str">
        <f>MID(ACCTFMTTD,8,2)</f>
        <v>12</v>
      </c>
    </row>
    <row r="34" spans="1:4" hidden="1" x14ac:dyDescent="0.2">
      <c r="A34" t="s">
        <v>590</v>
      </c>
      <c r="B34" t="s">
        <v>123</v>
      </c>
      <c r="C34" t="s">
        <v>1803</v>
      </c>
      <c r="D34" t="str">
        <f>MID(ACCTFMTTD,8,2)</f>
        <v>13</v>
      </c>
    </row>
    <row r="35" spans="1:4" hidden="1" x14ac:dyDescent="0.2">
      <c r="A35" t="s">
        <v>591</v>
      </c>
      <c r="B35" t="s">
        <v>123</v>
      </c>
      <c r="C35" t="s">
        <v>1804</v>
      </c>
      <c r="D35" t="str">
        <f>MID(ACCTFMTTD,8,2)</f>
        <v>14</v>
      </c>
    </row>
    <row r="36" spans="1:4" hidden="1" x14ac:dyDescent="0.2">
      <c r="A36" t="s">
        <v>592</v>
      </c>
      <c r="B36" t="s">
        <v>123</v>
      </c>
      <c r="C36" t="s">
        <v>1805</v>
      </c>
      <c r="D36" t="str">
        <f>MID(ACCTFMTTD,8,2)</f>
        <v>15</v>
      </c>
    </row>
    <row r="37" spans="1:4" hidden="1" x14ac:dyDescent="0.2">
      <c r="A37" t="s">
        <v>593</v>
      </c>
      <c r="B37" t="s">
        <v>123</v>
      </c>
      <c r="C37" t="s">
        <v>1806</v>
      </c>
      <c r="D37" t="str">
        <f>MID(ACCTFMTTD,8,2)</f>
        <v>16</v>
      </c>
    </row>
    <row r="38" spans="1:4" hidden="1" x14ac:dyDescent="0.2">
      <c r="A38" t="s">
        <v>594</v>
      </c>
      <c r="B38" t="s">
        <v>123</v>
      </c>
      <c r="C38" t="s">
        <v>1807</v>
      </c>
      <c r="D38" t="str">
        <f>MID(ACCTFMTTD,8,2)</f>
        <v>05</v>
      </c>
    </row>
    <row r="39" spans="1:4" hidden="1" x14ac:dyDescent="0.2">
      <c r="A39" t="s">
        <v>595</v>
      </c>
      <c r="B39" t="s">
        <v>123</v>
      </c>
      <c r="C39" t="s">
        <v>1808</v>
      </c>
      <c r="D39" t="str">
        <f>MID(ACCTFMTTD,8,2)</f>
        <v>06</v>
      </c>
    </row>
    <row r="40" spans="1:4" hidden="1" x14ac:dyDescent="0.2">
      <c r="A40" t="s">
        <v>596</v>
      </c>
      <c r="B40" t="s">
        <v>123</v>
      </c>
      <c r="C40" t="s">
        <v>1809</v>
      </c>
      <c r="D40" t="str">
        <f>MID(ACCTFMTTD,8,2)</f>
        <v>07</v>
      </c>
    </row>
    <row r="41" spans="1:4" hidden="1" x14ac:dyDescent="0.2">
      <c r="A41" t="s">
        <v>597</v>
      </c>
      <c r="B41" t="s">
        <v>123</v>
      </c>
      <c r="C41" t="s">
        <v>1810</v>
      </c>
      <c r="D41" t="str">
        <f>MID(ACCTFMTTD,8,2)</f>
        <v>10</v>
      </c>
    </row>
    <row r="42" spans="1:4" hidden="1" x14ac:dyDescent="0.2">
      <c r="A42" t="s">
        <v>598</v>
      </c>
      <c r="B42" t="s">
        <v>123</v>
      </c>
      <c r="C42" t="s">
        <v>1811</v>
      </c>
      <c r="D42" t="str">
        <f>MID(ACCTFMTTD,8,2)</f>
        <v>12</v>
      </c>
    </row>
    <row r="43" spans="1:4" hidden="1" x14ac:dyDescent="0.2">
      <c r="A43" t="s">
        <v>599</v>
      </c>
      <c r="B43" t="s">
        <v>123</v>
      </c>
      <c r="C43" t="s">
        <v>1812</v>
      </c>
      <c r="D43" t="str">
        <f>MID(ACCTFMTTD,8,2)</f>
        <v>13</v>
      </c>
    </row>
    <row r="44" spans="1:4" hidden="1" x14ac:dyDescent="0.2">
      <c r="A44" t="s">
        <v>600</v>
      </c>
      <c r="B44" t="s">
        <v>123</v>
      </c>
      <c r="C44" t="s">
        <v>1813</v>
      </c>
      <c r="D44" t="str">
        <f>MID(ACCTFMTTD,8,2)</f>
        <v>14</v>
      </c>
    </row>
    <row r="45" spans="1:4" hidden="1" x14ac:dyDescent="0.2">
      <c r="A45" t="s">
        <v>601</v>
      </c>
      <c r="B45" t="s">
        <v>123</v>
      </c>
      <c r="C45" t="s">
        <v>1814</v>
      </c>
      <c r="D45" t="str">
        <f>MID(ACCTFMTTD,8,2)</f>
        <v>15</v>
      </c>
    </row>
    <row r="46" spans="1:4" hidden="1" x14ac:dyDescent="0.2">
      <c r="A46" t="s">
        <v>602</v>
      </c>
      <c r="B46" t="s">
        <v>123</v>
      </c>
      <c r="C46" t="s">
        <v>1815</v>
      </c>
      <c r="D46" t="str">
        <f>MID(ACCTFMTTD,8,2)</f>
        <v>16</v>
      </c>
    </row>
    <row r="47" spans="1:4" hidden="1" x14ac:dyDescent="0.2">
      <c r="A47" t="s">
        <v>603</v>
      </c>
      <c r="B47" t="s">
        <v>15</v>
      </c>
      <c r="C47" t="s">
        <v>1816</v>
      </c>
      <c r="D47" t="str">
        <f>MID(ACCTFMTTD,8,2)</f>
        <v>05</v>
      </c>
    </row>
    <row r="48" spans="1:4" hidden="1" x14ac:dyDescent="0.2">
      <c r="A48" t="s">
        <v>604</v>
      </c>
      <c r="B48" t="s">
        <v>15</v>
      </c>
      <c r="C48" t="s">
        <v>1817</v>
      </c>
      <c r="D48" t="str">
        <f>MID(ACCTFMTTD,8,2)</f>
        <v>06</v>
      </c>
    </row>
    <row r="49" spans="1:4" hidden="1" x14ac:dyDescent="0.2">
      <c r="A49" t="s">
        <v>605</v>
      </c>
      <c r="B49" t="s">
        <v>15</v>
      </c>
      <c r="C49" t="s">
        <v>1818</v>
      </c>
      <c r="D49" t="str">
        <f>MID(ACCTFMTTD,8,2)</f>
        <v>07</v>
      </c>
    </row>
    <row r="50" spans="1:4" hidden="1" x14ac:dyDescent="0.2">
      <c r="A50" t="s">
        <v>606</v>
      </c>
      <c r="B50" t="s">
        <v>15</v>
      </c>
      <c r="C50" t="s">
        <v>1819</v>
      </c>
      <c r="D50" t="str">
        <f>MID(ACCTFMTTD,8,2)</f>
        <v>10</v>
      </c>
    </row>
    <row r="51" spans="1:4" hidden="1" x14ac:dyDescent="0.2">
      <c r="A51" t="s">
        <v>607</v>
      </c>
      <c r="B51" t="s">
        <v>15</v>
      </c>
      <c r="C51" t="s">
        <v>1820</v>
      </c>
      <c r="D51" t="str">
        <f>MID(ACCTFMTTD,8,2)</f>
        <v>12</v>
      </c>
    </row>
    <row r="52" spans="1:4" hidden="1" x14ac:dyDescent="0.2">
      <c r="A52" t="s">
        <v>608</v>
      </c>
      <c r="B52" t="s">
        <v>15</v>
      </c>
      <c r="C52" t="s">
        <v>1821</v>
      </c>
      <c r="D52" t="str">
        <f>MID(ACCTFMTTD,8,2)</f>
        <v>13</v>
      </c>
    </row>
    <row r="53" spans="1:4" hidden="1" x14ac:dyDescent="0.2">
      <c r="A53" t="s">
        <v>686</v>
      </c>
      <c r="B53" t="s">
        <v>15</v>
      </c>
      <c r="C53" t="s">
        <v>1822</v>
      </c>
      <c r="D53" t="str">
        <f>MID(ACCTFMTTD,8,2)</f>
        <v>14</v>
      </c>
    </row>
    <row r="54" spans="1:4" hidden="1" x14ac:dyDescent="0.2">
      <c r="A54" t="s">
        <v>687</v>
      </c>
      <c r="B54" t="s">
        <v>15</v>
      </c>
      <c r="C54" t="s">
        <v>1823</v>
      </c>
      <c r="D54" t="str">
        <f>MID(ACCTFMTTD,8,2)</f>
        <v>15</v>
      </c>
    </row>
    <row r="55" spans="1:4" hidden="1" x14ac:dyDescent="0.2">
      <c r="A55" t="s">
        <v>688</v>
      </c>
      <c r="B55" t="s">
        <v>15</v>
      </c>
      <c r="C55" t="s">
        <v>1824</v>
      </c>
      <c r="D55" t="str">
        <f>MID(ACCTFMTTD,8,2)</f>
        <v>16</v>
      </c>
    </row>
    <row r="56" spans="1:4" hidden="1" x14ac:dyDescent="0.2">
      <c r="A56" t="s">
        <v>689</v>
      </c>
      <c r="B56" t="s">
        <v>16</v>
      </c>
      <c r="C56" t="s">
        <v>1825</v>
      </c>
      <c r="D56" t="str">
        <f>MID(ACCTFMTTD,8,2)</f>
        <v>05</v>
      </c>
    </row>
    <row r="57" spans="1:4" hidden="1" x14ac:dyDescent="0.2">
      <c r="A57" t="s">
        <v>690</v>
      </c>
      <c r="B57" t="s">
        <v>16</v>
      </c>
      <c r="C57" t="s">
        <v>1826</v>
      </c>
      <c r="D57" t="str">
        <f>MID(ACCTFMTTD,8,2)</f>
        <v>06</v>
      </c>
    </row>
    <row r="58" spans="1:4" hidden="1" x14ac:dyDescent="0.2">
      <c r="A58" t="s">
        <v>691</v>
      </c>
      <c r="B58" t="s">
        <v>16</v>
      </c>
      <c r="C58" t="s">
        <v>1827</v>
      </c>
      <c r="D58" t="str">
        <f>MID(ACCTFMTTD,8,2)</f>
        <v>07</v>
      </c>
    </row>
    <row r="59" spans="1:4" hidden="1" x14ac:dyDescent="0.2">
      <c r="A59" t="s">
        <v>692</v>
      </c>
      <c r="B59" t="s">
        <v>16</v>
      </c>
      <c r="C59" t="s">
        <v>1828</v>
      </c>
      <c r="D59" t="str">
        <f>MID(ACCTFMTTD,8,2)</f>
        <v>10</v>
      </c>
    </row>
    <row r="60" spans="1:4" hidden="1" x14ac:dyDescent="0.2">
      <c r="A60" t="s">
        <v>609</v>
      </c>
      <c r="B60" t="s">
        <v>16</v>
      </c>
      <c r="C60" t="s">
        <v>1829</v>
      </c>
      <c r="D60" t="str">
        <f>MID(ACCTFMTTD,8,2)</f>
        <v>12</v>
      </c>
    </row>
    <row r="61" spans="1:4" hidden="1" x14ac:dyDescent="0.2">
      <c r="A61" t="s">
        <v>610</v>
      </c>
      <c r="B61" t="s">
        <v>16</v>
      </c>
      <c r="C61" t="s">
        <v>1830</v>
      </c>
      <c r="D61" t="str">
        <f>MID(ACCTFMTTD,8,2)</f>
        <v>13</v>
      </c>
    </row>
    <row r="62" spans="1:4" hidden="1" x14ac:dyDescent="0.2">
      <c r="A62" t="s">
        <v>693</v>
      </c>
      <c r="B62" t="s">
        <v>16</v>
      </c>
      <c r="C62" t="s">
        <v>1831</v>
      </c>
      <c r="D62" t="str">
        <f>MID(ACCTFMTTD,8,2)</f>
        <v>14</v>
      </c>
    </row>
    <row r="63" spans="1:4" hidden="1" x14ac:dyDescent="0.2">
      <c r="A63" t="s">
        <v>694</v>
      </c>
      <c r="B63" t="s">
        <v>16</v>
      </c>
      <c r="C63" t="s">
        <v>1832</v>
      </c>
      <c r="D63" t="str">
        <f>MID(ACCTFMTTD,8,2)</f>
        <v>15</v>
      </c>
    </row>
    <row r="64" spans="1:4" hidden="1" x14ac:dyDescent="0.2">
      <c r="A64" t="s">
        <v>695</v>
      </c>
      <c r="B64" t="s">
        <v>16</v>
      </c>
      <c r="C64" t="s">
        <v>1833</v>
      </c>
      <c r="D64" t="str">
        <f>MID(ACCTFMTTD,8,2)</f>
        <v>16</v>
      </c>
    </row>
    <row r="65" spans="1:4" hidden="1" x14ac:dyDescent="0.2">
      <c r="A65" t="s">
        <v>611</v>
      </c>
      <c r="B65" t="s">
        <v>16</v>
      </c>
      <c r="C65" t="s">
        <v>1834</v>
      </c>
      <c r="D65" t="str">
        <f>MID(ACCTFMTTD,8,2)</f>
        <v>05</v>
      </c>
    </row>
    <row r="66" spans="1:4" hidden="1" x14ac:dyDescent="0.2">
      <c r="A66" t="s">
        <v>612</v>
      </c>
      <c r="B66" t="s">
        <v>16</v>
      </c>
      <c r="C66" t="s">
        <v>1835</v>
      </c>
      <c r="D66" t="str">
        <f>MID(ACCTFMTTD,8,2)</f>
        <v>06</v>
      </c>
    </row>
    <row r="67" spans="1:4" hidden="1" x14ac:dyDescent="0.2">
      <c r="A67" t="s">
        <v>613</v>
      </c>
      <c r="B67" t="s">
        <v>16</v>
      </c>
      <c r="C67" t="s">
        <v>1836</v>
      </c>
      <c r="D67" t="str">
        <f>MID(ACCTFMTTD,8,2)</f>
        <v>07</v>
      </c>
    </row>
    <row r="68" spans="1:4" hidden="1" x14ac:dyDescent="0.2">
      <c r="A68" t="s">
        <v>614</v>
      </c>
      <c r="B68" t="s">
        <v>16</v>
      </c>
      <c r="C68" t="s">
        <v>1837</v>
      </c>
      <c r="D68" t="str">
        <f>MID(ACCTFMTTD,8,2)</f>
        <v>10</v>
      </c>
    </row>
    <row r="69" spans="1:4" hidden="1" x14ac:dyDescent="0.2">
      <c r="A69" t="s">
        <v>696</v>
      </c>
      <c r="B69" t="s">
        <v>16</v>
      </c>
      <c r="C69" t="s">
        <v>1838</v>
      </c>
      <c r="D69" t="str">
        <f>MID(ACCTFMTTD,8,2)</f>
        <v>12</v>
      </c>
    </row>
    <row r="70" spans="1:4" hidden="1" x14ac:dyDescent="0.2">
      <c r="A70" t="s">
        <v>697</v>
      </c>
      <c r="B70" t="s">
        <v>16</v>
      </c>
      <c r="C70" t="s">
        <v>1839</v>
      </c>
      <c r="D70" t="str">
        <f>MID(ACCTFMTTD,8,2)</f>
        <v>13</v>
      </c>
    </row>
    <row r="71" spans="1:4" hidden="1" x14ac:dyDescent="0.2">
      <c r="A71" t="s">
        <v>698</v>
      </c>
      <c r="B71" t="s">
        <v>16</v>
      </c>
      <c r="C71" t="s">
        <v>1840</v>
      </c>
      <c r="D71" t="str">
        <f>MID(ACCTFMTTD,8,2)</f>
        <v>14</v>
      </c>
    </row>
    <row r="72" spans="1:4" hidden="1" x14ac:dyDescent="0.2">
      <c r="A72" t="s">
        <v>699</v>
      </c>
      <c r="B72" t="s">
        <v>16</v>
      </c>
      <c r="C72" t="s">
        <v>1841</v>
      </c>
      <c r="D72" t="str">
        <f>MID(ACCTFMTTD,8,2)</f>
        <v>15</v>
      </c>
    </row>
    <row r="73" spans="1:4" hidden="1" x14ac:dyDescent="0.2">
      <c r="A73" t="s">
        <v>700</v>
      </c>
      <c r="B73" t="s">
        <v>16</v>
      </c>
      <c r="C73" t="s">
        <v>1842</v>
      </c>
      <c r="D73" t="str">
        <f>MID(ACCTFMTTD,8,2)</f>
        <v>16</v>
      </c>
    </row>
    <row r="74" spans="1:4" hidden="1" x14ac:dyDescent="0.2">
      <c r="A74" t="s">
        <v>701</v>
      </c>
      <c r="B74" t="s">
        <v>16</v>
      </c>
      <c r="C74" t="s">
        <v>1843</v>
      </c>
      <c r="D74" t="str">
        <f>MID(ACCTFMTTD,8,2)</f>
        <v>05</v>
      </c>
    </row>
    <row r="75" spans="1:4" hidden="1" x14ac:dyDescent="0.2">
      <c r="A75" t="s">
        <v>702</v>
      </c>
      <c r="B75" t="s">
        <v>16</v>
      </c>
      <c r="C75" t="s">
        <v>1844</v>
      </c>
      <c r="D75" t="str">
        <f>MID(ACCTFMTTD,8,2)</f>
        <v>06</v>
      </c>
    </row>
    <row r="76" spans="1:4" hidden="1" x14ac:dyDescent="0.2">
      <c r="A76" t="s">
        <v>703</v>
      </c>
      <c r="B76" t="s">
        <v>16</v>
      </c>
      <c r="C76" t="s">
        <v>1845</v>
      </c>
      <c r="D76" t="str">
        <f>MID(ACCTFMTTD,8,2)</f>
        <v>07</v>
      </c>
    </row>
    <row r="77" spans="1:4" hidden="1" x14ac:dyDescent="0.2">
      <c r="A77" t="s">
        <v>704</v>
      </c>
      <c r="B77" t="s">
        <v>16</v>
      </c>
      <c r="C77" t="s">
        <v>1846</v>
      </c>
      <c r="D77" t="str">
        <f>MID(ACCTFMTTD,8,2)</f>
        <v>10</v>
      </c>
    </row>
    <row r="78" spans="1:4" hidden="1" x14ac:dyDescent="0.2">
      <c r="A78" t="s">
        <v>615</v>
      </c>
      <c r="B78" t="s">
        <v>16</v>
      </c>
      <c r="C78" t="s">
        <v>1847</v>
      </c>
      <c r="D78" t="str">
        <f>MID(ACCTFMTTD,8,2)</f>
        <v>12</v>
      </c>
    </row>
    <row r="79" spans="1:4" hidden="1" x14ac:dyDescent="0.2">
      <c r="A79" t="s">
        <v>616</v>
      </c>
      <c r="B79" t="s">
        <v>16</v>
      </c>
      <c r="C79" t="s">
        <v>1848</v>
      </c>
      <c r="D79" t="str">
        <f>MID(ACCTFMTTD,8,2)</f>
        <v>13</v>
      </c>
    </row>
    <row r="80" spans="1:4" hidden="1" x14ac:dyDescent="0.2">
      <c r="A80" t="s">
        <v>705</v>
      </c>
      <c r="B80" t="s">
        <v>16</v>
      </c>
      <c r="C80" t="s">
        <v>1849</v>
      </c>
      <c r="D80" t="str">
        <f>MID(ACCTFMTTD,8,2)</f>
        <v>14</v>
      </c>
    </row>
    <row r="81" spans="1:4" hidden="1" x14ac:dyDescent="0.2">
      <c r="A81" t="s">
        <v>706</v>
      </c>
      <c r="B81" t="s">
        <v>16</v>
      </c>
      <c r="C81" t="s">
        <v>1850</v>
      </c>
      <c r="D81" t="str">
        <f>MID(ACCTFMTTD,8,2)</f>
        <v>15</v>
      </c>
    </row>
    <row r="82" spans="1:4" hidden="1" x14ac:dyDescent="0.2">
      <c r="A82" t="s">
        <v>707</v>
      </c>
      <c r="B82" t="s">
        <v>16</v>
      </c>
      <c r="C82" t="s">
        <v>1851</v>
      </c>
      <c r="D82" t="str">
        <f>MID(ACCTFMTTD,8,2)</f>
        <v>16</v>
      </c>
    </row>
    <row r="83" spans="1:4" hidden="1" x14ac:dyDescent="0.2">
      <c r="A83" t="s">
        <v>708</v>
      </c>
      <c r="B83" t="s">
        <v>16</v>
      </c>
      <c r="C83" t="s">
        <v>1852</v>
      </c>
      <c r="D83" t="str">
        <f>MID(ACCTFMTTD,8,2)</f>
        <v>05</v>
      </c>
    </row>
    <row r="84" spans="1:4" hidden="1" x14ac:dyDescent="0.2">
      <c r="A84" t="s">
        <v>709</v>
      </c>
      <c r="B84" t="s">
        <v>16</v>
      </c>
      <c r="C84" t="s">
        <v>1853</v>
      </c>
      <c r="D84" t="str">
        <f>MID(ACCTFMTTD,8,2)</f>
        <v>06</v>
      </c>
    </row>
    <row r="85" spans="1:4" hidden="1" x14ac:dyDescent="0.2">
      <c r="A85" t="s">
        <v>710</v>
      </c>
      <c r="B85" t="s">
        <v>16</v>
      </c>
      <c r="C85" t="s">
        <v>1854</v>
      </c>
      <c r="D85" t="str">
        <f>MID(ACCTFMTTD,8,2)</f>
        <v>07</v>
      </c>
    </row>
    <row r="86" spans="1:4" hidden="1" x14ac:dyDescent="0.2">
      <c r="A86" t="s">
        <v>711</v>
      </c>
      <c r="B86" t="s">
        <v>16</v>
      </c>
      <c r="C86" t="s">
        <v>1855</v>
      </c>
      <c r="D86" t="str">
        <f>MID(ACCTFMTTD,8,2)</f>
        <v>10</v>
      </c>
    </row>
    <row r="87" spans="1:4" hidden="1" x14ac:dyDescent="0.2">
      <c r="A87" t="s">
        <v>712</v>
      </c>
      <c r="B87" t="s">
        <v>16</v>
      </c>
      <c r="C87" t="s">
        <v>1856</v>
      </c>
      <c r="D87" t="str">
        <f>MID(ACCTFMTTD,8,2)</f>
        <v>12</v>
      </c>
    </row>
    <row r="88" spans="1:4" hidden="1" x14ac:dyDescent="0.2">
      <c r="A88" t="s">
        <v>713</v>
      </c>
      <c r="B88" t="s">
        <v>16</v>
      </c>
      <c r="C88" t="s">
        <v>1857</v>
      </c>
      <c r="D88" t="str">
        <f>MID(ACCTFMTTD,8,2)</f>
        <v>13</v>
      </c>
    </row>
    <row r="89" spans="1:4" hidden="1" x14ac:dyDescent="0.2">
      <c r="A89" t="s">
        <v>714</v>
      </c>
      <c r="B89" t="s">
        <v>16</v>
      </c>
      <c r="C89" t="s">
        <v>1858</v>
      </c>
      <c r="D89" t="str">
        <f>MID(ACCTFMTTD,8,2)</f>
        <v>14</v>
      </c>
    </row>
    <row r="90" spans="1:4" hidden="1" x14ac:dyDescent="0.2">
      <c r="A90" t="s">
        <v>715</v>
      </c>
      <c r="B90" t="s">
        <v>16</v>
      </c>
      <c r="C90" t="s">
        <v>1859</v>
      </c>
      <c r="D90" t="str">
        <f>MID(ACCTFMTTD,8,2)</f>
        <v>15</v>
      </c>
    </row>
    <row r="91" spans="1:4" hidden="1" x14ac:dyDescent="0.2">
      <c r="A91" t="s">
        <v>716</v>
      </c>
      <c r="B91" t="s">
        <v>16</v>
      </c>
      <c r="C91" t="s">
        <v>1860</v>
      </c>
      <c r="D91" t="str">
        <f>MID(ACCTFMTTD,8,2)</f>
        <v>16</v>
      </c>
    </row>
    <row r="92" spans="1:4" hidden="1" x14ac:dyDescent="0.2">
      <c r="A92" t="s">
        <v>717</v>
      </c>
      <c r="B92" t="s">
        <v>16</v>
      </c>
      <c r="C92" t="s">
        <v>1861</v>
      </c>
      <c r="D92" t="str">
        <f>MID(ACCTFMTTD,8,2)</f>
        <v>05</v>
      </c>
    </row>
    <row r="93" spans="1:4" hidden="1" x14ac:dyDescent="0.2">
      <c r="A93" t="s">
        <v>617</v>
      </c>
      <c r="B93" t="s">
        <v>16</v>
      </c>
      <c r="C93" t="s">
        <v>1862</v>
      </c>
      <c r="D93" t="str">
        <f>MID(ACCTFMTTD,8,2)</f>
        <v>06</v>
      </c>
    </row>
    <row r="94" spans="1:4" hidden="1" x14ac:dyDescent="0.2">
      <c r="A94" t="s">
        <v>618</v>
      </c>
      <c r="B94" t="s">
        <v>16</v>
      </c>
      <c r="C94" t="s">
        <v>1863</v>
      </c>
      <c r="D94" t="str">
        <f>MID(ACCTFMTTD,8,2)</f>
        <v>07</v>
      </c>
    </row>
    <row r="95" spans="1:4" hidden="1" x14ac:dyDescent="0.2">
      <c r="A95" t="s">
        <v>718</v>
      </c>
      <c r="B95" t="s">
        <v>16</v>
      </c>
      <c r="C95" t="s">
        <v>1864</v>
      </c>
      <c r="D95" t="str">
        <f>MID(ACCTFMTTD,8,2)</f>
        <v>10</v>
      </c>
    </row>
    <row r="96" spans="1:4" hidden="1" x14ac:dyDescent="0.2">
      <c r="A96" t="s">
        <v>719</v>
      </c>
      <c r="B96" t="s">
        <v>16</v>
      </c>
      <c r="C96" t="s">
        <v>1865</v>
      </c>
      <c r="D96" t="str">
        <f>MID(ACCTFMTTD,8,2)</f>
        <v>12</v>
      </c>
    </row>
    <row r="97" spans="1:4" hidden="1" x14ac:dyDescent="0.2">
      <c r="A97" t="s">
        <v>720</v>
      </c>
      <c r="B97" t="s">
        <v>16</v>
      </c>
      <c r="C97" t="s">
        <v>1866</v>
      </c>
      <c r="D97" t="str">
        <f>MID(ACCTFMTTD,8,2)</f>
        <v>13</v>
      </c>
    </row>
    <row r="98" spans="1:4" hidden="1" x14ac:dyDescent="0.2">
      <c r="A98" t="s">
        <v>721</v>
      </c>
      <c r="B98" t="s">
        <v>16</v>
      </c>
      <c r="C98" t="s">
        <v>1867</v>
      </c>
      <c r="D98" t="str">
        <f>MID(ACCTFMTTD,8,2)</f>
        <v>14</v>
      </c>
    </row>
    <row r="99" spans="1:4" hidden="1" x14ac:dyDescent="0.2">
      <c r="A99" t="s">
        <v>722</v>
      </c>
      <c r="B99" t="s">
        <v>16</v>
      </c>
      <c r="C99" t="s">
        <v>1868</v>
      </c>
      <c r="D99" t="str">
        <f>MID(ACCTFMTTD,8,2)</f>
        <v>15</v>
      </c>
    </row>
    <row r="100" spans="1:4" hidden="1" x14ac:dyDescent="0.2">
      <c r="A100" t="s">
        <v>723</v>
      </c>
      <c r="B100" t="s">
        <v>16</v>
      </c>
      <c r="C100" t="s">
        <v>1869</v>
      </c>
      <c r="D100" t="str">
        <f>MID(ACCTFMTTD,8,2)</f>
        <v>16</v>
      </c>
    </row>
    <row r="101" spans="1:4" hidden="1" x14ac:dyDescent="0.2">
      <c r="A101" t="s">
        <v>619</v>
      </c>
      <c r="B101" t="s">
        <v>16</v>
      </c>
      <c r="C101" t="s">
        <v>1870</v>
      </c>
      <c r="D101" t="str">
        <f>MID(ACCTFMTTD,8,2)</f>
        <v>05</v>
      </c>
    </row>
    <row r="102" spans="1:4" hidden="1" x14ac:dyDescent="0.2">
      <c r="A102" t="s">
        <v>620</v>
      </c>
      <c r="B102" t="s">
        <v>16</v>
      </c>
      <c r="C102" t="s">
        <v>1871</v>
      </c>
      <c r="D102" t="str">
        <f>MID(ACCTFMTTD,8,2)</f>
        <v>06</v>
      </c>
    </row>
    <row r="103" spans="1:4" hidden="1" x14ac:dyDescent="0.2">
      <c r="A103" t="s">
        <v>724</v>
      </c>
      <c r="B103" t="s">
        <v>16</v>
      </c>
      <c r="C103" t="s">
        <v>1872</v>
      </c>
      <c r="D103" t="str">
        <f>MID(ACCTFMTTD,8,2)</f>
        <v>07</v>
      </c>
    </row>
    <row r="104" spans="1:4" hidden="1" x14ac:dyDescent="0.2">
      <c r="A104" t="s">
        <v>725</v>
      </c>
      <c r="B104" t="s">
        <v>16</v>
      </c>
      <c r="C104" t="s">
        <v>1873</v>
      </c>
      <c r="D104" t="str">
        <f>MID(ACCTFMTTD,8,2)</f>
        <v>10</v>
      </c>
    </row>
    <row r="105" spans="1:4" hidden="1" x14ac:dyDescent="0.2">
      <c r="A105" t="s">
        <v>621</v>
      </c>
      <c r="B105" t="s">
        <v>16</v>
      </c>
      <c r="C105" t="s">
        <v>1874</v>
      </c>
      <c r="D105" t="str">
        <f>MID(ACCTFMTTD,8,2)</f>
        <v>12</v>
      </c>
    </row>
    <row r="106" spans="1:4" hidden="1" x14ac:dyDescent="0.2">
      <c r="A106" t="s">
        <v>622</v>
      </c>
      <c r="B106" t="s">
        <v>16</v>
      </c>
      <c r="C106" t="s">
        <v>1875</v>
      </c>
      <c r="D106" t="str">
        <f>MID(ACCTFMTTD,8,2)</f>
        <v>13</v>
      </c>
    </row>
    <row r="107" spans="1:4" hidden="1" x14ac:dyDescent="0.2">
      <c r="A107" t="s">
        <v>726</v>
      </c>
      <c r="B107" t="s">
        <v>16</v>
      </c>
      <c r="C107" t="s">
        <v>1876</v>
      </c>
      <c r="D107" t="str">
        <f>MID(ACCTFMTTD,8,2)</f>
        <v>14</v>
      </c>
    </row>
    <row r="108" spans="1:4" hidden="1" x14ac:dyDescent="0.2">
      <c r="A108" t="s">
        <v>727</v>
      </c>
      <c r="B108" t="s">
        <v>16</v>
      </c>
      <c r="C108" t="s">
        <v>1877</v>
      </c>
      <c r="D108" t="str">
        <f>MID(ACCTFMTTD,8,2)</f>
        <v>15</v>
      </c>
    </row>
    <row r="109" spans="1:4" hidden="1" x14ac:dyDescent="0.2">
      <c r="A109" t="s">
        <v>728</v>
      </c>
      <c r="B109" t="s">
        <v>16</v>
      </c>
      <c r="C109" t="s">
        <v>1878</v>
      </c>
      <c r="D109" t="str">
        <f>MID(ACCTFMTTD,8,2)</f>
        <v>16</v>
      </c>
    </row>
    <row r="110" spans="1:4" hidden="1" x14ac:dyDescent="0.2">
      <c r="A110" t="s">
        <v>729</v>
      </c>
      <c r="B110" t="s">
        <v>16</v>
      </c>
      <c r="C110" t="s">
        <v>1879</v>
      </c>
      <c r="D110" t="str">
        <f>MID(ACCTFMTTD,8,2)</f>
        <v>00</v>
      </c>
    </row>
    <row r="111" spans="1:4" hidden="1" x14ac:dyDescent="0.2">
      <c r="A111" t="s">
        <v>623</v>
      </c>
      <c r="B111" t="s">
        <v>354</v>
      </c>
      <c r="C111" t="s">
        <v>1880</v>
      </c>
      <c r="D111" t="str">
        <f>MID(ACCTFMTTD,8,2)</f>
        <v>07</v>
      </c>
    </row>
    <row r="112" spans="1:4" hidden="1" x14ac:dyDescent="0.2">
      <c r="A112" t="s">
        <v>730</v>
      </c>
      <c r="B112" t="s">
        <v>354</v>
      </c>
      <c r="C112" t="s">
        <v>1881</v>
      </c>
      <c r="D112" t="str">
        <f>MID(ACCTFMTTD,8,2)</f>
        <v>10</v>
      </c>
    </row>
    <row r="113" spans="1:4" hidden="1" x14ac:dyDescent="0.2">
      <c r="A113" t="s">
        <v>624</v>
      </c>
      <c r="B113" t="s">
        <v>354</v>
      </c>
      <c r="C113" t="s">
        <v>1882</v>
      </c>
      <c r="D113" t="str">
        <f>MID(ACCTFMTTD,8,2)</f>
        <v>07</v>
      </c>
    </row>
    <row r="114" spans="1:4" hidden="1" x14ac:dyDescent="0.2">
      <c r="A114" t="s">
        <v>731</v>
      </c>
      <c r="B114" t="s">
        <v>354</v>
      </c>
      <c r="C114" t="s">
        <v>1883</v>
      </c>
      <c r="D114" t="str">
        <f>MID(ACCTFMTTD,8,2)</f>
        <v>10</v>
      </c>
    </row>
    <row r="115" spans="1:4" hidden="1" x14ac:dyDescent="0.2">
      <c r="A115" t="s">
        <v>732</v>
      </c>
      <c r="B115" t="s">
        <v>354</v>
      </c>
      <c r="C115" t="s">
        <v>1884</v>
      </c>
      <c r="D115" t="str">
        <f>MID(ACCTFMTTD,8,2)</f>
        <v>07</v>
      </c>
    </row>
    <row r="116" spans="1:4" hidden="1" x14ac:dyDescent="0.2">
      <c r="A116" t="s">
        <v>733</v>
      </c>
      <c r="B116" t="s">
        <v>354</v>
      </c>
      <c r="C116" t="s">
        <v>1885</v>
      </c>
      <c r="D116" t="str">
        <f>MID(ACCTFMTTD,8,2)</f>
        <v>10</v>
      </c>
    </row>
    <row r="117" spans="1:4" hidden="1" x14ac:dyDescent="0.2">
      <c r="A117" t="s">
        <v>625</v>
      </c>
      <c r="B117" t="s">
        <v>354</v>
      </c>
      <c r="C117" t="s">
        <v>1886</v>
      </c>
      <c r="D117" t="str">
        <f>MID(ACCTFMTTD,8,2)</f>
        <v>07</v>
      </c>
    </row>
    <row r="118" spans="1:4" hidden="1" x14ac:dyDescent="0.2">
      <c r="A118" t="s">
        <v>734</v>
      </c>
      <c r="B118" t="s">
        <v>354</v>
      </c>
      <c r="C118" t="s">
        <v>1887</v>
      </c>
      <c r="D118" t="str">
        <f>MID(ACCTFMTTD,8,2)</f>
        <v>10</v>
      </c>
    </row>
    <row r="119" spans="1:4" hidden="1" x14ac:dyDescent="0.2">
      <c r="A119" t="s">
        <v>626</v>
      </c>
      <c r="B119" t="s">
        <v>354</v>
      </c>
      <c r="C119" t="s">
        <v>1888</v>
      </c>
      <c r="D119" t="str">
        <f>MID(ACCTFMTTD,8,2)</f>
        <v>07</v>
      </c>
    </row>
    <row r="120" spans="1:4" hidden="1" x14ac:dyDescent="0.2">
      <c r="A120" t="s">
        <v>735</v>
      </c>
      <c r="B120" t="s">
        <v>354</v>
      </c>
      <c r="C120" t="s">
        <v>1889</v>
      </c>
      <c r="D120" t="str">
        <f>MID(ACCTFMTTD,8,2)</f>
        <v>10</v>
      </c>
    </row>
    <row r="121" spans="1:4" hidden="1" x14ac:dyDescent="0.2">
      <c r="A121" t="s">
        <v>736</v>
      </c>
      <c r="B121" t="s">
        <v>278</v>
      </c>
      <c r="C121" t="s">
        <v>1890</v>
      </c>
      <c r="D121" t="str">
        <f>MID(ACCTFMTTD,8,2)</f>
        <v>10</v>
      </c>
    </row>
    <row r="122" spans="1:4" hidden="1" x14ac:dyDescent="0.2">
      <c r="A122" t="s">
        <v>737</v>
      </c>
      <c r="B122" t="s">
        <v>355</v>
      </c>
      <c r="C122" t="s">
        <v>1891</v>
      </c>
      <c r="D122" t="str">
        <f>MID(ACCTFMTTD,8,2)</f>
        <v>10</v>
      </c>
    </row>
    <row r="123" spans="1:4" hidden="1" x14ac:dyDescent="0.2">
      <c r="A123" t="s">
        <v>738</v>
      </c>
      <c r="B123" t="s">
        <v>356</v>
      </c>
      <c r="C123" t="s">
        <v>1892</v>
      </c>
      <c r="D123" t="str">
        <f>MID(ACCTFMTTD,8,2)</f>
        <v>10</v>
      </c>
    </row>
    <row r="124" spans="1:4" hidden="1" x14ac:dyDescent="0.2">
      <c r="A124" t="s">
        <v>627</v>
      </c>
      <c r="B124" t="s">
        <v>357</v>
      </c>
      <c r="C124" t="s">
        <v>1893</v>
      </c>
      <c r="D124" t="str">
        <f>MID(ACCTFMTTD,8,2)</f>
        <v>10</v>
      </c>
    </row>
    <row r="125" spans="1:4" hidden="1" x14ac:dyDescent="0.2">
      <c r="A125" t="s">
        <v>739</v>
      </c>
      <c r="B125" t="s">
        <v>357</v>
      </c>
      <c r="C125" t="s">
        <v>1894</v>
      </c>
      <c r="D125" t="str">
        <f>MID(ACCTFMTTD,8,2)</f>
        <v>10</v>
      </c>
    </row>
    <row r="126" spans="1:4" hidden="1" x14ac:dyDescent="0.2">
      <c r="A126" t="s">
        <v>740</v>
      </c>
      <c r="B126" t="s">
        <v>357</v>
      </c>
      <c r="C126" t="s">
        <v>1895</v>
      </c>
      <c r="D126" t="str">
        <f>MID(ACCTFMTTD,8,2)</f>
        <v>10</v>
      </c>
    </row>
    <row r="127" spans="1:4" hidden="1" x14ac:dyDescent="0.2">
      <c r="A127" t="s">
        <v>628</v>
      </c>
      <c r="B127" t="s">
        <v>357</v>
      </c>
      <c r="C127" t="s">
        <v>1896</v>
      </c>
      <c r="D127" t="str">
        <f>MID(ACCTFMTTD,8,2)</f>
        <v>10</v>
      </c>
    </row>
    <row r="128" spans="1:4" hidden="1" x14ac:dyDescent="0.2">
      <c r="A128" t="s">
        <v>629</v>
      </c>
      <c r="B128" t="s">
        <v>358</v>
      </c>
      <c r="C128" t="s">
        <v>1897</v>
      </c>
      <c r="D128" t="str">
        <f>MID(ACCTFMTTD,8,2)</f>
        <v>10</v>
      </c>
    </row>
    <row r="129" spans="1:4" hidden="1" x14ac:dyDescent="0.2">
      <c r="A129" t="s">
        <v>741</v>
      </c>
      <c r="B129" t="s">
        <v>359</v>
      </c>
      <c r="C129" t="s">
        <v>1898</v>
      </c>
      <c r="D129" t="str">
        <f>MID(ACCTFMTTD,8,2)</f>
        <v>10</v>
      </c>
    </row>
    <row r="130" spans="1:4" hidden="1" x14ac:dyDescent="0.2">
      <c r="A130" t="s">
        <v>630</v>
      </c>
      <c r="B130" t="s">
        <v>359</v>
      </c>
      <c r="C130" t="s">
        <v>1899</v>
      </c>
      <c r="D130" t="str">
        <f>MID(ACCTFMTTD,8,2)</f>
        <v>10</v>
      </c>
    </row>
    <row r="131" spans="1:4" hidden="1" x14ac:dyDescent="0.2">
      <c r="A131" t="s">
        <v>431</v>
      </c>
      <c r="B131" t="s">
        <v>359</v>
      </c>
      <c r="C131" t="s">
        <v>1900</v>
      </c>
      <c r="D131" t="str">
        <f>MID(ACCTFMTTD,8,2)</f>
        <v>00</v>
      </c>
    </row>
    <row r="132" spans="1:4" hidden="1" x14ac:dyDescent="0.2">
      <c r="A132" t="s">
        <v>432</v>
      </c>
      <c r="B132" t="s">
        <v>359</v>
      </c>
      <c r="C132" t="s">
        <v>1901</v>
      </c>
      <c r="D132" t="str">
        <f>MID(ACCTFMTTD,8,2)</f>
        <v>01</v>
      </c>
    </row>
    <row r="133" spans="1:4" hidden="1" x14ac:dyDescent="0.2">
      <c r="A133" t="s">
        <v>433</v>
      </c>
      <c r="B133" t="s">
        <v>359</v>
      </c>
      <c r="C133" t="s">
        <v>1902</v>
      </c>
      <c r="D133" t="str">
        <f>MID(ACCTFMTTD,8,2)</f>
        <v>02</v>
      </c>
    </row>
    <row r="134" spans="1:4" hidden="1" x14ac:dyDescent="0.2">
      <c r="A134" t="s">
        <v>631</v>
      </c>
      <c r="B134" t="s">
        <v>360</v>
      </c>
      <c r="C134" t="s">
        <v>1903</v>
      </c>
      <c r="D134" t="str">
        <f>MID(ACCTFMTTD,8,2)</f>
        <v>05</v>
      </c>
    </row>
    <row r="135" spans="1:4" hidden="1" x14ac:dyDescent="0.2">
      <c r="A135" t="s">
        <v>632</v>
      </c>
      <c r="B135" t="s">
        <v>360</v>
      </c>
      <c r="C135" t="s">
        <v>1904</v>
      </c>
      <c r="D135" t="str">
        <f>MID(ACCTFMTTD,8,2)</f>
        <v>06</v>
      </c>
    </row>
    <row r="136" spans="1:4" hidden="1" x14ac:dyDescent="0.2">
      <c r="A136" t="s">
        <v>633</v>
      </c>
      <c r="B136" t="s">
        <v>360</v>
      </c>
      <c r="C136" t="s">
        <v>1905</v>
      </c>
      <c r="D136" t="str">
        <f>MID(ACCTFMTTD,8,2)</f>
        <v>07</v>
      </c>
    </row>
    <row r="137" spans="1:4" hidden="1" x14ac:dyDescent="0.2">
      <c r="A137" t="s">
        <v>634</v>
      </c>
      <c r="B137" t="s">
        <v>360</v>
      </c>
      <c r="C137" t="s">
        <v>1906</v>
      </c>
      <c r="D137" t="str">
        <f>MID(ACCTFMTTD,8,2)</f>
        <v>08</v>
      </c>
    </row>
    <row r="138" spans="1:4" hidden="1" x14ac:dyDescent="0.2">
      <c r="A138" t="s">
        <v>635</v>
      </c>
      <c r="B138" t="s">
        <v>360</v>
      </c>
      <c r="C138" t="s">
        <v>1907</v>
      </c>
      <c r="D138" t="str">
        <f>MID(ACCTFMTTD,8,2)</f>
        <v>10</v>
      </c>
    </row>
    <row r="139" spans="1:4" hidden="1" x14ac:dyDescent="0.2">
      <c r="A139" t="s">
        <v>636</v>
      </c>
      <c r="B139" t="s">
        <v>360</v>
      </c>
      <c r="C139" t="s">
        <v>1908</v>
      </c>
      <c r="D139" t="str">
        <f>MID(ACCTFMTTD,8,2)</f>
        <v>12</v>
      </c>
    </row>
    <row r="140" spans="1:4" hidden="1" x14ac:dyDescent="0.2">
      <c r="A140" t="s">
        <v>637</v>
      </c>
      <c r="B140" t="s">
        <v>360</v>
      </c>
      <c r="C140" t="s">
        <v>1909</v>
      </c>
      <c r="D140" t="str">
        <f>MID(ACCTFMTTD,8,2)</f>
        <v>13</v>
      </c>
    </row>
    <row r="141" spans="1:4" hidden="1" x14ac:dyDescent="0.2">
      <c r="A141" t="s">
        <v>638</v>
      </c>
      <c r="B141" t="s">
        <v>360</v>
      </c>
      <c r="C141" t="s">
        <v>1910</v>
      </c>
      <c r="D141" t="str">
        <f>MID(ACCTFMTTD,8,2)</f>
        <v>14</v>
      </c>
    </row>
    <row r="142" spans="1:4" hidden="1" x14ac:dyDescent="0.2">
      <c r="A142" t="s">
        <v>639</v>
      </c>
      <c r="B142" t="s">
        <v>360</v>
      </c>
      <c r="C142" t="s">
        <v>1911</v>
      </c>
      <c r="D142" t="str">
        <f>MID(ACCTFMTTD,8,2)</f>
        <v>15</v>
      </c>
    </row>
    <row r="143" spans="1:4" hidden="1" x14ac:dyDescent="0.2">
      <c r="A143" t="s">
        <v>640</v>
      </c>
      <c r="B143" t="s">
        <v>360</v>
      </c>
      <c r="C143" t="s">
        <v>1912</v>
      </c>
      <c r="D143" t="str">
        <f>MID(ACCTFMTTD,8,2)</f>
        <v>16</v>
      </c>
    </row>
    <row r="144" spans="1:4" hidden="1" x14ac:dyDescent="0.2">
      <c r="A144" t="s">
        <v>641</v>
      </c>
      <c r="B144" t="s">
        <v>360</v>
      </c>
      <c r="C144" t="s">
        <v>1913</v>
      </c>
      <c r="D144" t="str">
        <f>MID(ACCTFMTTD,8,2)</f>
        <v>05</v>
      </c>
    </row>
    <row r="145" spans="1:4" hidden="1" x14ac:dyDescent="0.2">
      <c r="A145" t="s">
        <v>642</v>
      </c>
      <c r="B145" t="s">
        <v>360</v>
      </c>
      <c r="C145" t="s">
        <v>1914</v>
      </c>
      <c r="D145" t="str">
        <f>MID(ACCTFMTTD,8,2)</f>
        <v>06</v>
      </c>
    </row>
    <row r="146" spans="1:4" hidden="1" x14ac:dyDescent="0.2">
      <c r="A146" t="s">
        <v>643</v>
      </c>
      <c r="B146" t="s">
        <v>360</v>
      </c>
      <c r="C146" t="s">
        <v>1915</v>
      </c>
      <c r="D146" t="str">
        <f>MID(ACCTFMTTD,8,2)</f>
        <v>07</v>
      </c>
    </row>
    <row r="147" spans="1:4" hidden="1" x14ac:dyDescent="0.2">
      <c r="A147" t="s">
        <v>644</v>
      </c>
      <c r="B147" t="s">
        <v>360</v>
      </c>
      <c r="C147" t="s">
        <v>1916</v>
      </c>
      <c r="D147" t="str">
        <f>MID(ACCTFMTTD,8,2)</f>
        <v>10</v>
      </c>
    </row>
    <row r="148" spans="1:4" hidden="1" x14ac:dyDescent="0.2">
      <c r="A148" t="s">
        <v>645</v>
      </c>
      <c r="B148" t="s">
        <v>360</v>
      </c>
      <c r="C148" t="s">
        <v>1917</v>
      </c>
      <c r="D148" t="str">
        <f>MID(ACCTFMTTD,8,2)</f>
        <v>12</v>
      </c>
    </row>
    <row r="149" spans="1:4" hidden="1" x14ac:dyDescent="0.2">
      <c r="A149" t="s">
        <v>742</v>
      </c>
      <c r="B149" t="s">
        <v>360</v>
      </c>
      <c r="C149" t="s">
        <v>1918</v>
      </c>
      <c r="D149" t="str">
        <f>MID(ACCTFMTTD,8,2)</f>
        <v>13</v>
      </c>
    </row>
    <row r="150" spans="1:4" hidden="1" x14ac:dyDescent="0.2">
      <c r="A150" t="s">
        <v>743</v>
      </c>
      <c r="B150" t="s">
        <v>360</v>
      </c>
      <c r="C150" t="s">
        <v>1919</v>
      </c>
      <c r="D150" t="str">
        <f>MID(ACCTFMTTD,8,2)</f>
        <v>14</v>
      </c>
    </row>
    <row r="151" spans="1:4" hidden="1" x14ac:dyDescent="0.2">
      <c r="A151" t="s">
        <v>744</v>
      </c>
      <c r="B151" t="s">
        <v>360</v>
      </c>
      <c r="C151" t="s">
        <v>1920</v>
      </c>
      <c r="D151" t="str">
        <f>MID(ACCTFMTTD,8,2)</f>
        <v>15</v>
      </c>
    </row>
    <row r="152" spans="1:4" hidden="1" x14ac:dyDescent="0.2">
      <c r="A152" t="s">
        <v>745</v>
      </c>
      <c r="B152" t="s">
        <v>360</v>
      </c>
      <c r="C152" t="s">
        <v>1921</v>
      </c>
      <c r="D152" t="str">
        <f>MID(ACCTFMTTD,8,2)</f>
        <v>16</v>
      </c>
    </row>
    <row r="153" spans="1:4" hidden="1" x14ac:dyDescent="0.2">
      <c r="A153" t="s">
        <v>746</v>
      </c>
      <c r="B153" t="s">
        <v>360</v>
      </c>
      <c r="C153" t="s">
        <v>1922</v>
      </c>
      <c r="D153" t="str">
        <f>MID(ACCTFMTTD,8,2)</f>
        <v>05</v>
      </c>
    </row>
    <row r="154" spans="1:4" hidden="1" x14ac:dyDescent="0.2">
      <c r="A154" t="s">
        <v>747</v>
      </c>
      <c r="B154" t="s">
        <v>360</v>
      </c>
      <c r="C154" t="s">
        <v>1923</v>
      </c>
      <c r="D154" t="str">
        <f>MID(ACCTFMTTD,8,2)</f>
        <v>06</v>
      </c>
    </row>
    <row r="155" spans="1:4" hidden="1" x14ac:dyDescent="0.2">
      <c r="A155" t="s">
        <v>748</v>
      </c>
      <c r="B155" t="s">
        <v>360</v>
      </c>
      <c r="C155" t="s">
        <v>1924</v>
      </c>
      <c r="D155" t="str">
        <f>MID(ACCTFMTTD,8,2)</f>
        <v>07</v>
      </c>
    </row>
    <row r="156" spans="1:4" hidden="1" x14ac:dyDescent="0.2">
      <c r="A156" t="s">
        <v>749</v>
      </c>
      <c r="B156" t="s">
        <v>360</v>
      </c>
      <c r="C156" t="s">
        <v>1925</v>
      </c>
      <c r="D156" t="str">
        <f>MID(ACCTFMTTD,8,2)</f>
        <v>10</v>
      </c>
    </row>
    <row r="157" spans="1:4" hidden="1" x14ac:dyDescent="0.2">
      <c r="A157" t="s">
        <v>646</v>
      </c>
      <c r="B157" t="s">
        <v>360</v>
      </c>
      <c r="C157" t="s">
        <v>1926</v>
      </c>
      <c r="D157" t="str">
        <f>MID(ACCTFMTTD,8,2)</f>
        <v>12</v>
      </c>
    </row>
    <row r="158" spans="1:4" hidden="1" x14ac:dyDescent="0.2">
      <c r="A158" t="s">
        <v>647</v>
      </c>
      <c r="B158" t="s">
        <v>360</v>
      </c>
      <c r="C158" t="s">
        <v>1927</v>
      </c>
      <c r="D158" t="str">
        <f>MID(ACCTFMTTD,8,2)</f>
        <v>13</v>
      </c>
    </row>
    <row r="159" spans="1:4" hidden="1" x14ac:dyDescent="0.2">
      <c r="A159" t="s">
        <v>750</v>
      </c>
      <c r="B159" t="s">
        <v>360</v>
      </c>
      <c r="C159" t="s">
        <v>1928</v>
      </c>
      <c r="D159" t="str">
        <f>MID(ACCTFMTTD,8,2)</f>
        <v>14</v>
      </c>
    </row>
    <row r="160" spans="1:4" hidden="1" x14ac:dyDescent="0.2">
      <c r="A160" t="s">
        <v>751</v>
      </c>
      <c r="B160" t="s">
        <v>360</v>
      </c>
      <c r="C160" t="s">
        <v>1929</v>
      </c>
      <c r="D160" t="str">
        <f>MID(ACCTFMTTD,8,2)</f>
        <v>15</v>
      </c>
    </row>
    <row r="161" spans="1:4" hidden="1" x14ac:dyDescent="0.2">
      <c r="A161" t="s">
        <v>752</v>
      </c>
      <c r="B161" t="s">
        <v>360</v>
      </c>
      <c r="C161" t="s">
        <v>1930</v>
      </c>
      <c r="D161" t="str">
        <f>MID(ACCTFMTTD,8,2)</f>
        <v>16</v>
      </c>
    </row>
    <row r="162" spans="1:4" hidden="1" x14ac:dyDescent="0.2">
      <c r="A162" t="s">
        <v>753</v>
      </c>
      <c r="B162" t="s">
        <v>360</v>
      </c>
      <c r="C162" t="s">
        <v>1931</v>
      </c>
      <c r="D162" t="str">
        <f>MID(ACCTFMTTD,8,2)</f>
        <v>05</v>
      </c>
    </row>
    <row r="163" spans="1:4" hidden="1" x14ac:dyDescent="0.2">
      <c r="A163" t="s">
        <v>754</v>
      </c>
      <c r="B163" t="s">
        <v>360</v>
      </c>
      <c r="C163" t="s">
        <v>1932</v>
      </c>
      <c r="D163" t="str">
        <f>MID(ACCTFMTTD,8,2)</f>
        <v>06</v>
      </c>
    </row>
    <row r="164" spans="1:4" hidden="1" x14ac:dyDescent="0.2">
      <c r="A164" t="s">
        <v>755</v>
      </c>
      <c r="B164" t="s">
        <v>360</v>
      </c>
      <c r="C164" t="s">
        <v>1933</v>
      </c>
      <c r="D164" t="str">
        <f>MID(ACCTFMTTD,8,2)</f>
        <v>07</v>
      </c>
    </row>
    <row r="165" spans="1:4" hidden="1" x14ac:dyDescent="0.2">
      <c r="A165" t="s">
        <v>756</v>
      </c>
      <c r="B165" t="s">
        <v>360</v>
      </c>
      <c r="C165" t="s">
        <v>1934</v>
      </c>
      <c r="D165" t="str">
        <f>MID(ACCTFMTTD,8,2)</f>
        <v>10</v>
      </c>
    </row>
    <row r="166" spans="1:4" hidden="1" x14ac:dyDescent="0.2">
      <c r="A166" t="s">
        <v>757</v>
      </c>
      <c r="B166" t="s">
        <v>360</v>
      </c>
      <c r="C166" t="s">
        <v>1935</v>
      </c>
      <c r="D166" t="str">
        <f>MID(ACCTFMTTD,8,2)</f>
        <v>12</v>
      </c>
    </row>
    <row r="167" spans="1:4" hidden="1" x14ac:dyDescent="0.2">
      <c r="A167" t="s">
        <v>758</v>
      </c>
      <c r="B167" t="s">
        <v>360</v>
      </c>
      <c r="C167" t="s">
        <v>1936</v>
      </c>
      <c r="D167" t="str">
        <f>MID(ACCTFMTTD,8,2)</f>
        <v>13</v>
      </c>
    </row>
    <row r="168" spans="1:4" hidden="1" x14ac:dyDescent="0.2">
      <c r="A168" t="s">
        <v>759</v>
      </c>
      <c r="B168" t="s">
        <v>360</v>
      </c>
      <c r="C168" t="s">
        <v>1937</v>
      </c>
      <c r="D168" t="str">
        <f>MID(ACCTFMTTD,8,2)</f>
        <v>14</v>
      </c>
    </row>
    <row r="169" spans="1:4" hidden="1" x14ac:dyDescent="0.2">
      <c r="A169" t="s">
        <v>760</v>
      </c>
      <c r="B169" t="s">
        <v>360</v>
      </c>
      <c r="C169" t="s">
        <v>1938</v>
      </c>
      <c r="D169" t="str">
        <f>MID(ACCTFMTTD,8,2)</f>
        <v>15</v>
      </c>
    </row>
    <row r="170" spans="1:4" hidden="1" x14ac:dyDescent="0.2">
      <c r="A170" t="s">
        <v>761</v>
      </c>
      <c r="B170" t="s">
        <v>360</v>
      </c>
      <c r="C170" t="s">
        <v>1939</v>
      </c>
      <c r="D170" t="str">
        <f>MID(ACCTFMTTD,8,2)</f>
        <v>16</v>
      </c>
    </row>
    <row r="171" spans="1:4" hidden="1" x14ac:dyDescent="0.2">
      <c r="A171" t="s">
        <v>762</v>
      </c>
      <c r="B171" t="s">
        <v>360</v>
      </c>
      <c r="C171" t="s">
        <v>1940</v>
      </c>
      <c r="D171" t="str">
        <f>MID(ACCTFMTTD,8,2)</f>
        <v>05</v>
      </c>
    </row>
    <row r="172" spans="1:4" hidden="1" x14ac:dyDescent="0.2">
      <c r="A172" t="s">
        <v>648</v>
      </c>
      <c r="B172" t="s">
        <v>360</v>
      </c>
      <c r="C172" t="s">
        <v>1941</v>
      </c>
      <c r="D172" t="str">
        <f>MID(ACCTFMTTD,8,2)</f>
        <v>06</v>
      </c>
    </row>
    <row r="173" spans="1:4" hidden="1" x14ac:dyDescent="0.2">
      <c r="A173" t="s">
        <v>649</v>
      </c>
      <c r="B173" t="s">
        <v>360</v>
      </c>
      <c r="C173" t="s">
        <v>1942</v>
      </c>
      <c r="D173" t="str">
        <f>MID(ACCTFMTTD,8,2)</f>
        <v>07</v>
      </c>
    </row>
    <row r="174" spans="1:4" hidden="1" x14ac:dyDescent="0.2">
      <c r="A174" t="s">
        <v>763</v>
      </c>
      <c r="B174" t="s">
        <v>360</v>
      </c>
      <c r="C174" t="s">
        <v>1943</v>
      </c>
      <c r="D174" t="str">
        <f>MID(ACCTFMTTD,8,2)</f>
        <v>10</v>
      </c>
    </row>
    <row r="175" spans="1:4" hidden="1" x14ac:dyDescent="0.2">
      <c r="A175" t="s">
        <v>764</v>
      </c>
      <c r="B175" t="s">
        <v>360</v>
      </c>
      <c r="C175" t="s">
        <v>1944</v>
      </c>
      <c r="D175" t="str">
        <f>MID(ACCTFMTTD,8,2)</f>
        <v>12</v>
      </c>
    </row>
    <row r="176" spans="1:4" hidden="1" x14ac:dyDescent="0.2">
      <c r="A176" t="s">
        <v>765</v>
      </c>
      <c r="B176" t="s">
        <v>360</v>
      </c>
      <c r="C176" t="s">
        <v>1945</v>
      </c>
      <c r="D176" t="str">
        <f>MID(ACCTFMTTD,8,2)</f>
        <v>13</v>
      </c>
    </row>
    <row r="177" spans="1:4" hidden="1" x14ac:dyDescent="0.2">
      <c r="A177" t="s">
        <v>766</v>
      </c>
      <c r="B177" t="s">
        <v>360</v>
      </c>
      <c r="C177" t="s">
        <v>1946</v>
      </c>
      <c r="D177" t="str">
        <f>MID(ACCTFMTTD,8,2)</f>
        <v>14</v>
      </c>
    </row>
    <row r="178" spans="1:4" hidden="1" x14ac:dyDescent="0.2">
      <c r="A178" t="s">
        <v>767</v>
      </c>
      <c r="B178" t="s">
        <v>360</v>
      </c>
      <c r="C178" t="s">
        <v>1947</v>
      </c>
      <c r="D178" t="str">
        <f>MID(ACCTFMTTD,8,2)</f>
        <v>15</v>
      </c>
    </row>
    <row r="179" spans="1:4" hidden="1" x14ac:dyDescent="0.2">
      <c r="A179" t="s">
        <v>768</v>
      </c>
      <c r="B179" t="s">
        <v>360</v>
      </c>
      <c r="C179" t="s">
        <v>1948</v>
      </c>
      <c r="D179" t="str">
        <f>MID(ACCTFMTTD,8,2)</f>
        <v>16</v>
      </c>
    </row>
    <row r="180" spans="1:4" hidden="1" x14ac:dyDescent="0.2">
      <c r="A180" t="s">
        <v>769</v>
      </c>
      <c r="B180" t="s">
        <v>360</v>
      </c>
      <c r="C180" t="s">
        <v>1949</v>
      </c>
      <c r="D180" t="str">
        <f>MID(ACCTFMTTD,8,2)</f>
        <v>05</v>
      </c>
    </row>
    <row r="181" spans="1:4" hidden="1" x14ac:dyDescent="0.2">
      <c r="A181" t="s">
        <v>770</v>
      </c>
      <c r="B181" t="s">
        <v>360</v>
      </c>
      <c r="C181" t="s">
        <v>1950</v>
      </c>
      <c r="D181" t="str">
        <f>MID(ACCTFMTTD,8,2)</f>
        <v>06</v>
      </c>
    </row>
    <row r="182" spans="1:4" hidden="1" x14ac:dyDescent="0.2">
      <c r="A182" t="s">
        <v>771</v>
      </c>
      <c r="B182" t="s">
        <v>360</v>
      </c>
      <c r="C182" t="s">
        <v>1951</v>
      </c>
      <c r="D182" t="str">
        <f>MID(ACCTFMTTD,8,2)</f>
        <v>07</v>
      </c>
    </row>
    <row r="183" spans="1:4" hidden="1" x14ac:dyDescent="0.2">
      <c r="A183" t="s">
        <v>772</v>
      </c>
      <c r="B183" t="s">
        <v>360</v>
      </c>
      <c r="C183" t="s">
        <v>1952</v>
      </c>
      <c r="D183" t="str">
        <f>MID(ACCTFMTTD,8,2)</f>
        <v>10</v>
      </c>
    </row>
    <row r="184" spans="1:4" hidden="1" x14ac:dyDescent="0.2">
      <c r="A184" t="s">
        <v>773</v>
      </c>
      <c r="B184" t="s">
        <v>360</v>
      </c>
      <c r="C184" t="s">
        <v>1953</v>
      </c>
      <c r="D184" t="str">
        <f>MID(ACCTFMTTD,8,2)</f>
        <v>12</v>
      </c>
    </row>
    <row r="185" spans="1:4" hidden="1" x14ac:dyDescent="0.2">
      <c r="A185" t="s">
        <v>774</v>
      </c>
      <c r="B185" t="s">
        <v>360</v>
      </c>
      <c r="C185" t="s">
        <v>1954</v>
      </c>
      <c r="D185" t="str">
        <f>MID(ACCTFMTTD,8,2)</f>
        <v>13</v>
      </c>
    </row>
    <row r="186" spans="1:4" hidden="1" x14ac:dyDescent="0.2">
      <c r="A186" t="s">
        <v>775</v>
      </c>
      <c r="B186" t="s">
        <v>360</v>
      </c>
      <c r="C186" t="s">
        <v>1955</v>
      </c>
      <c r="D186" t="str">
        <f>MID(ACCTFMTTD,8,2)</f>
        <v>14</v>
      </c>
    </row>
    <row r="187" spans="1:4" hidden="1" x14ac:dyDescent="0.2">
      <c r="A187" t="s">
        <v>776</v>
      </c>
      <c r="B187" t="s">
        <v>360</v>
      </c>
      <c r="C187" t="s">
        <v>1956</v>
      </c>
      <c r="D187" t="str">
        <f>MID(ACCTFMTTD,8,2)</f>
        <v>15</v>
      </c>
    </row>
    <row r="188" spans="1:4" hidden="1" x14ac:dyDescent="0.2">
      <c r="A188" t="s">
        <v>777</v>
      </c>
      <c r="B188" t="s">
        <v>360</v>
      </c>
      <c r="C188" t="s">
        <v>1957</v>
      </c>
      <c r="D188" t="str">
        <f>MID(ACCTFMTTD,8,2)</f>
        <v>16</v>
      </c>
    </row>
    <row r="189" spans="1:4" hidden="1" x14ac:dyDescent="0.2">
      <c r="A189" t="s">
        <v>778</v>
      </c>
      <c r="B189" t="s">
        <v>360</v>
      </c>
      <c r="C189" t="s">
        <v>1958</v>
      </c>
      <c r="D189" t="str">
        <f>MID(ACCTFMTTD,8,2)</f>
        <v>00</v>
      </c>
    </row>
    <row r="190" spans="1:4" hidden="1" x14ac:dyDescent="0.2">
      <c r="A190" t="s">
        <v>779</v>
      </c>
      <c r="B190" t="s">
        <v>360</v>
      </c>
      <c r="C190" t="s">
        <v>1959</v>
      </c>
      <c r="D190" t="str">
        <f>MID(ACCTFMTTD,8,2)</f>
        <v>05</v>
      </c>
    </row>
    <row r="191" spans="1:4" hidden="1" x14ac:dyDescent="0.2">
      <c r="A191" t="s">
        <v>780</v>
      </c>
      <c r="B191" t="s">
        <v>360</v>
      </c>
      <c r="C191" t="s">
        <v>1960</v>
      </c>
      <c r="D191" t="str">
        <f>MID(ACCTFMTTD,8,2)</f>
        <v>06</v>
      </c>
    </row>
    <row r="192" spans="1:4" hidden="1" x14ac:dyDescent="0.2">
      <c r="A192" t="s">
        <v>781</v>
      </c>
      <c r="B192" t="s">
        <v>360</v>
      </c>
      <c r="C192" t="s">
        <v>1961</v>
      </c>
      <c r="D192" t="str">
        <f>MID(ACCTFMTTD,8,2)</f>
        <v>07</v>
      </c>
    </row>
    <row r="193" spans="1:4" hidden="1" x14ac:dyDescent="0.2">
      <c r="A193" t="s">
        <v>782</v>
      </c>
      <c r="B193" t="s">
        <v>360</v>
      </c>
      <c r="C193" t="s">
        <v>1962</v>
      </c>
      <c r="D193" t="str">
        <f>MID(ACCTFMTTD,8,2)</f>
        <v>10</v>
      </c>
    </row>
    <row r="194" spans="1:4" hidden="1" x14ac:dyDescent="0.2">
      <c r="A194" t="s">
        <v>783</v>
      </c>
      <c r="B194" t="s">
        <v>360</v>
      </c>
      <c r="C194" t="s">
        <v>1963</v>
      </c>
      <c r="D194" t="str">
        <f>MID(ACCTFMTTD,8,2)</f>
        <v>12</v>
      </c>
    </row>
    <row r="195" spans="1:4" hidden="1" x14ac:dyDescent="0.2">
      <c r="A195" t="s">
        <v>784</v>
      </c>
      <c r="B195" t="s">
        <v>360</v>
      </c>
      <c r="C195" t="s">
        <v>1964</v>
      </c>
      <c r="D195" t="str">
        <f>MID(ACCTFMTTD,8,2)</f>
        <v>13</v>
      </c>
    </row>
    <row r="196" spans="1:4" hidden="1" x14ac:dyDescent="0.2">
      <c r="A196" t="s">
        <v>785</v>
      </c>
      <c r="B196" t="s">
        <v>360</v>
      </c>
      <c r="C196" t="s">
        <v>1965</v>
      </c>
      <c r="D196" t="str">
        <f>MID(ACCTFMTTD,8,2)</f>
        <v>14</v>
      </c>
    </row>
    <row r="197" spans="1:4" hidden="1" x14ac:dyDescent="0.2">
      <c r="A197" t="s">
        <v>786</v>
      </c>
      <c r="B197" t="s">
        <v>360</v>
      </c>
      <c r="C197" t="s">
        <v>1966</v>
      </c>
      <c r="D197" t="str">
        <f>MID(ACCTFMTTD,8,2)</f>
        <v>15</v>
      </c>
    </row>
    <row r="198" spans="1:4" hidden="1" x14ac:dyDescent="0.2">
      <c r="A198" t="s">
        <v>787</v>
      </c>
      <c r="B198" t="s">
        <v>360</v>
      </c>
      <c r="C198" t="s">
        <v>1967</v>
      </c>
      <c r="D198" t="str">
        <f>MID(ACCTFMTTD,8,2)</f>
        <v>16</v>
      </c>
    </row>
    <row r="199" spans="1:4" hidden="1" x14ac:dyDescent="0.2">
      <c r="A199" t="s">
        <v>650</v>
      </c>
      <c r="B199" t="s">
        <v>360</v>
      </c>
      <c r="C199" t="s">
        <v>1968</v>
      </c>
      <c r="D199" t="str">
        <f>MID(ACCTFMTTD,8,2)</f>
        <v>00</v>
      </c>
    </row>
    <row r="200" spans="1:4" hidden="1" x14ac:dyDescent="0.2">
      <c r="A200" t="s">
        <v>788</v>
      </c>
      <c r="B200" t="s">
        <v>360</v>
      </c>
      <c r="C200" t="s">
        <v>1969</v>
      </c>
      <c r="D200" t="str">
        <f>MID(ACCTFMTTD,8,2)</f>
        <v>05</v>
      </c>
    </row>
    <row r="201" spans="1:4" hidden="1" x14ac:dyDescent="0.2">
      <c r="A201" t="s">
        <v>789</v>
      </c>
      <c r="B201" t="s">
        <v>360</v>
      </c>
      <c r="C201" t="s">
        <v>1970</v>
      </c>
      <c r="D201" t="str">
        <f>MID(ACCTFMTTD,8,2)</f>
        <v>06</v>
      </c>
    </row>
    <row r="202" spans="1:4" hidden="1" x14ac:dyDescent="0.2">
      <c r="A202" t="s">
        <v>790</v>
      </c>
      <c r="B202" t="s">
        <v>360</v>
      </c>
      <c r="C202" t="s">
        <v>1971</v>
      </c>
      <c r="D202" t="str">
        <f>MID(ACCTFMTTD,8,2)</f>
        <v>07</v>
      </c>
    </row>
    <row r="203" spans="1:4" hidden="1" x14ac:dyDescent="0.2">
      <c r="A203" t="s">
        <v>791</v>
      </c>
      <c r="B203" t="s">
        <v>360</v>
      </c>
      <c r="C203" t="s">
        <v>1972</v>
      </c>
      <c r="D203" t="str">
        <f>MID(ACCTFMTTD,8,2)</f>
        <v>10</v>
      </c>
    </row>
    <row r="204" spans="1:4" hidden="1" x14ac:dyDescent="0.2">
      <c r="A204" t="s">
        <v>792</v>
      </c>
      <c r="B204" t="s">
        <v>360</v>
      </c>
      <c r="C204" t="s">
        <v>1973</v>
      </c>
      <c r="D204" t="str">
        <f>MID(ACCTFMTTD,8,2)</f>
        <v>12</v>
      </c>
    </row>
    <row r="205" spans="1:4" hidden="1" x14ac:dyDescent="0.2">
      <c r="A205" t="s">
        <v>793</v>
      </c>
      <c r="B205" t="s">
        <v>360</v>
      </c>
      <c r="C205" t="s">
        <v>1974</v>
      </c>
      <c r="D205" t="str">
        <f>MID(ACCTFMTTD,8,2)</f>
        <v>13</v>
      </c>
    </row>
    <row r="206" spans="1:4" hidden="1" x14ac:dyDescent="0.2">
      <c r="A206" t="s">
        <v>794</v>
      </c>
      <c r="B206" t="s">
        <v>360</v>
      </c>
      <c r="C206" t="s">
        <v>1975</v>
      </c>
      <c r="D206" t="str">
        <f>MID(ACCTFMTTD,8,2)</f>
        <v>14</v>
      </c>
    </row>
    <row r="207" spans="1:4" hidden="1" x14ac:dyDescent="0.2">
      <c r="A207" t="s">
        <v>795</v>
      </c>
      <c r="B207" t="s">
        <v>360</v>
      </c>
      <c r="C207" t="s">
        <v>1976</v>
      </c>
      <c r="D207" t="str">
        <f>MID(ACCTFMTTD,8,2)</f>
        <v>15</v>
      </c>
    </row>
    <row r="208" spans="1:4" hidden="1" x14ac:dyDescent="0.2">
      <c r="A208" t="s">
        <v>796</v>
      </c>
      <c r="B208" t="s">
        <v>360</v>
      </c>
      <c r="C208" t="s">
        <v>1977</v>
      </c>
      <c r="D208" t="str">
        <f>MID(ACCTFMTTD,8,2)</f>
        <v>16</v>
      </c>
    </row>
    <row r="209" spans="1:4" hidden="1" x14ac:dyDescent="0.2">
      <c r="A209" t="s">
        <v>797</v>
      </c>
      <c r="B209" t="s">
        <v>360</v>
      </c>
      <c r="C209" t="s">
        <v>1978</v>
      </c>
      <c r="D209" t="str">
        <f>MID(ACCTFMTTD,8,2)</f>
        <v>00</v>
      </c>
    </row>
    <row r="210" spans="1:4" hidden="1" x14ac:dyDescent="0.2">
      <c r="A210" t="s">
        <v>798</v>
      </c>
      <c r="B210" t="s">
        <v>360</v>
      </c>
      <c r="C210" t="s">
        <v>1979</v>
      </c>
      <c r="D210" t="str">
        <f>MID(ACCTFMTTD,8,2)</f>
        <v>05</v>
      </c>
    </row>
    <row r="211" spans="1:4" hidden="1" x14ac:dyDescent="0.2">
      <c r="A211" t="s">
        <v>799</v>
      </c>
      <c r="B211" t="s">
        <v>360</v>
      </c>
      <c r="C211" t="s">
        <v>1980</v>
      </c>
      <c r="D211" t="str">
        <f>MID(ACCTFMTTD,8,2)</f>
        <v>06</v>
      </c>
    </row>
    <row r="212" spans="1:4" hidden="1" x14ac:dyDescent="0.2">
      <c r="A212" t="s">
        <v>800</v>
      </c>
      <c r="B212" t="s">
        <v>360</v>
      </c>
      <c r="C212" t="s">
        <v>1981</v>
      </c>
      <c r="D212" t="str">
        <f>MID(ACCTFMTTD,8,2)</f>
        <v>07</v>
      </c>
    </row>
    <row r="213" spans="1:4" hidden="1" x14ac:dyDescent="0.2">
      <c r="A213" t="s">
        <v>801</v>
      </c>
      <c r="B213" t="s">
        <v>360</v>
      </c>
      <c r="C213" t="s">
        <v>1982</v>
      </c>
      <c r="D213" t="str">
        <f>MID(ACCTFMTTD,8,2)</f>
        <v>10</v>
      </c>
    </row>
    <row r="214" spans="1:4" hidden="1" x14ac:dyDescent="0.2">
      <c r="A214" t="s">
        <v>651</v>
      </c>
      <c r="B214" t="s">
        <v>360</v>
      </c>
      <c r="C214" t="s">
        <v>1983</v>
      </c>
      <c r="D214" t="str">
        <f>MID(ACCTFMTTD,8,2)</f>
        <v>12</v>
      </c>
    </row>
    <row r="215" spans="1:4" hidden="1" x14ac:dyDescent="0.2">
      <c r="A215" t="s">
        <v>652</v>
      </c>
      <c r="B215" t="s">
        <v>360</v>
      </c>
      <c r="C215" t="s">
        <v>1984</v>
      </c>
      <c r="D215" t="str">
        <f>MID(ACCTFMTTD,8,2)</f>
        <v>13</v>
      </c>
    </row>
    <row r="216" spans="1:4" hidden="1" x14ac:dyDescent="0.2">
      <c r="A216" t="s">
        <v>802</v>
      </c>
      <c r="B216" t="s">
        <v>360</v>
      </c>
      <c r="C216" t="s">
        <v>1985</v>
      </c>
      <c r="D216" t="str">
        <f>MID(ACCTFMTTD,8,2)</f>
        <v>14</v>
      </c>
    </row>
    <row r="217" spans="1:4" hidden="1" x14ac:dyDescent="0.2">
      <c r="A217" t="s">
        <v>803</v>
      </c>
      <c r="B217" t="s">
        <v>360</v>
      </c>
      <c r="C217" t="s">
        <v>1986</v>
      </c>
      <c r="D217" t="str">
        <f>MID(ACCTFMTTD,8,2)</f>
        <v>15</v>
      </c>
    </row>
    <row r="218" spans="1:4" hidden="1" x14ac:dyDescent="0.2">
      <c r="A218" t="s">
        <v>804</v>
      </c>
      <c r="B218" t="s">
        <v>360</v>
      </c>
      <c r="C218" t="s">
        <v>1987</v>
      </c>
      <c r="D218" t="str">
        <f>MID(ACCTFMTTD,8,2)</f>
        <v>16</v>
      </c>
    </row>
    <row r="219" spans="1:4" hidden="1" x14ac:dyDescent="0.2">
      <c r="A219" t="s">
        <v>653</v>
      </c>
      <c r="B219" t="s">
        <v>360</v>
      </c>
      <c r="C219" t="s">
        <v>1988</v>
      </c>
      <c r="D219" t="str">
        <f>MID(ACCTFMTTD,8,2)</f>
        <v>00</v>
      </c>
    </row>
    <row r="220" spans="1:4" hidden="1" x14ac:dyDescent="0.2">
      <c r="A220" t="s">
        <v>654</v>
      </c>
      <c r="B220" t="s">
        <v>360</v>
      </c>
      <c r="C220" t="s">
        <v>1989</v>
      </c>
      <c r="D220" t="str">
        <f>MID(ACCTFMTTD,8,2)</f>
        <v>05</v>
      </c>
    </row>
    <row r="221" spans="1:4" hidden="1" x14ac:dyDescent="0.2">
      <c r="A221" t="s">
        <v>655</v>
      </c>
      <c r="B221" t="s">
        <v>360</v>
      </c>
      <c r="C221" t="s">
        <v>1990</v>
      </c>
      <c r="D221" t="str">
        <f>MID(ACCTFMTTD,8,2)</f>
        <v>06</v>
      </c>
    </row>
    <row r="222" spans="1:4" hidden="1" x14ac:dyDescent="0.2">
      <c r="A222" t="s">
        <v>656</v>
      </c>
      <c r="B222" t="s">
        <v>360</v>
      </c>
      <c r="C222" t="s">
        <v>1991</v>
      </c>
      <c r="D222" t="str">
        <f>MID(ACCTFMTTD,8,2)</f>
        <v>07</v>
      </c>
    </row>
    <row r="223" spans="1:4" hidden="1" x14ac:dyDescent="0.2">
      <c r="A223" t="s">
        <v>657</v>
      </c>
      <c r="B223" t="s">
        <v>360</v>
      </c>
      <c r="C223" t="s">
        <v>1992</v>
      </c>
      <c r="D223" t="str">
        <f>MID(ACCTFMTTD,8,2)</f>
        <v>10</v>
      </c>
    </row>
    <row r="224" spans="1:4" hidden="1" x14ac:dyDescent="0.2">
      <c r="A224" t="s">
        <v>805</v>
      </c>
      <c r="B224" t="s">
        <v>360</v>
      </c>
      <c r="C224" t="s">
        <v>1993</v>
      </c>
      <c r="D224" t="str">
        <f>MID(ACCTFMTTD,8,2)</f>
        <v>12</v>
      </c>
    </row>
    <row r="225" spans="1:4" hidden="1" x14ac:dyDescent="0.2">
      <c r="A225" t="s">
        <v>806</v>
      </c>
      <c r="B225" t="s">
        <v>360</v>
      </c>
      <c r="C225" t="s">
        <v>1994</v>
      </c>
      <c r="D225" t="str">
        <f>MID(ACCTFMTTD,8,2)</f>
        <v>13</v>
      </c>
    </row>
    <row r="226" spans="1:4" hidden="1" x14ac:dyDescent="0.2">
      <c r="A226" t="s">
        <v>807</v>
      </c>
      <c r="B226" t="s">
        <v>360</v>
      </c>
      <c r="C226" t="s">
        <v>1995</v>
      </c>
      <c r="D226" t="str">
        <f>MID(ACCTFMTTD,8,2)</f>
        <v>14</v>
      </c>
    </row>
    <row r="227" spans="1:4" hidden="1" x14ac:dyDescent="0.2">
      <c r="A227" t="s">
        <v>808</v>
      </c>
      <c r="B227" t="s">
        <v>360</v>
      </c>
      <c r="C227" t="s">
        <v>1996</v>
      </c>
      <c r="D227" t="str">
        <f>MID(ACCTFMTTD,8,2)</f>
        <v>15</v>
      </c>
    </row>
    <row r="228" spans="1:4" hidden="1" x14ac:dyDescent="0.2">
      <c r="A228" t="s">
        <v>809</v>
      </c>
      <c r="B228" t="s">
        <v>360</v>
      </c>
      <c r="C228" t="s">
        <v>1997</v>
      </c>
      <c r="D228" t="str">
        <f>MID(ACCTFMTTD,8,2)</f>
        <v>16</v>
      </c>
    </row>
    <row r="229" spans="1:4" hidden="1" x14ac:dyDescent="0.2">
      <c r="A229" t="s">
        <v>658</v>
      </c>
      <c r="B229" t="s">
        <v>360</v>
      </c>
      <c r="C229" t="s">
        <v>1998</v>
      </c>
      <c r="D229" t="str">
        <f>MID(ACCTFMTTD,8,2)</f>
        <v>00</v>
      </c>
    </row>
    <row r="230" spans="1:4" hidden="1" x14ac:dyDescent="0.2">
      <c r="A230" t="s">
        <v>810</v>
      </c>
      <c r="B230" t="s">
        <v>360</v>
      </c>
      <c r="C230" t="s">
        <v>1999</v>
      </c>
      <c r="D230" t="str">
        <f>MID(ACCTFMTTD,8,2)</f>
        <v>05</v>
      </c>
    </row>
    <row r="231" spans="1:4" hidden="1" x14ac:dyDescent="0.2">
      <c r="A231" t="s">
        <v>811</v>
      </c>
      <c r="B231" t="s">
        <v>360</v>
      </c>
      <c r="C231" t="s">
        <v>2000</v>
      </c>
      <c r="D231" t="str">
        <f>MID(ACCTFMTTD,8,2)</f>
        <v>06</v>
      </c>
    </row>
    <row r="232" spans="1:4" hidden="1" x14ac:dyDescent="0.2">
      <c r="A232" t="s">
        <v>812</v>
      </c>
      <c r="B232" t="s">
        <v>360</v>
      </c>
      <c r="C232" t="s">
        <v>2001</v>
      </c>
      <c r="D232" t="str">
        <f>MID(ACCTFMTTD,8,2)</f>
        <v>07</v>
      </c>
    </row>
    <row r="233" spans="1:4" hidden="1" x14ac:dyDescent="0.2">
      <c r="A233" t="s">
        <v>813</v>
      </c>
      <c r="B233" t="s">
        <v>360</v>
      </c>
      <c r="C233" t="s">
        <v>2002</v>
      </c>
      <c r="D233" t="str">
        <f>MID(ACCTFMTTD,8,2)</f>
        <v>10</v>
      </c>
    </row>
    <row r="234" spans="1:4" hidden="1" x14ac:dyDescent="0.2">
      <c r="A234" t="s">
        <v>659</v>
      </c>
      <c r="B234" t="s">
        <v>360</v>
      </c>
      <c r="C234" t="s">
        <v>2003</v>
      </c>
      <c r="D234" t="str">
        <f>MID(ACCTFMTTD,8,2)</f>
        <v>12</v>
      </c>
    </row>
    <row r="235" spans="1:4" hidden="1" x14ac:dyDescent="0.2">
      <c r="A235" t="s">
        <v>660</v>
      </c>
      <c r="B235" t="s">
        <v>360</v>
      </c>
      <c r="C235" t="s">
        <v>2004</v>
      </c>
      <c r="D235" t="str">
        <f>MID(ACCTFMTTD,8,2)</f>
        <v>13</v>
      </c>
    </row>
    <row r="236" spans="1:4" hidden="1" x14ac:dyDescent="0.2">
      <c r="A236" t="s">
        <v>814</v>
      </c>
      <c r="B236" t="s">
        <v>360</v>
      </c>
      <c r="C236" t="s">
        <v>2005</v>
      </c>
      <c r="D236" t="str">
        <f>MID(ACCTFMTTD,8,2)</f>
        <v>14</v>
      </c>
    </row>
    <row r="237" spans="1:4" hidden="1" x14ac:dyDescent="0.2">
      <c r="A237" t="s">
        <v>815</v>
      </c>
      <c r="B237" t="s">
        <v>360</v>
      </c>
      <c r="C237" t="s">
        <v>2006</v>
      </c>
      <c r="D237" t="str">
        <f>MID(ACCTFMTTD,8,2)</f>
        <v>15</v>
      </c>
    </row>
    <row r="238" spans="1:4" hidden="1" x14ac:dyDescent="0.2">
      <c r="A238" t="s">
        <v>816</v>
      </c>
      <c r="B238" t="s">
        <v>360</v>
      </c>
      <c r="C238" t="s">
        <v>2007</v>
      </c>
      <c r="D238" t="str">
        <f>MID(ACCTFMTTD,8,2)</f>
        <v>16</v>
      </c>
    </row>
    <row r="239" spans="1:4" hidden="1" x14ac:dyDescent="0.2">
      <c r="A239" t="s">
        <v>661</v>
      </c>
      <c r="B239" t="s">
        <v>360</v>
      </c>
      <c r="C239" t="s">
        <v>2008</v>
      </c>
      <c r="D239" t="str">
        <f>MID(ACCTFMTTD,8,2)</f>
        <v>00</v>
      </c>
    </row>
    <row r="240" spans="1:4" hidden="1" x14ac:dyDescent="0.2">
      <c r="A240" t="s">
        <v>817</v>
      </c>
      <c r="B240" t="s">
        <v>360</v>
      </c>
      <c r="C240" t="s">
        <v>2009</v>
      </c>
      <c r="D240" t="str">
        <f>MID(ACCTFMTTD,8,2)</f>
        <v>05</v>
      </c>
    </row>
    <row r="241" spans="1:4" hidden="1" x14ac:dyDescent="0.2">
      <c r="A241" t="s">
        <v>818</v>
      </c>
      <c r="B241" t="s">
        <v>360</v>
      </c>
      <c r="C241" t="s">
        <v>2010</v>
      </c>
      <c r="D241" t="str">
        <f>MID(ACCTFMTTD,8,2)</f>
        <v>06</v>
      </c>
    </row>
    <row r="242" spans="1:4" hidden="1" x14ac:dyDescent="0.2">
      <c r="A242" t="s">
        <v>819</v>
      </c>
      <c r="B242" t="s">
        <v>360</v>
      </c>
      <c r="C242" t="s">
        <v>2011</v>
      </c>
      <c r="D242" t="str">
        <f>MID(ACCTFMTTD,8,2)</f>
        <v>07</v>
      </c>
    </row>
    <row r="243" spans="1:4" hidden="1" x14ac:dyDescent="0.2">
      <c r="A243" t="s">
        <v>820</v>
      </c>
      <c r="B243" t="s">
        <v>360</v>
      </c>
      <c r="C243" t="s">
        <v>2012</v>
      </c>
      <c r="D243" t="str">
        <f>MID(ACCTFMTTD,8,2)</f>
        <v>10</v>
      </c>
    </row>
    <row r="244" spans="1:4" hidden="1" x14ac:dyDescent="0.2">
      <c r="A244" t="s">
        <v>821</v>
      </c>
      <c r="B244" t="s">
        <v>360</v>
      </c>
      <c r="C244" t="s">
        <v>2013</v>
      </c>
      <c r="D244" t="str">
        <f>MID(ACCTFMTTD,8,2)</f>
        <v>12</v>
      </c>
    </row>
    <row r="245" spans="1:4" hidden="1" x14ac:dyDescent="0.2">
      <c r="A245" t="s">
        <v>822</v>
      </c>
      <c r="B245" t="s">
        <v>360</v>
      </c>
      <c r="C245" t="s">
        <v>2014</v>
      </c>
      <c r="D245" t="str">
        <f>MID(ACCTFMTTD,8,2)</f>
        <v>13</v>
      </c>
    </row>
    <row r="246" spans="1:4" hidden="1" x14ac:dyDescent="0.2">
      <c r="A246" t="s">
        <v>823</v>
      </c>
      <c r="B246" t="s">
        <v>360</v>
      </c>
      <c r="C246" t="s">
        <v>2015</v>
      </c>
      <c r="D246" t="str">
        <f>MID(ACCTFMTTD,8,2)</f>
        <v>14</v>
      </c>
    </row>
    <row r="247" spans="1:4" hidden="1" x14ac:dyDescent="0.2">
      <c r="A247" t="s">
        <v>824</v>
      </c>
      <c r="B247" t="s">
        <v>360</v>
      </c>
      <c r="C247" t="s">
        <v>2016</v>
      </c>
      <c r="D247" t="str">
        <f>MID(ACCTFMTTD,8,2)</f>
        <v>15</v>
      </c>
    </row>
    <row r="248" spans="1:4" hidden="1" x14ac:dyDescent="0.2">
      <c r="A248" t="s">
        <v>825</v>
      </c>
      <c r="B248" t="s">
        <v>360</v>
      </c>
      <c r="C248" t="s">
        <v>2017</v>
      </c>
      <c r="D248" t="str">
        <f>MID(ACCTFMTTD,8,2)</f>
        <v>16</v>
      </c>
    </row>
    <row r="249" spans="1:4" hidden="1" x14ac:dyDescent="0.2">
      <c r="A249" t="s">
        <v>826</v>
      </c>
      <c r="B249" t="s">
        <v>360</v>
      </c>
      <c r="C249" t="s">
        <v>2018</v>
      </c>
      <c r="D249" t="str">
        <f>MID(ACCTFMTTD,8,2)</f>
        <v>00</v>
      </c>
    </row>
    <row r="250" spans="1:4" hidden="1" x14ac:dyDescent="0.2">
      <c r="A250" t="s">
        <v>827</v>
      </c>
      <c r="B250" t="s">
        <v>360</v>
      </c>
      <c r="C250" t="s">
        <v>2019</v>
      </c>
      <c r="D250" t="str">
        <f>MID(ACCTFMTTD,8,2)</f>
        <v>05</v>
      </c>
    </row>
    <row r="251" spans="1:4" hidden="1" x14ac:dyDescent="0.2">
      <c r="A251" t="s">
        <v>662</v>
      </c>
      <c r="B251" t="s">
        <v>360</v>
      </c>
      <c r="C251" t="s">
        <v>2020</v>
      </c>
      <c r="D251" t="str">
        <f>MID(ACCTFMTTD,8,2)</f>
        <v>06</v>
      </c>
    </row>
    <row r="252" spans="1:4" hidden="1" x14ac:dyDescent="0.2">
      <c r="A252" t="s">
        <v>663</v>
      </c>
      <c r="B252" t="s">
        <v>360</v>
      </c>
      <c r="C252" t="s">
        <v>2021</v>
      </c>
      <c r="D252" t="str">
        <f>MID(ACCTFMTTD,8,2)</f>
        <v>07</v>
      </c>
    </row>
    <row r="253" spans="1:4" hidden="1" x14ac:dyDescent="0.2">
      <c r="A253" t="s">
        <v>828</v>
      </c>
      <c r="B253" t="s">
        <v>360</v>
      </c>
      <c r="C253" t="s">
        <v>2022</v>
      </c>
      <c r="D253" t="str">
        <f>MID(ACCTFMTTD,8,2)</f>
        <v>10</v>
      </c>
    </row>
    <row r="254" spans="1:4" hidden="1" x14ac:dyDescent="0.2">
      <c r="A254" t="s">
        <v>829</v>
      </c>
      <c r="B254" t="s">
        <v>360</v>
      </c>
      <c r="C254" t="s">
        <v>2023</v>
      </c>
      <c r="D254" t="str">
        <f>MID(ACCTFMTTD,8,2)</f>
        <v>12</v>
      </c>
    </row>
    <row r="255" spans="1:4" hidden="1" x14ac:dyDescent="0.2">
      <c r="A255" t="s">
        <v>830</v>
      </c>
      <c r="B255" t="s">
        <v>360</v>
      </c>
      <c r="C255" t="s">
        <v>2024</v>
      </c>
      <c r="D255" t="str">
        <f>MID(ACCTFMTTD,8,2)</f>
        <v>13</v>
      </c>
    </row>
    <row r="256" spans="1:4" hidden="1" x14ac:dyDescent="0.2">
      <c r="A256" t="s">
        <v>831</v>
      </c>
      <c r="B256" t="s">
        <v>360</v>
      </c>
      <c r="C256" t="s">
        <v>2025</v>
      </c>
      <c r="D256" t="str">
        <f>MID(ACCTFMTTD,8,2)</f>
        <v>14</v>
      </c>
    </row>
    <row r="257" spans="1:4" hidden="1" x14ac:dyDescent="0.2">
      <c r="A257" t="s">
        <v>832</v>
      </c>
      <c r="B257" t="s">
        <v>360</v>
      </c>
      <c r="C257" t="s">
        <v>2026</v>
      </c>
      <c r="D257" t="str">
        <f>MID(ACCTFMTTD,8,2)</f>
        <v>15</v>
      </c>
    </row>
    <row r="258" spans="1:4" hidden="1" x14ac:dyDescent="0.2">
      <c r="A258" t="s">
        <v>833</v>
      </c>
      <c r="B258" t="s">
        <v>360</v>
      </c>
      <c r="C258" t="s">
        <v>2027</v>
      </c>
      <c r="D258" t="str">
        <f>MID(ACCTFMTTD,8,2)</f>
        <v>16</v>
      </c>
    </row>
    <row r="259" spans="1:4" hidden="1" x14ac:dyDescent="0.2">
      <c r="A259" t="s">
        <v>834</v>
      </c>
      <c r="B259" t="s">
        <v>360</v>
      </c>
      <c r="C259" t="s">
        <v>2028</v>
      </c>
      <c r="D259" t="str">
        <f>MID(ACCTFMTTD,8,2)</f>
        <v>00</v>
      </c>
    </row>
    <row r="260" spans="1:4" hidden="1" x14ac:dyDescent="0.2">
      <c r="A260" t="s">
        <v>664</v>
      </c>
      <c r="B260" t="s">
        <v>360</v>
      </c>
      <c r="C260" t="s">
        <v>2029</v>
      </c>
      <c r="D260" t="str">
        <f>MID(ACCTFMTTD,8,2)</f>
        <v>05</v>
      </c>
    </row>
    <row r="261" spans="1:4" hidden="1" x14ac:dyDescent="0.2">
      <c r="A261" t="s">
        <v>665</v>
      </c>
      <c r="B261" t="s">
        <v>360</v>
      </c>
      <c r="C261" t="s">
        <v>2030</v>
      </c>
      <c r="D261" t="str">
        <f>MID(ACCTFMTTD,8,2)</f>
        <v>06</v>
      </c>
    </row>
    <row r="262" spans="1:4" hidden="1" x14ac:dyDescent="0.2">
      <c r="A262" t="s">
        <v>835</v>
      </c>
      <c r="B262" t="s">
        <v>360</v>
      </c>
      <c r="C262" t="s">
        <v>2031</v>
      </c>
      <c r="D262" t="str">
        <f>MID(ACCTFMTTD,8,2)</f>
        <v>07</v>
      </c>
    </row>
    <row r="263" spans="1:4" hidden="1" x14ac:dyDescent="0.2">
      <c r="A263" t="s">
        <v>836</v>
      </c>
      <c r="B263" t="s">
        <v>360</v>
      </c>
      <c r="C263" t="s">
        <v>2032</v>
      </c>
      <c r="D263" t="str">
        <f>MID(ACCTFMTTD,8,2)</f>
        <v>10</v>
      </c>
    </row>
    <row r="264" spans="1:4" hidden="1" x14ac:dyDescent="0.2">
      <c r="A264" t="s">
        <v>666</v>
      </c>
      <c r="B264" t="s">
        <v>360</v>
      </c>
      <c r="C264" t="s">
        <v>2033</v>
      </c>
      <c r="D264" t="str">
        <f>MID(ACCTFMTTD,8,2)</f>
        <v>12</v>
      </c>
    </row>
    <row r="265" spans="1:4" hidden="1" x14ac:dyDescent="0.2">
      <c r="A265" t="s">
        <v>667</v>
      </c>
      <c r="B265" t="s">
        <v>360</v>
      </c>
      <c r="C265" t="s">
        <v>2034</v>
      </c>
      <c r="D265" t="str">
        <f>MID(ACCTFMTTD,8,2)</f>
        <v>13</v>
      </c>
    </row>
    <row r="266" spans="1:4" hidden="1" x14ac:dyDescent="0.2">
      <c r="A266" t="s">
        <v>837</v>
      </c>
      <c r="B266" t="s">
        <v>360</v>
      </c>
      <c r="C266" t="s">
        <v>2035</v>
      </c>
      <c r="D266" t="str">
        <f>MID(ACCTFMTTD,8,2)</f>
        <v>14</v>
      </c>
    </row>
    <row r="267" spans="1:4" hidden="1" x14ac:dyDescent="0.2">
      <c r="A267" t="s">
        <v>838</v>
      </c>
      <c r="B267" t="s">
        <v>360</v>
      </c>
      <c r="C267" t="s">
        <v>2036</v>
      </c>
      <c r="D267" t="str">
        <f>MID(ACCTFMTTD,8,2)</f>
        <v>15</v>
      </c>
    </row>
    <row r="268" spans="1:4" hidden="1" x14ac:dyDescent="0.2">
      <c r="A268" t="s">
        <v>839</v>
      </c>
      <c r="B268" t="s">
        <v>360</v>
      </c>
      <c r="C268" t="s">
        <v>2037</v>
      </c>
      <c r="D268" t="str">
        <f>MID(ACCTFMTTD,8,2)</f>
        <v>16</v>
      </c>
    </row>
    <row r="269" spans="1:4" hidden="1" x14ac:dyDescent="0.2">
      <c r="A269" t="s">
        <v>840</v>
      </c>
      <c r="B269" t="s">
        <v>360</v>
      </c>
      <c r="C269" t="s">
        <v>2038</v>
      </c>
      <c r="D269" t="str">
        <f>MID(ACCTFMTTD,8,2)</f>
        <v>00</v>
      </c>
    </row>
    <row r="270" spans="1:4" hidden="1" x14ac:dyDescent="0.2">
      <c r="A270" t="s">
        <v>528</v>
      </c>
      <c r="B270" t="s">
        <v>361</v>
      </c>
      <c r="C270" t="s">
        <v>2039</v>
      </c>
      <c r="D270" t="str">
        <f>MID(ACCTFMTTD,8,2)</f>
        <v>01</v>
      </c>
    </row>
    <row r="271" spans="1:4" hidden="1" x14ac:dyDescent="0.2">
      <c r="A271" t="s">
        <v>529</v>
      </c>
      <c r="B271" t="s">
        <v>361</v>
      </c>
      <c r="C271" t="s">
        <v>2040</v>
      </c>
      <c r="D271" t="str">
        <f>MID(ACCTFMTTD,8,2)</f>
        <v>02</v>
      </c>
    </row>
    <row r="272" spans="1:4" hidden="1" x14ac:dyDescent="0.2">
      <c r="A272" t="s">
        <v>483</v>
      </c>
      <c r="B272" t="s">
        <v>361</v>
      </c>
      <c r="C272" t="s">
        <v>2041</v>
      </c>
      <c r="D272" t="str">
        <f>MID(ACCTFMTTD,8,2)</f>
        <v>03</v>
      </c>
    </row>
    <row r="273" spans="1:4" hidden="1" x14ac:dyDescent="0.2">
      <c r="A273" t="s">
        <v>530</v>
      </c>
      <c r="B273" t="s">
        <v>361</v>
      </c>
      <c r="C273" t="s">
        <v>2042</v>
      </c>
      <c r="D273" t="str">
        <f>MID(ACCTFMTTD,8,2)</f>
        <v>04</v>
      </c>
    </row>
    <row r="274" spans="1:4" hidden="1" x14ac:dyDescent="0.2">
      <c r="A274" t="s">
        <v>448</v>
      </c>
      <c r="B274" t="s">
        <v>361</v>
      </c>
      <c r="C274" t="s">
        <v>2043</v>
      </c>
      <c r="D274" t="str">
        <f>MID(ACCTFMTTD,8,2)</f>
        <v>05</v>
      </c>
    </row>
    <row r="275" spans="1:4" hidden="1" x14ac:dyDescent="0.2">
      <c r="A275" t="s">
        <v>434</v>
      </c>
      <c r="B275" t="s">
        <v>361</v>
      </c>
      <c r="C275" t="s">
        <v>2044</v>
      </c>
      <c r="D275" t="str">
        <f>MID(ACCTFMTTD,8,2)</f>
        <v>06</v>
      </c>
    </row>
    <row r="276" spans="1:4" hidden="1" x14ac:dyDescent="0.2">
      <c r="A276" t="s">
        <v>531</v>
      </c>
      <c r="B276" t="s">
        <v>361</v>
      </c>
      <c r="C276" t="s">
        <v>2045</v>
      </c>
      <c r="D276" t="str">
        <f>MID(ACCTFMTTD,8,2)</f>
        <v>07</v>
      </c>
    </row>
    <row r="277" spans="1:4" hidden="1" x14ac:dyDescent="0.2">
      <c r="A277" t="s">
        <v>841</v>
      </c>
      <c r="B277" t="s">
        <v>361</v>
      </c>
      <c r="C277" t="s">
        <v>2046</v>
      </c>
      <c r="D277" t="str">
        <f>MID(ACCTFMTTD,8,2)</f>
        <v>08</v>
      </c>
    </row>
    <row r="278" spans="1:4" hidden="1" x14ac:dyDescent="0.2">
      <c r="A278" t="s">
        <v>532</v>
      </c>
      <c r="B278" t="s">
        <v>361</v>
      </c>
      <c r="C278" t="s">
        <v>2047</v>
      </c>
      <c r="D278" t="str">
        <f>MID(ACCTFMTTD,8,2)</f>
        <v>09</v>
      </c>
    </row>
    <row r="279" spans="1:4" hidden="1" x14ac:dyDescent="0.2">
      <c r="A279" t="s">
        <v>533</v>
      </c>
      <c r="B279" t="s">
        <v>361</v>
      </c>
      <c r="C279" t="s">
        <v>2048</v>
      </c>
      <c r="D279" t="str">
        <f>MID(ACCTFMTTD,8,2)</f>
        <v>11</v>
      </c>
    </row>
    <row r="280" spans="1:4" hidden="1" x14ac:dyDescent="0.2">
      <c r="A280" t="s">
        <v>435</v>
      </c>
      <c r="B280" t="s">
        <v>361</v>
      </c>
      <c r="C280" t="s">
        <v>2049</v>
      </c>
      <c r="D280" t="str">
        <f>MID(ACCTFMTTD,8,2)</f>
        <v>12</v>
      </c>
    </row>
    <row r="281" spans="1:4" hidden="1" x14ac:dyDescent="0.2">
      <c r="A281" t="s">
        <v>534</v>
      </c>
      <c r="B281" t="s">
        <v>361</v>
      </c>
      <c r="C281" t="s">
        <v>2050</v>
      </c>
      <c r="D281" t="str">
        <f>MID(ACCTFMTTD,8,2)</f>
        <v>13</v>
      </c>
    </row>
    <row r="282" spans="1:4" hidden="1" x14ac:dyDescent="0.2">
      <c r="A282" t="s">
        <v>535</v>
      </c>
      <c r="B282" t="s">
        <v>361</v>
      </c>
      <c r="C282" t="s">
        <v>2051</v>
      </c>
      <c r="D282" t="str">
        <f>MID(ACCTFMTTD,8,2)</f>
        <v>14</v>
      </c>
    </row>
    <row r="283" spans="1:4" hidden="1" x14ac:dyDescent="0.2">
      <c r="A283" t="s">
        <v>842</v>
      </c>
      <c r="B283" t="s">
        <v>362</v>
      </c>
      <c r="C283" t="s">
        <v>519</v>
      </c>
      <c r="D283" t="str">
        <f>MID(ACCTFMTTD,8,2)</f>
        <v>01</v>
      </c>
    </row>
    <row r="284" spans="1:4" hidden="1" x14ac:dyDescent="0.2">
      <c r="A284" t="s">
        <v>843</v>
      </c>
      <c r="B284" t="s">
        <v>362</v>
      </c>
      <c r="C284" t="s">
        <v>2052</v>
      </c>
      <c r="D284" t="str">
        <f>MID(ACCTFMTTD,8,2)</f>
        <v>02</v>
      </c>
    </row>
    <row r="285" spans="1:4" hidden="1" x14ac:dyDescent="0.2">
      <c r="A285" t="s">
        <v>844</v>
      </c>
      <c r="B285" t="s">
        <v>362</v>
      </c>
      <c r="C285" t="s">
        <v>2053</v>
      </c>
      <c r="D285" t="str">
        <f>MID(ACCTFMTTD,8,2)</f>
        <v>03</v>
      </c>
    </row>
    <row r="286" spans="1:4" hidden="1" x14ac:dyDescent="0.2">
      <c r="A286" t="s">
        <v>845</v>
      </c>
      <c r="B286" t="s">
        <v>362</v>
      </c>
      <c r="C286" t="s">
        <v>2054</v>
      </c>
      <c r="D286" t="str">
        <f>MID(ACCTFMTTD,8,2)</f>
        <v>04</v>
      </c>
    </row>
    <row r="287" spans="1:4" hidden="1" x14ac:dyDescent="0.2">
      <c r="A287" t="s">
        <v>846</v>
      </c>
      <c r="B287" t="s">
        <v>362</v>
      </c>
      <c r="C287" t="s">
        <v>2055</v>
      </c>
      <c r="D287" t="str">
        <f>MID(ACCTFMTTD,8,2)</f>
        <v>05</v>
      </c>
    </row>
    <row r="288" spans="1:4" hidden="1" x14ac:dyDescent="0.2">
      <c r="A288" t="s">
        <v>847</v>
      </c>
      <c r="B288" t="s">
        <v>362</v>
      </c>
      <c r="C288" t="s">
        <v>2056</v>
      </c>
      <c r="D288" t="str">
        <f>MID(ACCTFMTTD,8,2)</f>
        <v>06</v>
      </c>
    </row>
    <row r="289" spans="1:4" hidden="1" x14ac:dyDescent="0.2">
      <c r="A289" t="s">
        <v>848</v>
      </c>
      <c r="B289" t="s">
        <v>362</v>
      </c>
      <c r="C289" t="s">
        <v>2057</v>
      </c>
      <c r="D289" t="str">
        <f>MID(ACCTFMTTD,8,2)</f>
        <v>07</v>
      </c>
    </row>
    <row r="290" spans="1:4" hidden="1" x14ac:dyDescent="0.2">
      <c r="A290" t="s">
        <v>849</v>
      </c>
      <c r="B290" t="s">
        <v>362</v>
      </c>
      <c r="C290" t="s">
        <v>2058</v>
      </c>
      <c r="D290" t="str">
        <f>MID(ACCTFMTTD,8,2)</f>
        <v>08</v>
      </c>
    </row>
    <row r="291" spans="1:4" hidden="1" x14ac:dyDescent="0.2">
      <c r="A291" t="s">
        <v>850</v>
      </c>
      <c r="B291" t="s">
        <v>362</v>
      </c>
      <c r="C291" t="s">
        <v>2059</v>
      </c>
      <c r="D291" t="str">
        <f>MID(ACCTFMTTD,8,2)</f>
        <v>09</v>
      </c>
    </row>
    <row r="292" spans="1:4" hidden="1" x14ac:dyDescent="0.2">
      <c r="A292" t="s">
        <v>851</v>
      </c>
      <c r="B292" t="s">
        <v>362</v>
      </c>
      <c r="C292" t="s">
        <v>2060</v>
      </c>
      <c r="D292" t="str">
        <f>MID(ACCTFMTTD,8,2)</f>
        <v>11</v>
      </c>
    </row>
    <row r="293" spans="1:4" hidden="1" x14ac:dyDescent="0.2">
      <c r="A293" t="s">
        <v>852</v>
      </c>
      <c r="B293" t="s">
        <v>362</v>
      </c>
      <c r="C293" t="s">
        <v>2061</v>
      </c>
      <c r="D293" t="str">
        <f>MID(ACCTFMTTD,8,2)</f>
        <v>12</v>
      </c>
    </row>
    <row r="294" spans="1:4" hidden="1" x14ac:dyDescent="0.2">
      <c r="A294" t="s">
        <v>853</v>
      </c>
      <c r="B294" t="s">
        <v>362</v>
      </c>
      <c r="C294" t="s">
        <v>2062</v>
      </c>
      <c r="D294" t="str">
        <f>MID(ACCTFMTTD,8,2)</f>
        <v>13</v>
      </c>
    </row>
    <row r="295" spans="1:4" hidden="1" x14ac:dyDescent="0.2">
      <c r="A295" t="s">
        <v>854</v>
      </c>
      <c r="B295" t="s">
        <v>362</v>
      </c>
      <c r="C295" t="s">
        <v>2063</v>
      </c>
      <c r="D295" t="str">
        <f>MID(ACCTFMTTD,8,2)</f>
        <v>14</v>
      </c>
    </row>
    <row r="296" spans="1:4" hidden="1" x14ac:dyDescent="0.2">
      <c r="A296" t="s">
        <v>554</v>
      </c>
      <c r="B296" t="s">
        <v>362</v>
      </c>
      <c r="C296" t="s">
        <v>2064</v>
      </c>
      <c r="D296" t="str">
        <f>MID(ACCTFMTTD,8,2)</f>
        <v>01</v>
      </c>
    </row>
    <row r="297" spans="1:4" hidden="1" x14ac:dyDescent="0.2">
      <c r="A297" t="s">
        <v>555</v>
      </c>
      <c r="B297" t="s">
        <v>362</v>
      </c>
      <c r="C297" t="s">
        <v>2065</v>
      </c>
      <c r="D297" t="str">
        <f>MID(ACCTFMTTD,8,2)</f>
        <v>02</v>
      </c>
    </row>
    <row r="298" spans="1:4" hidden="1" x14ac:dyDescent="0.2">
      <c r="A298" t="s">
        <v>556</v>
      </c>
      <c r="B298" t="s">
        <v>362</v>
      </c>
      <c r="C298" t="s">
        <v>2066</v>
      </c>
      <c r="D298" t="str">
        <f>MID(ACCTFMTTD,8,2)</f>
        <v>03</v>
      </c>
    </row>
    <row r="299" spans="1:4" hidden="1" x14ac:dyDescent="0.2">
      <c r="A299" t="s">
        <v>557</v>
      </c>
      <c r="B299" t="s">
        <v>362</v>
      </c>
      <c r="C299" t="s">
        <v>2067</v>
      </c>
      <c r="D299" t="str">
        <f>MID(ACCTFMTTD,8,2)</f>
        <v>04</v>
      </c>
    </row>
    <row r="300" spans="1:4" hidden="1" x14ac:dyDescent="0.2">
      <c r="A300" t="s">
        <v>558</v>
      </c>
      <c r="B300" t="s">
        <v>362</v>
      </c>
      <c r="C300" t="s">
        <v>2068</v>
      </c>
      <c r="D300" t="str">
        <f>MID(ACCTFMTTD,8,2)</f>
        <v>05</v>
      </c>
    </row>
    <row r="301" spans="1:4" hidden="1" x14ac:dyDescent="0.2">
      <c r="A301" t="s">
        <v>559</v>
      </c>
      <c r="B301" t="s">
        <v>362</v>
      </c>
      <c r="C301" t="s">
        <v>2069</v>
      </c>
      <c r="D301" t="str">
        <f>MID(ACCTFMTTD,8,2)</f>
        <v>06</v>
      </c>
    </row>
    <row r="302" spans="1:4" hidden="1" x14ac:dyDescent="0.2">
      <c r="A302" t="s">
        <v>560</v>
      </c>
      <c r="B302" t="s">
        <v>362</v>
      </c>
      <c r="C302" t="s">
        <v>2070</v>
      </c>
      <c r="D302" t="str">
        <f>MID(ACCTFMTTD,8,2)</f>
        <v>07</v>
      </c>
    </row>
    <row r="303" spans="1:4" hidden="1" x14ac:dyDescent="0.2">
      <c r="A303" t="s">
        <v>855</v>
      </c>
      <c r="B303" t="s">
        <v>362</v>
      </c>
      <c r="C303" t="s">
        <v>2071</v>
      </c>
      <c r="D303" t="str">
        <f>MID(ACCTFMTTD,8,2)</f>
        <v>08</v>
      </c>
    </row>
    <row r="304" spans="1:4" hidden="1" x14ac:dyDescent="0.2">
      <c r="A304" t="s">
        <v>561</v>
      </c>
      <c r="B304" t="s">
        <v>362</v>
      </c>
      <c r="C304" t="s">
        <v>2072</v>
      </c>
      <c r="D304" t="str">
        <f>MID(ACCTFMTTD,8,2)</f>
        <v>09</v>
      </c>
    </row>
    <row r="305" spans="1:4" hidden="1" x14ac:dyDescent="0.2">
      <c r="A305" t="s">
        <v>562</v>
      </c>
      <c r="B305" t="s">
        <v>362</v>
      </c>
      <c r="C305" t="s">
        <v>2073</v>
      </c>
      <c r="D305" t="str">
        <f>MID(ACCTFMTTD,8,2)</f>
        <v>11</v>
      </c>
    </row>
    <row r="306" spans="1:4" hidden="1" x14ac:dyDescent="0.2">
      <c r="A306" t="s">
        <v>536</v>
      </c>
      <c r="B306" t="s">
        <v>362</v>
      </c>
      <c r="C306" t="s">
        <v>2074</v>
      </c>
      <c r="D306" t="str">
        <f>MID(ACCTFMTTD,8,2)</f>
        <v>12</v>
      </c>
    </row>
    <row r="307" spans="1:4" hidden="1" x14ac:dyDescent="0.2">
      <c r="A307" t="s">
        <v>563</v>
      </c>
      <c r="B307" t="s">
        <v>362</v>
      </c>
      <c r="C307" t="s">
        <v>2075</v>
      </c>
      <c r="D307" t="str">
        <f>MID(ACCTFMTTD,8,2)</f>
        <v>13</v>
      </c>
    </row>
    <row r="308" spans="1:4" hidden="1" x14ac:dyDescent="0.2">
      <c r="A308" t="s">
        <v>564</v>
      </c>
      <c r="B308" t="s">
        <v>362</v>
      </c>
      <c r="C308" t="s">
        <v>2076</v>
      </c>
      <c r="D308" t="str">
        <f>MID(ACCTFMTTD,8,2)</f>
        <v>14</v>
      </c>
    </row>
    <row r="309" spans="1:4" hidden="1" x14ac:dyDescent="0.2">
      <c r="A309" t="s">
        <v>537</v>
      </c>
      <c r="B309" t="s">
        <v>362</v>
      </c>
      <c r="C309" t="s">
        <v>2077</v>
      </c>
      <c r="D309" t="str">
        <f>MID(ACCTFMTTD,8,2)</f>
        <v>01</v>
      </c>
    </row>
    <row r="310" spans="1:4" hidden="1" x14ac:dyDescent="0.2">
      <c r="A310" t="s">
        <v>538</v>
      </c>
      <c r="B310" t="s">
        <v>362</v>
      </c>
      <c r="C310" t="s">
        <v>2078</v>
      </c>
      <c r="D310" t="str">
        <f>MID(ACCTFMTTD,8,2)</f>
        <v>02</v>
      </c>
    </row>
    <row r="311" spans="1:4" hidden="1" x14ac:dyDescent="0.2">
      <c r="A311" t="s">
        <v>668</v>
      </c>
      <c r="B311" t="s">
        <v>363</v>
      </c>
      <c r="C311" t="s">
        <v>2079</v>
      </c>
      <c r="D311" t="str">
        <f>MID(ACCTFMTTD,8,2)</f>
        <v>10</v>
      </c>
    </row>
    <row r="312" spans="1:4" hidden="1" x14ac:dyDescent="0.2">
      <c r="A312" t="s">
        <v>669</v>
      </c>
      <c r="B312" t="s">
        <v>364</v>
      </c>
      <c r="C312" t="s">
        <v>2080</v>
      </c>
      <c r="D312" t="str">
        <f>MID(ACCTFMTTD,8,2)</f>
        <v>10</v>
      </c>
    </row>
    <row r="313" spans="1:4" hidden="1" x14ac:dyDescent="0.2">
      <c r="A313" t="s">
        <v>670</v>
      </c>
      <c r="B313" t="s">
        <v>364</v>
      </c>
      <c r="C313" t="s">
        <v>2081</v>
      </c>
      <c r="D313" t="str">
        <f>MID(ACCTFMTTD,8,2)</f>
        <v>10</v>
      </c>
    </row>
    <row r="314" spans="1:4" hidden="1" x14ac:dyDescent="0.2">
      <c r="A314" t="s">
        <v>671</v>
      </c>
      <c r="B314" t="s">
        <v>364</v>
      </c>
      <c r="C314" t="s">
        <v>2082</v>
      </c>
      <c r="D314" t="str">
        <f>MID(ACCTFMTTD,8,2)</f>
        <v>10</v>
      </c>
    </row>
    <row r="315" spans="1:4" hidden="1" x14ac:dyDescent="0.2">
      <c r="A315" t="s">
        <v>672</v>
      </c>
      <c r="B315" t="s">
        <v>364</v>
      </c>
      <c r="C315" t="s">
        <v>2083</v>
      </c>
      <c r="D315" t="str">
        <f>MID(ACCTFMTTD,8,2)</f>
        <v>10</v>
      </c>
    </row>
    <row r="316" spans="1:4" hidden="1" x14ac:dyDescent="0.2">
      <c r="A316" t="s">
        <v>673</v>
      </c>
      <c r="B316" t="s">
        <v>368</v>
      </c>
      <c r="C316" t="s">
        <v>2084</v>
      </c>
      <c r="D316" t="str">
        <f>MID(ACCTFMTTD,8,2)</f>
        <v>10</v>
      </c>
    </row>
    <row r="317" spans="1:4" hidden="1" x14ac:dyDescent="0.2">
      <c r="A317" t="s">
        <v>856</v>
      </c>
      <c r="B317" t="s">
        <v>365</v>
      </c>
      <c r="C317" t="s">
        <v>519</v>
      </c>
      <c r="D317" t="str">
        <f>MID(ACCTFMTTD,8,2)</f>
        <v>01</v>
      </c>
    </row>
    <row r="318" spans="1:4" hidden="1" x14ac:dyDescent="0.2">
      <c r="A318" t="s">
        <v>857</v>
      </c>
      <c r="B318" t="s">
        <v>365</v>
      </c>
      <c r="C318" t="s">
        <v>2052</v>
      </c>
      <c r="D318" t="str">
        <f>MID(ACCTFMTTD,8,2)</f>
        <v>02</v>
      </c>
    </row>
    <row r="319" spans="1:4" hidden="1" x14ac:dyDescent="0.2">
      <c r="A319" t="s">
        <v>858</v>
      </c>
      <c r="B319" t="s">
        <v>365</v>
      </c>
      <c r="C319" t="s">
        <v>2053</v>
      </c>
      <c r="D319" t="str">
        <f>MID(ACCTFMTTD,8,2)</f>
        <v>03</v>
      </c>
    </row>
    <row r="320" spans="1:4" hidden="1" x14ac:dyDescent="0.2">
      <c r="A320" t="s">
        <v>859</v>
      </c>
      <c r="B320" t="s">
        <v>365</v>
      </c>
      <c r="C320" t="s">
        <v>2054</v>
      </c>
      <c r="D320" t="str">
        <f>MID(ACCTFMTTD,8,2)</f>
        <v>04</v>
      </c>
    </row>
    <row r="321" spans="1:4" hidden="1" x14ac:dyDescent="0.2">
      <c r="A321" t="s">
        <v>860</v>
      </c>
      <c r="B321" t="s">
        <v>365</v>
      </c>
      <c r="C321" t="s">
        <v>2055</v>
      </c>
      <c r="D321" t="str">
        <f>MID(ACCTFMTTD,8,2)</f>
        <v>05</v>
      </c>
    </row>
    <row r="322" spans="1:4" hidden="1" x14ac:dyDescent="0.2">
      <c r="A322" t="s">
        <v>861</v>
      </c>
      <c r="B322" t="s">
        <v>365</v>
      </c>
      <c r="C322" t="s">
        <v>2056</v>
      </c>
      <c r="D322" t="str">
        <f>MID(ACCTFMTTD,8,2)</f>
        <v>06</v>
      </c>
    </row>
    <row r="323" spans="1:4" hidden="1" x14ac:dyDescent="0.2">
      <c r="A323" t="s">
        <v>862</v>
      </c>
      <c r="B323" t="s">
        <v>365</v>
      </c>
      <c r="C323" t="s">
        <v>2057</v>
      </c>
      <c r="D323" t="str">
        <f>MID(ACCTFMTTD,8,2)</f>
        <v>07</v>
      </c>
    </row>
    <row r="324" spans="1:4" hidden="1" x14ac:dyDescent="0.2">
      <c r="A324" t="s">
        <v>863</v>
      </c>
      <c r="B324" t="s">
        <v>365</v>
      </c>
      <c r="C324" t="s">
        <v>2058</v>
      </c>
      <c r="D324" t="str">
        <f>MID(ACCTFMTTD,8,2)</f>
        <v>08</v>
      </c>
    </row>
    <row r="325" spans="1:4" hidden="1" x14ac:dyDescent="0.2">
      <c r="A325" t="s">
        <v>864</v>
      </c>
      <c r="B325" t="s">
        <v>365</v>
      </c>
      <c r="C325" t="s">
        <v>2059</v>
      </c>
      <c r="D325" t="str">
        <f>MID(ACCTFMTTD,8,2)</f>
        <v>09</v>
      </c>
    </row>
    <row r="326" spans="1:4" hidden="1" x14ac:dyDescent="0.2">
      <c r="A326" t="s">
        <v>865</v>
      </c>
      <c r="B326" t="s">
        <v>365</v>
      </c>
      <c r="C326" t="s">
        <v>2060</v>
      </c>
      <c r="D326" t="str">
        <f>MID(ACCTFMTTD,8,2)</f>
        <v>11</v>
      </c>
    </row>
    <row r="327" spans="1:4" hidden="1" x14ac:dyDescent="0.2">
      <c r="A327" t="s">
        <v>866</v>
      </c>
      <c r="B327" t="s">
        <v>365</v>
      </c>
      <c r="C327" t="s">
        <v>2061</v>
      </c>
      <c r="D327" t="str">
        <f>MID(ACCTFMTTD,8,2)</f>
        <v>12</v>
      </c>
    </row>
    <row r="328" spans="1:4" hidden="1" x14ac:dyDescent="0.2">
      <c r="A328" t="s">
        <v>867</v>
      </c>
      <c r="B328" t="s">
        <v>365</v>
      </c>
      <c r="C328" t="s">
        <v>2062</v>
      </c>
      <c r="D328" t="str">
        <f>MID(ACCTFMTTD,8,2)</f>
        <v>13</v>
      </c>
    </row>
    <row r="329" spans="1:4" hidden="1" x14ac:dyDescent="0.2">
      <c r="A329" t="s">
        <v>868</v>
      </c>
      <c r="B329" t="s">
        <v>365</v>
      </c>
      <c r="C329" t="s">
        <v>2063</v>
      </c>
      <c r="D329" t="str">
        <f>MID(ACCTFMTTD,8,2)</f>
        <v>14</v>
      </c>
    </row>
    <row r="330" spans="1:4" hidden="1" x14ac:dyDescent="0.2">
      <c r="A330" t="s">
        <v>539</v>
      </c>
      <c r="B330" t="s">
        <v>367</v>
      </c>
      <c r="C330" t="s">
        <v>2039</v>
      </c>
      <c r="D330" t="str">
        <f>MID(ACCTFMTTD,8,2)</f>
        <v>01</v>
      </c>
    </row>
    <row r="331" spans="1:4" hidden="1" x14ac:dyDescent="0.2">
      <c r="A331" t="s">
        <v>436</v>
      </c>
      <c r="B331" t="s">
        <v>367</v>
      </c>
      <c r="C331" t="s">
        <v>2040</v>
      </c>
      <c r="D331" t="str">
        <f>MID(ACCTFMTTD,8,2)</f>
        <v>02</v>
      </c>
    </row>
    <row r="332" spans="1:4" hidden="1" x14ac:dyDescent="0.2">
      <c r="A332" t="s">
        <v>540</v>
      </c>
      <c r="B332" t="s">
        <v>367</v>
      </c>
      <c r="C332" t="s">
        <v>2041</v>
      </c>
      <c r="D332" t="str">
        <f>MID(ACCTFMTTD,8,2)</f>
        <v>03</v>
      </c>
    </row>
    <row r="333" spans="1:4" hidden="1" x14ac:dyDescent="0.2">
      <c r="A333" t="s">
        <v>541</v>
      </c>
      <c r="B333" t="s">
        <v>367</v>
      </c>
      <c r="C333" t="s">
        <v>2042</v>
      </c>
      <c r="D333" t="str">
        <f>MID(ACCTFMTTD,8,2)</f>
        <v>04</v>
      </c>
    </row>
    <row r="334" spans="1:4" hidden="1" x14ac:dyDescent="0.2">
      <c r="A334" t="s">
        <v>449</v>
      </c>
      <c r="B334" t="s">
        <v>367</v>
      </c>
      <c r="C334" t="s">
        <v>2043</v>
      </c>
      <c r="D334" t="str">
        <f>MID(ACCTFMTTD,8,2)</f>
        <v>05</v>
      </c>
    </row>
    <row r="335" spans="1:4" hidden="1" x14ac:dyDescent="0.2">
      <c r="A335" t="s">
        <v>542</v>
      </c>
      <c r="B335" t="s">
        <v>367</v>
      </c>
      <c r="C335" t="s">
        <v>2044</v>
      </c>
      <c r="D335" t="str">
        <f>MID(ACCTFMTTD,8,2)</f>
        <v>06</v>
      </c>
    </row>
    <row r="336" spans="1:4" hidden="1" x14ac:dyDescent="0.2">
      <c r="A336" t="s">
        <v>521</v>
      </c>
      <c r="B336" t="s">
        <v>367</v>
      </c>
      <c r="C336" t="s">
        <v>2045</v>
      </c>
      <c r="D336" t="str">
        <f>MID(ACCTFMTTD,8,2)</f>
        <v>07</v>
      </c>
    </row>
    <row r="337" spans="1:4" hidden="1" x14ac:dyDescent="0.2">
      <c r="A337" t="s">
        <v>674</v>
      </c>
      <c r="B337" t="s">
        <v>367</v>
      </c>
      <c r="C337" t="s">
        <v>2046</v>
      </c>
      <c r="D337" t="str">
        <f>MID(ACCTFMTTD,8,2)</f>
        <v>08</v>
      </c>
    </row>
    <row r="338" spans="1:4" hidden="1" x14ac:dyDescent="0.2">
      <c r="A338" t="s">
        <v>543</v>
      </c>
      <c r="B338" t="s">
        <v>367</v>
      </c>
      <c r="C338" t="s">
        <v>2047</v>
      </c>
      <c r="D338" t="str">
        <f>MID(ACCTFMTTD,8,2)</f>
        <v>09</v>
      </c>
    </row>
    <row r="339" spans="1:4" hidden="1" x14ac:dyDescent="0.2">
      <c r="A339" t="s">
        <v>544</v>
      </c>
      <c r="B339" t="s">
        <v>367</v>
      </c>
      <c r="C339" t="s">
        <v>2048</v>
      </c>
      <c r="D339" t="str">
        <f>MID(ACCTFMTTD,8,2)</f>
        <v>11</v>
      </c>
    </row>
    <row r="340" spans="1:4" hidden="1" x14ac:dyDescent="0.2">
      <c r="A340" t="s">
        <v>484</v>
      </c>
      <c r="B340" t="s">
        <v>367</v>
      </c>
      <c r="C340" t="s">
        <v>2049</v>
      </c>
      <c r="D340" t="str">
        <f>MID(ACCTFMTTD,8,2)</f>
        <v>12</v>
      </c>
    </row>
    <row r="341" spans="1:4" hidden="1" x14ac:dyDescent="0.2">
      <c r="A341" t="s">
        <v>545</v>
      </c>
      <c r="B341" t="s">
        <v>367</v>
      </c>
      <c r="C341" t="s">
        <v>2050</v>
      </c>
      <c r="D341" t="str">
        <f>MID(ACCTFMTTD,8,2)</f>
        <v>13</v>
      </c>
    </row>
    <row r="342" spans="1:4" hidden="1" x14ac:dyDescent="0.2">
      <c r="A342" t="s">
        <v>437</v>
      </c>
      <c r="B342" t="s">
        <v>367</v>
      </c>
      <c r="C342" t="s">
        <v>2051</v>
      </c>
      <c r="D342" t="str">
        <f>MID(ACCTFMTTD,8,2)</f>
        <v>14</v>
      </c>
    </row>
    <row r="343" spans="1:4" hidden="1" x14ac:dyDescent="0.2">
      <c r="A343" t="s">
        <v>546</v>
      </c>
      <c r="B343" t="s">
        <v>368</v>
      </c>
      <c r="C343" t="s">
        <v>2077</v>
      </c>
      <c r="D343" t="str">
        <f>MID(ACCTFMTTD,8,2)</f>
        <v>01</v>
      </c>
    </row>
    <row r="344" spans="1:4" hidden="1" x14ac:dyDescent="0.2">
      <c r="A344" t="s">
        <v>547</v>
      </c>
      <c r="B344" t="s">
        <v>368</v>
      </c>
      <c r="C344" t="s">
        <v>2078</v>
      </c>
      <c r="D344" t="str">
        <f>MID(ACCTFMTTD,8,2)</f>
        <v>02</v>
      </c>
    </row>
    <row r="345" spans="1:4" hidden="1" x14ac:dyDescent="0.2">
      <c r="A345" t="s">
        <v>675</v>
      </c>
      <c r="B345" t="s">
        <v>369</v>
      </c>
      <c r="C345" t="s">
        <v>2085</v>
      </c>
      <c r="D345" t="str">
        <f>MID(ACCTFMTTD,8,2)</f>
        <v>10</v>
      </c>
    </row>
    <row r="346" spans="1:4" hidden="1" x14ac:dyDescent="0.2">
      <c r="A346" t="s">
        <v>676</v>
      </c>
      <c r="B346" t="s">
        <v>369</v>
      </c>
      <c r="C346" t="s">
        <v>2086</v>
      </c>
      <c r="D346" t="str">
        <f>MID(ACCTFMTTD,8,2)</f>
        <v>10</v>
      </c>
    </row>
    <row r="347" spans="1:4" hidden="1" x14ac:dyDescent="0.2">
      <c r="A347" t="s">
        <v>677</v>
      </c>
      <c r="B347" t="s">
        <v>369</v>
      </c>
      <c r="C347" t="s">
        <v>2087</v>
      </c>
      <c r="D347" t="str">
        <f>MID(ACCTFMTTD,8,2)</f>
        <v>10</v>
      </c>
    </row>
    <row r="348" spans="1:4" hidden="1" x14ac:dyDescent="0.2">
      <c r="A348" t="s">
        <v>678</v>
      </c>
      <c r="B348" t="s">
        <v>369</v>
      </c>
      <c r="C348" t="s">
        <v>2088</v>
      </c>
      <c r="D348" t="str">
        <f>MID(ACCTFMTTD,8,2)</f>
        <v>10</v>
      </c>
    </row>
    <row r="349" spans="1:4" hidden="1" x14ac:dyDescent="0.2">
      <c r="A349" t="s">
        <v>881</v>
      </c>
      <c r="B349" t="s">
        <v>115</v>
      </c>
      <c r="C349" t="s">
        <v>2089</v>
      </c>
      <c r="D349" t="str">
        <f>MID(ACCTFMTTD,8,2)</f>
        <v>01</v>
      </c>
    </row>
    <row r="350" spans="1:4" hidden="1" x14ac:dyDescent="0.2">
      <c r="A350" t="s">
        <v>888</v>
      </c>
      <c r="B350" t="s">
        <v>119</v>
      </c>
      <c r="C350" t="s">
        <v>2090</v>
      </c>
      <c r="D350" t="str">
        <f>MID(ACCTFMTTD,8,2)</f>
        <v>01</v>
      </c>
    </row>
    <row r="351" spans="1:4" hidden="1" x14ac:dyDescent="0.2">
      <c r="A351" t="s">
        <v>889</v>
      </c>
      <c r="B351" t="s">
        <v>120</v>
      </c>
      <c r="C351" t="s">
        <v>2091</v>
      </c>
      <c r="D351" t="str">
        <f>MID(ACCTFMTTD,8,2)</f>
        <v>01</v>
      </c>
    </row>
    <row r="352" spans="1:4" hidden="1" x14ac:dyDescent="0.2">
      <c r="A352" t="s">
        <v>890</v>
      </c>
      <c r="B352" t="s">
        <v>123</v>
      </c>
      <c r="C352" t="s">
        <v>2092</v>
      </c>
      <c r="D352" t="str">
        <f>MID(ACCTFMTTD,8,2)</f>
        <v>01</v>
      </c>
    </row>
    <row r="353" spans="1:4" hidden="1" x14ac:dyDescent="0.2">
      <c r="A353" t="s">
        <v>891</v>
      </c>
      <c r="B353" t="s">
        <v>123</v>
      </c>
      <c r="C353" t="s">
        <v>2093</v>
      </c>
      <c r="D353" t="str">
        <f>MID(ACCTFMTTD,8,2)</f>
        <v>01</v>
      </c>
    </row>
    <row r="354" spans="1:4" hidden="1" x14ac:dyDescent="0.2">
      <c r="A354" t="s">
        <v>882</v>
      </c>
      <c r="B354" t="s">
        <v>15</v>
      </c>
      <c r="C354" t="s">
        <v>2094</v>
      </c>
      <c r="D354" t="str">
        <f>MID(ACCTFMTTD,8,2)</f>
        <v>01</v>
      </c>
    </row>
    <row r="355" spans="1:4" hidden="1" x14ac:dyDescent="0.2">
      <c r="A355" t="s">
        <v>883</v>
      </c>
      <c r="B355" t="s">
        <v>16</v>
      </c>
      <c r="C355" t="s">
        <v>2095</v>
      </c>
      <c r="D355" t="str">
        <f>MID(ACCTFMTTD,8,2)</f>
        <v>01</v>
      </c>
    </row>
    <row r="356" spans="1:4" hidden="1" x14ac:dyDescent="0.2">
      <c r="A356" t="s">
        <v>892</v>
      </c>
      <c r="B356" t="s">
        <v>16</v>
      </c>
      <c r="C356" t="s">
        <v>2096</v>
      </c>
      <c r="D356" t="str">
        <f>MID(ACCTFMTTD,8,2)</f>
        <v>01</v>
      </c>
    </row>
    <row r="357" spans="1:4" hidden="1" x14ac:dyDescent="0.2">
      <c r="A357" t="s">
        <v>893</v>
      </c>
      <c r="B357" t="s">
        <v>16</v>
      </c>
      <c r="C357" t="s">
        <v>2097</v>
      </c>
      <c r="D357" t="str">
        <f>MID(ACCTFMTTD,8,2)</f>
        <v>01</v>
      </c>
    </row>
    <row r="358" spans="1:4" hidden="1" x14ac:dyDescent="0.2">
      <c r="A358" t="s">
        <v>894</v>
      </c>
      <c r="B358" t="s">
        <v>16</v>
      </c>
      <c r="C358" t="s">
        <v>2098</v>
      </c>
      <c r="D358" t="str">
        <f>MID(ACCTFMTTD,8,2)</f>
        <v>01</v>
      </c>
    </row>
    <row r="359" spans="1:4" hidden="1" x14ac:dyDescent="0.2">
      <c r="A359" t="s">
        <v>895</v>
      </c>
      <c r="B359" t="s">
        <v>16</v>
      </c>
      <c r="C359" t="s">
        <v>2099</v>
      </c>
      <c r="D359" t="str">
        <f>MID(ACCTFMTTD,8,2)</f>
        <v>01</v>
      </c>
    </row>
    <row r="360" spans="1:4" hidden="1" x14ac:dyDescent="0.2">
      <c r="A360" t="s">
        <v>884</v>
      </c>
      <c r="B360" t="s">
        <v>360</v>
      </c>
      <c r="C360" t="s">
        <v>2100</v>
      </c>
      <c r="D360" t="str">
        <f>MID(ACCTFMTTD,8,2)</f>
        <v>01</v>
      </c>
    </row>
    <row r="361" spans="1:4" hidden="1" x14ac:dyDescent="0.2">
      <c r="A361" t="s">
        <v>885</v>
      </c>
      <c r="B361" t="s">
        <v>360</v>
      </c>
      <c r="C361" t="s">
        <v>2101</v>
      </c>
      <c r="D361" t="str">
        <f>MID(ACCTFMTTD,8,2)</f>
        <v>01</v>
      </c>
    </row>
    <row r="362" spans="1:4" hidden="1" x14ac:dyDescent="0.2">
      <c r="A362" t="s">
        <v>896</v>
      </c>
      <c r="B362" t="s">
        <v>360</v>
      </c>
      <c r="C362" t="s">
        <v>2102</v>
      </c>
      <c r="D362" t="str">
        <f>MID(ACCTFMTTD,8,2)</f>
        <v>01</v>
      </c>
    </row>
    <row r="363" spans="1:4" hidden="1" x14ac:dyDescent="0.2">
      <c r="A363" t="s">
        <v>897</v>
      </c>
      <c r="B363" t="s">
        <v>360</v>
      </c>
      <c r="C363" t="s">
        <v>2103</v>
      </c>
      <c r="D363" t="str">
        <f>MID(ACCTFMTTD,8,2)</f>
        <v>01</v>
      </c>
    </row>
    <row r="364" spans="1:4" hidden="1" x14ac:dyDescent="0.2">
      <c r="A364" t="s">
        <v>898</v>
      </c>
      <c r="B364" t="s">
        <v>360</v>
      </c>
      <c r="C364" t="s">
        <v>2104</v>
      </c>
      <c r="D364" t="str">
        <f>MID(ACCTFMTTD,8,2)</f>
        <v>01</v>
      </c>
    </row>
    <row r="365" spans="1:4" hidden="1" x14ac:dyDescent="0.2">
      <c r="A365" t="s">
        <v>899</v>
      </c>
      <c r="B365" t="s">
        <v>360</v>
      </c>
      <c r="C365" t="s">
        <v>2105</v>
      </c>
      <c r="D365" t="str">
        <f>MID(ACCTFMTTD,8,2)</f>
        <v>01</v>
      </c>
    </row>
    <row r="366" spans="1:4" hidden="1" x14ac:dyDescent="0.2">
      <c r="A366" t="s">
        <v>886</v>
      </c>
      <c r="B366" t="s">
        <v>360</v>
      </c>
      <c r="C366" t="s">
        <v>2106</v>
      </c>
      <c r="D366" t="str">
        <f>MID(ACCTFMTTD,8,2)</f>
        <v>01</v>
      </c>
    </row>
    <row r="367" spans="1:4" hidden="1" x14ac:dyDescent="0.2">
      <c r="A367" t="s">
        <v>900</v>
      </c>
      <c r="B367" t="s">
        <v>360</v>
      </c>
      <c r="C367" t="s">
        <v>2107</v>
      </c>
      <c r="D367" t="str">
        <f>MID(ACCTFMTTD,8,2)</f>
        <v>01</v>
      </c>
    </row>
    <row r="368" spans="1:4" hidden="1" x14ac:dyDescent="0.2">
      <c r="A368" t="s">
        <v>901</v>
      </c>
      <c r="B368" t="s">
        <v>360</v>
      </c>
      <c r="C368" t="s">
        <v>2108</v>
      </c>
      <c r="D368" t="str">
        <f>MID(ACCTFMTTD,8,2)</f>
        <v>01</v>
      </c>
    </row>
    <row r="369" spans="1:4" hidden="1" x14ac:dyDescent="0.2">
      <c r="A369" t="s">
        <v>902</v>
      </c>
      <c r="B369" t="s">
        <v>360</v>
      </c>
      <c r="C369" t="s">
        <v>2109</v>
      </c>
      <c r="D369" t="str">
        <f>MID(ACCTFMTTD,8,2)</f>
        <v>01</v>
      </c>
    </row>
    <row r="370" spans="1:4" hidden="1" x14ac:dyDescent="0.2">
      <c r="A370" t="s">
        <v>887</v>
      </c>
      <c r="B370" t="s">
        <v>360</v>
      </c>
      <c r="C370" t="s">
        <v>2110</v>
      </c>
      <c r="D370" t="str">
        <f>MID(ACCTFMTTD,8,2)</f>
        <v>01</v>
      </c>
    </row>
    <row r="371" spans="1:4" hidden="1" x14ac:dyDescent="0.2"/>
    <row r="372" spans="1:4" hidden="1" x14ac:dyDescent="0.2"/>
    <row r="373" spans="1:4" hidden="1" x14ac:dyDescent="0.2"/>
    <row r="374" spans="1:4" hidden="1" x14ac:dyDescent="0.2"/>
    <row r="375" spans="1:4" hidden="1" x14ac:dyDescent="0.2"/>
    <row r="376" spans="1:4" hidden="1" x14ac:dyDescent="0.2"/>
    <row r="377" spans="1:4" hidden="1" x14ac:dyDescent="0.2"/>
    <row r="378" spans="1:4" hidden="1" x14ac:dyDescent="0.2"/>
    <row r="379" spans="1:4" hidden="1" x14ac:dyDescent="0.2"/>
    <row r="380" spans="1:4" hidden="1" x14ac:dyDescent="0.2"/>
    <row r="381" spans="1:4" hidden="1" x14ac:dyDescent="0.2"/>
    <row r="382" spans="1:4" hidden="1" x14ac:dyDescent="0.2"/>
    <row r="383" spans="1:4" hidden="1" x14ac:dyDescent="0.2"/>
    <row r="384" spans="1: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D1400" xr:uid="{2931B825-C04E-4376-8FA8-D94E1DE56EAC}">
    <filterColumn colId="1">
      <filters>
        <filter val="04"/>
        <filter val="05"/>
        <filter val="06"/>
      </filters>
    </filterColumn>
    <filterColumn colId="3">
      <filters>
        <filter val="08"/>
      </filters>
    </filterColumn>
  </autoFilter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workbookViewId="0">
      <selection activeCell="A23" sqref="A2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515</v>
      </c>
      <c r="B1" s="1" t="s">
        <v>516</v>
      </c>
      <c r="C1" s="1" t="s">
        <v>374</v>
      </c>
    </row>
    <row r="2" spans="1:3" x14ac:dyDescent="0.2">
      <c r="A2" t="s">
        <v>923</v>
      </c>
      <c r="B2">
        <v>2020</v>
      </c>
      <c r="C2">
        <v>0</v>
      </c>
    </row>
    <row r="3" spans="1:3" x14ac:dyDescent="0.2">
      <c r="A3" t="s">
        <v>924</v>
      </c>
      <c r="B3">
        <v>2020</v>
      </c>
      <c r="C3">
        <v>0</v>
      </c>
    </row>
    <row r="4" spans="1:3" x14ac:dyDescent="0.2">
      <c r="A4" t="s">
        <v>925</v>
      </c>
      <c r="B4">
        <v>2020</v>
      </c>
      <c r="C4">
        <v>0</v>
      </c>
    </row>
    <row r="5" spans="1:3" x14ac:dyDescent="0.2">
      <c r="A5" t="s">
        <v>926</v>
      </c>
      <c r="B5">
        <v>2020</v>
      </c>
      <c r="C5">
        <v>0</v>
      </c>
    </row>
    <row r="6" spans="1:3" x14ac:dyDescent="0.2">
      <c r="A6" t="s">
        <v>927</v>
      </c>
      <c r="B6">
        <v>2020</v>
      </c>
      <c r="C6">
        <v>0</v>
      </c>
    </row>
    <row r="7" spans="1:3" x14ac:dyDescent="0.2">
      <c r="A7" t="s">
        <v>928</v>
      </c>
      <c r="B7">
        <v>2020</v>
      </c>
      <c r="C7">
        <v>0</v>
      </c>
    </row>
    <row r="8" spans="1:3" x14ac:dyDescent="0.2">
      <c r="A8" t="s">
        <v>929</v>
      </c>
      <c r="B8">
        <v>2020</v>
      </c>
      <c r="C8">
        <v>0</v>
      </c>
    </row>
    <row r="9" spans="1:3" x14ac:dyDescent="0.2">
      <c r="A9" t="s">
        <v>930</v>
      </c>
      <c r="B9">
        <v>2020</v>
      </c>
      <c r="C9">
        <v>0</v>
      </c>
    </row>
    <row r="10" spans="1:3" x14ac:dyDescent="0.2">
      <c r="A10" t="s">
        <v>931</v>
      </c>
      <c r="B10">
        <v>2020</v>
      </c>
      <c r="C10">
        <v>0</v>
      </c>
    </row>
    <row r="11" spans="1:3" x14ac:dyDescent="0.2">
      <c r="A11" t="s">
        <v>932</v>
      </c>
      <c r="B11">
        <v>2020</v>
      </c>
      <c r="C11">
        <v>0</v>
      </c>
    </row>
    <row r="12" spans="1:3" x14ac:dyDescent="0.2">
      <c r="A12" t="s">
        <v>933</v>
      </c>
      <c r="B12">
        <v>2020</v>
      </c>
      <c r="C12">
        <v>0</v>
      </c>
    </row>
    <row r="13" spans="1:3" x14ac:dyDescent="0.2">
      <c r="A13" t="s">
        <v>934</v>
      </c>
      <c r="B13">
        <v>2020</v>
      </c>
      <c r="C13">
        <v>0</v>
      </c>
    </row>
    <row r="14" spans="1:3" x14ac:dyDescent="0.2">
      <c r="A14" t="s">
        <v>935</v>
      </c>
      <c r="B14">
        <v>2020</v>
      </c>
      <c r="C14">
        <v>0</v>
      </c>
    </row>
    <row r="15" spans="1:3" x14ac:dyDescent="0.2">
      <c r="A15" t="s">
        <v>936</v>
      </c>
      <c r="B15">
        <v>2020</v>
      </c>
      <c r="C15">
        <v>0</v>
      </c>
    </row>
    <row r="16" spans="1:3" x14ac:dyDescent="0.2">
      <c r="A16" t="s">
        <v>937</v>
      </c>
      <c r="B16">
        <v>2020</v>
      </c>
      <c r="C16">
        <v>0</v>
      </c>
    </row>
    <row r="17" spans="1:3" x14ac:dyDescent="0.2">
      <c r="A17" t="s">
        <v>938</v>
      </c>
      <c r="B17">
        <v>2020</v>
      </c>
      <c r="C17">
        <v>0</v>
      </c>
    </row>
    <row r="18" spans="1:3" x14ac:dyDescent="0.2">
      <c r="A18" t="s">
        <v>939</v>
      </c>
      <c r="B18">
        <v>2020</v>
      </c>
      <c r="C18">
        <v>0</v>
      </c>
    </row>
    <row r="19" spans="1:3" x14ac:dyDescent="0.2">
      <c r="A19" t="s">
        <v>940</v>
      </c>
      <c r="B19">
        <v>2020</v>
      </c>
      <c r="C19">
        <v>0</v>
      </c>
    </row>
    <row r="20" spans="1:3" x14ac:dyDescent="0.2">
      <c r="A20" t="s">
        <v>941</v>
      </c>
      <c r="B20">
        <v>2020</v>
      </c>
      <c r="C20">
        <v>0</v>
      </c>
    </row>
    <row r="21" spans="1:3" x14ac:dyDescent="0.2">
      <c r="A21" t="s">
        <v>942</v>
      </c>
      <c r="B21">
        <v>2020</v>
      </c>
      <c r="C21">
        <v>0</v>
      </c>
    </row>
    <row r="22" spans="1:3" x14ac:dyDescent="0.2">
      <c r="A22" t="s">
        <v>943</v>
      </c>
      <c r="B22">
        <v>2020</v>
      </c>
      <c r="C22">
        <v>0</v>
      </c>
    </row>
    <row r="23" spans="1:3" x14ac:dyDescent="0.2">
      <c r="A23" t="s">
        <v>944</v>
      </c>
      <c r="B23">
        <v>2020</v>
      </c>
      <c r="C23">
        <v>0</v>
      </c>
    </row>
    <row r="24" spans="1:3" x14ac:dyDescent="0.2">
      <c r="A24" t="s">
        <v>945</v>
      </c>
      <c r="B24">
        <v>2020</v>
      </c>
      <c r="C24">
        <v>0</v>
      </c>
    </row>
    <row r="25" spans="1:3" x14ac:dyDescent="0.2">
      <c r="A25" t="s">
        <v>946</v>
      </c>
      <c r="B25">
        <v>2020</v>
      </c>
      <c r="C25">
        <v>0</v>
      </c>
    </row>
    <row r="26" spans="1:3" x14ac:dyDescent="0.2">
      <c r="A26" t="s">
        <v>947</v>
      </c>
      <c r="B26">
        <v>2020</v>
      </c>
      <c r="C26">
        <v>0</v>
      </c>
    </row>
    <row r="27" spans="1:3" x14ac:dyDescent="0.2">
      <c r="A27" t="s">
        <v>948</v>
      </c>
      <c r="B27">
        <v>2020</v>
      </c>
      <c r="C27">
        <v>0</v>
      </c>
    </row>
    <row r="28" spans="1:3" x14ac:dyDescent="0.2">
      <c r="A28" t="s">
        <v>949</v>
      </c>
      <c r="B28">
        <v>2020</v>
      </c>
      <c r="C28">
        <v>0</v>
      </c>
    </row>
    <row r="29" spans="1:3" x14ac:dyDescent="0.2">
      <c r="A29" t="s">
        <v>950</v>
      </c>
      <c r="B29">
        <v>2020</v>
      </c>
      <c r="C29">
        <v>0</v>
      </c>
    </row>
    <row r="30" spans="1:3" x14ac:dyDescent="0.2">
      <c r="A30" t="s">
        <v>951</v>
      </c>
      <c r="B30">
        <v>2020</v>
      </c>
      <c r="C30">
        <v>0</v>
      </c>
    </row>
    <row r="31" spans="1:3" x14ac:dyDescent="0.2">
      <c r="A31" t="s">
        <v>952</v>
      </c>
      <c r="B31">
        <v>2020</v>
      </c>
      <c r="C31">
        <v>0</v>
      </c>
    </row>
    <row r="32" spans="1:3" x14ac:dyDescent="0.2">
      <c r="A32" t="s">
        <v>953</v>
      </c>
      <c r="B32">
        <v>2020</v>
      </c>
      <c r="C32">
        <v>0</v>
      </c>
    </row>
    <row r="33" spans="1:3" x14ac:dyDescent="0.2">
      <c r="A33" t="s">
        <v>954</v>
      </c>
      <c r="B33">
        <v>2020</v>
      </c>
      <c r="C33">
        <v>0.3</v>
      </c>
    </row>
    <row r="34" spans="1:3" x14ac:dyDescent="0.2">
      <c r="A34" t="s">
        <v>955</v>
      </c>
      <c r="B34">
        <v>2020</v>
      </c>
      <c r="C34">
        <v>0.3</v>
      </c>
    </row>
    <row r="35" spans="1:3" x14ac:dyDescent="0.2">
      <c r="A35" t="s">
        <v>956</v>
      </c>
      <c r="B35">
        <v>2020</v>
      </c>
      <c r="C35">
        <v>0.24</v>
      </c>
    </row>
    <row r="36" spans="1:3" x14ac:dyDescent="0.2">
      <c r="A36" t="s">
        <v>957</v>
      </c>
      <c r="B36">
        <v>2020</v>
      </c>
      <c r="C36">
        <v>0.24</v>
      </c>
    </row>
    <row r="37" spans="1:3" x14ac:dyDescent="0.2">
      <c r="A37" t="s">
        <v>958</v>
      </c>
      <c r="B37">
        <v>2020</v>
      </c>
      <c r="C37">
        <v>0</v>
      </c>
    </row>
    <row r="38" spans="1:3" x14ac:dyDescent="0.2">
      <c r="A38" t="s">
        <v>959</v>
      </c>
      <c r="B38">
        <v>2020</v>
      </c>
      <c r="C38">
        <v>0</v>
      </c>
    </row>
    <row r="39" spans="1:3" x14ac:dyDescent="0.2">
      <c r="A39" t="s">
        <v>960</v>
      </c>
      <c r="B39">
        <v>2020</v>
      </c>
      <c r="C39">
        <v>0.24</v>
      </c>
    </row>
    <row r="40" spans="1:3" x14ac:dyDescent="0.2">
      <c r="A40" t="s">
        <v>961</v>
      </c>
      <c r="B40">
        <v>2020</v>
      </c>
      <c r="C40">
        <v>0.24</v>
      </c>
    </row>
    <row r="41" spans="1:3" x14ac:dyDescent="0.2">
      <c r="A41" t="s">
        <v>962</v>
      </c>
      <c r="B41">
        <v>2020</v>
      </c>
      <c r="C41">
        <v>0.24</v>
      </c>
    </row>
    <row r="42" spans="1:3" x14ac:dyDescent="0.2">
      <c r="A42" t="s">
        <v>963</v>
      </c>
      <c r="B42">
        <v>2020</v>
      </c>
      <c r="C42">
        <v>0</v>
      </c>
    </row>
    <row r="43" spans="1:3" x14ac:dyDescent="0.2">
      <c r="A43" t="s">
        <v>964</v>
      </c>
      <c r="B43">
        <v>2020</v>
      </c>
      <c r="C43">
        <v>37.58</v>
      </c>
    </row>
    <row r="44" spans="1:3" x14ac:dyDescent="0.2">
      <c r="A44" t="s">
        <v>965</v>
      </c>
      <c r="B44">
        <v>2020</v>
      </c>
      <c r="C44">
        <v>37.57</v>
      </c>
    </row>
    <row r="45" spans="1:3" x14ac:dyDescent="0.2">
      <c r="A45" t="s">
        <v>966</v>
      </c>
      <c r="B45">
        <v>2020</v>
      </c>
      <c r="C45">
        <v>37.57</v>
      </c>
    </row>
    <row r="46" spans="1:3" x14ac:dyDescent="0.2">
      <c r="A46" t="s">
        <v>967</v>
      </c>
      <c r="B46">
        <v>2020</v>
      </c>
      <c r="C46">
        <v>37.57</v>
      </c>
    </row>
    <row r="47" spans="1:3" x14ac:dyDescent="0.2">
      <c r="A47" t="s">
        <v>968</v>
      </c>
      <c r="B47">
        <v>2020</v>
      </c>
      <c r="C47">
        <v>0</v>
      </c>
    </row>
    <row r="48" spans="1:3" x14ac:dyDescent="0.2">
      <c r="A48" t="s">
        <v>969</v>
      </c>
      <c r="B48">
        <v>2020</v>
      </c>
      <c r="C48">
        <v>0</v>
      </c>
    </row>
    <row r="49" spans="1:3" x14ac:dyDescent="0.2">
      <c r="A49" t="s">
        <v>970</v>
      </c>
      <c r="B49">
        <v>2020</v>
      </c>
      <c r="C49">
        <v>37.57</v>
      </c>
    </row>
    <row r="50" spans="1:3" x14ac:dyDescent="0.2">
      <c r="A50" t="s">
        <v>971</v>
      </c>
      <c r="B50">
        <v>2020</v>
      </c>
      <c r="C50">
        <v>37.57</v>
      </c>
    </row>
    <row r="51" spans="1:3" x14ac:dyDescent="0.2">
      <c r="A51" t="s">
        <v>972</v>
      </c>
      <c r="B51">
        <v>2020</v>
      </c>
      <c r="C51">
        <v>37.57</v>
      </c>
    </row>
    <row r="52" spans="1:3" x14ac:dyDescent="0.2">
      <c r="A52" t="s">
        <v>973</v>
      </c>
      <c r="B52">
        <v>2020</v>
      </c>
      <c r="C52">
        <v>0</v>
      </c>
    </row>
    <row r="53" spans="1:3" x14ac:dyDescent="0.2">
      <c r="A53" t="s">
        <v>974</v>
      </c>
      <c r="B53">
        <v>2020</v>
      </c>
      <c r="C53">
        <v>19319.490000000002</v>
      </c>
    </row>
    <row r="54" spans="1:3" x14ac:dyDescent="0.2">
      <c r="A54" t="s">
        <v>975</v>
      </c>
      <c r="B54">
        <v>2020</v>
      </c>
      <c r="C54">
        <v>12235.68</v>
      </c>
    </row>
    <row r="55" spans="1:3" x14ac:dyDescent="0.2">
      <c r="A55" t="s">
        <v>976</v>
      </c>
      <c r="B55">
        <v>2020</v>
      </c>
      <c r="C55">
        <v>37029.03</v>
      </c>
    </row>
    <row r="56" spans="1:3" x14ac:dyDescent="0.2">
      <c r="A56" t="s">
        <v>977</v>
      </c>
      <c r="B56">
        <v>2020</v>
      </c>
      <c r="C56">
        <v>38236.5</v>
      </c>
    </row>
    <row r="57" spans="1:3" x14ac:dyDescent="0.2">
      <c r="A57" t="s">
        <v>978</v>
      </c>
      <c r="B57">
        <v>2020</v>
      </c>
      <c r="C57">
        <v>0</v>
      </c>
    </row>
    <row r="58" spans="1:3" x14ac:dyDescent="0.2">
      <c r="A58" t="s">
        <v>979</v>
      </c>
      <c r="B58">
        <v>2020</v>
      </c>
      <c r="C58">
        <v>0</v>
      </c>
    </row>
    <row r="59" spans="1:3" x14ac:dyDescent="0.2">
      <c r="A59" t="s">
        <v>980</v>
      </c>
      <c r="B59">
        <v>2020</v>
      </c>
      <c r="C59">
        <v>0</v>
      </c>
    </row>
    <row r="60" spans="1:3" x14ac:dyDescent="0.2">
      <c r="A60" t="s">
        <v>981</v>
      </c>
      <c r="B60">
        <v>2020</v>
      </c>
      <c r="C60">
        <v>0</v>
      </c>
    </row>
    <row r="61" spans="1:3" x14ac:dyDescent="0.2">
      <c r="A61" t="s">
        <v>982</v>
      </c>
      <c r="B61">
        <v>2020</v>
      </c>
      <c r="C61">
        <v>0</v>
      </c>
    </row>
    <row r="62" spans="1:3" x14ac:dyDescent="0.2">
      <c r="A62" t="s">
        <v>983</v>
      </c>
      <c r="B62">
        <v>2020</v>
      </c>
      <c r="C62">
        <v>0</v>
      </c>
    </row>
    <row r="63" spans="1:3" x14ac:dyDescent="0.2">
      <c r="A63" t="s">
        <v>984</v>
      </c>
      <c r="B63">
        <v>2020</v>
      </c>
      <c r="C63">
        <v>0</v>
      </c>
    </row>
    <row r="64" spans="1:3" x14ac:dyDescent="0.2">
      <c r="A64" t="s">
        <v>985</v>
      </c>
      <c r="B64">
        <v>2020</v>
      </c>
      <c r="C64">
        <v>0</v>
      </c>
    </row>
    <row r="65" spans="1:3" x14ac:dyDescent="0.2">
      <c r="A65" t="s">
        <v>986</v>
      </c>
      <c r="B65">
        <v>2020</v>
      </c>
      <c r="C65">
        <v>0</v>
      </c>
    </row>
    <row r="66" spans="1:3" x14ac:dyDescent="0.2">
      <c r="A66" t="s">
        <v>987</v>
      </c>
      <c r="B66">
        <v>2020</v>
      </c>
      <c r="C66">
        <v>0</v>
      </c>
    </row>
    <row r="67" spans="1:3" x14ac:dyDescent="0.2">
      <c r="A67" t="s">
        <v>988</v>
      </c>
      <c r="B67">
        <v>2020</v>
      </c>
      <c r="C67">
        <v>0</v>
      </c>
    </row>
    <row r="68" spans="1:3" x14ac:dyDescent="0.2">
      <c r="A68" t="s">
        <v>989</v>
      </c>
      <c r="B68">
        <v>2020</v>
      </c>
      <c r="C68">
        <v>0</v>
      </c>
    </row>
    <row r="69" spans="1:3" x14ac:dyDescent="0.2">
      <c r="A69" t="s">
        <v>990</v>
      </c>
      <c r="B69">
        <v>2020</v>
      </c>
      <c r="C69">
        <v>0</v>
      </c>
    </row>
    <row r="70" spans="1:3" x14ac:dyDescent="0.2">
      <c r="A70" t="s">
        <v>991</v>
      </c>
      <c r="B70">
        <v>2020</v>
      </c>
      <c r="C70">
        <v>0</v>
      </c>
    </row>
    <row r="71" spans="1:3" x14ac:dyDescent="0.2">
      <c r="A71" t="s">
        <v>992</v>
      </c>
      <c r="B71">
        <v>2020</v>
      </c>
      <c r="C71">
        <v>0</v>
      </c>
    </row>
    <row r="72" spans="1:3" x14ac:dyDescent="0.2">
      <c r="A72" t="s">
        <v>993</v>
      </c>
      <c r="B72">
        <v>2020</v>
      </c>
      <c r="C72">
        <v>0</v>
      </c>
    </row>
    <row r="73" spans="1:3" x14ac:dyDescent="0.2">
      <c r="A73" t="s">
        <v>994</v>
      </c>
      <c r="B73">
        <v>2020</v>
      </c>
      <c r="C73">
        <v>1262.46</v>
      </c>
    </row>
    <row r="74" spans="1:3" x14ac:dyDescent="0.2">
      <c r="A74" t="s">
        <v>995</v>
      </c>
      <c r="B74">
        <v>2020</v>
      </c>
      <c r="C74">
        <v>15466.2</v>
      </c>
    </row>
    <row r="75" spans="1:3" x14ac:dyDescent="0.2">
      <c r="A75" t="s">
        <v>996</v>
      </c>
      <c r="B75">
        <v>2020</v>
      </c>
      <c r="C75">
        <v>129032.82</v>
      </c>
    </row>
    <row r="76" spans="1:3" x14ac:dyDescent="0.2">
      <c r="A76" t="s">
        <v>997</v>
      </c>
      <c r="B76">
        <v>2020</v>
      </c>
      <c r="C76">
        <v>19934.54</v>
      </c>
    </row>
    <row r="77" spans="1:3" x14ac:dyDescent="0.2">
      <c r="A77" t="s">
        <v>998</v>
      </c>
      <c r="B77">
        <v>2020</v>
      </c>
      <c r="C77">
        <v>0</v>
      </c>
    </row>
    <row r="78" spans="1:3" x14ac:dyDescent="0.2">
      <c r="A78" t="s">
        <v>999</v>
      </c>
      <c r="B78">
        <v>2020</v>
      </c>
      <c r="C78">
        <v>0</v>
      </c>
    </row>
    <row r="79" spans="1:3" x14ac:dyDescent="0.2">
      <c r="A79" t="s">
        <v>1000</v>
      </c>
      <c r="B79">
        <v>2020</v>
      </c>
      <c r="C79">
        <v>0</v>
      </c>
    </row>
    <row r="80" spans="1:3" x14ac:dyDescent="0.2">
      <c r="A80" t="s">
        <v>1001</v>
      </c>
      <c r="B80">
        <v>2020</v>
      </c>
      <c r="C80">
        <v>0</v>
      </c>
    </row>
    <row r="81" spans="1:3" x14ac:dyDescent="0.2">
      <c r="A81" t="s">
        <v>1002</v>
      </c>
      <c r="B81">
        <v>2020</v>
      </c>
      <c r="C81">
        <v>0</v>
      </c>
    </row>
    <row r="82" spans="1:3" x14ac:dyDescent="0.2">
      <c r="A82" t="s">
        <v>1003</v>
      </c>
      <c r="B82">
        <v>2020</v>
      </c>
      <c r="C82">
        <v>0</v>
      </c>
    </row>
    <row r="83" spans="1:3" x14ac:dyDescent="0.2">
      <c r="A83" t="s">
        <v>1004</v>
      </c>
      <c r="B83">
        <v>2020</v>
      </c>
      <c r="C83">
        <v>0</v>
      </c>
    </row>
    <row r="84" spans="1:3" x14ac:dyDescent="0.2">
      <c r="A84" t="s">
        <v>1005</v>
      </c>
      <c r="B84">
        <v>2020</v>
      </c>
      <c r="C84">
        <v>0</v>
      </c>
    </row>
    <row r="85" spans="1:3" x14ac:dyDescent="0.2">
      <c r="A85" t="s">
        <v>1006</v>
      </c>
      <c r="B85">
        <v>2020</v>
      </c>
      <c r="C85">
        <v>0</v>
      </c>
    </row>
    <row r="86" spans="1:3" x14ac:dyDescent="0.2">
      <c r="A86" t="s">
        <v>1007</v>
      </c>
      <c r="B86">
        <v>2020</v>
      </c>
      <c r="C86">
        <v>0</v>
      </c>
    </row>
    <row r="87" spans="1:3" x14ac:dyDescent="0.2">
      <c r="A87" t="s">
        <v>1008</v>
      </c>
      <c r="B87">
        <v>2020</v>
      </c>
      <c r="C87">
        <v>0</v>
      </c>
    </row>
    <row r="88" spans="1:3" x14ac:dyDescent="0.2">
      <c r="A88" t="s">
        <v>1009</v>
      </c>
      <c r="B88">
        <v>2020</v>
      </c>
      <c r="C88">
        <v>0</v>
      </c>
    </row>
    <row r="89" spans="1:3" x14ac:dyDescent="0.2">
      <c r="A89" t="s">
        <v>1010</v>
      </c>
      <c r="B89">
        <v>2020</v>
      </c>
      <c r="C89">
        <v>27.6</v>
      </c>
    </row>
    <row r="90" spans="1:3" x14ac:dyDescent="0.2">
      <c r="A90" t="s">
        <v>1011</v>
      </c>
      <c r="B90">
        <v>2020</v>
      </c>
      <c r="C90">
        <v>0</v>
      </c>
    </row>
    <row r="91" spans="1:3" x14ac:dyDescent="0.2">
      <c r="A91" t="s">
        <v>1012</v>
      </c>
      <c r="B91">
        <v>2020</v>
      </c>
      <c r="C91">
        <v>0</v>
      </c>
    </row>
    <row r="92" spans="1:3" x14ac:dyDescent="0.2">
      <c r="A92" t="s">
        <v>1013</v>
      </c>
      <c r="B92">
        <v>2020</v>
      </c>
      <c r="C92">
        <v>0</v>
      </c>
    </row>
    <row r="93" spans="1:3" x14ac:dyDescent="0.2">
      <c r="A93" t="s">
        <v>1014</v>
      </c>
      <c r="B93">
        <v>2020</v>
      </c>
      <c r="C93">
        <v>0</v>
      </c>
    </row>
    <row r="94" spans="1:3" x14ac:dyDescent="0.2">
      <c r="A94" t="s">
        <v>1015</v>
      </c>
      <c r="B94">
        <v>2020</v>
      </c>
      <c r="C94">
        <v>0</v>
      </c>
    </row>
    <row r="95" spans="1:3" x14ac:dyDescent="0.2">
      <c r="A95" t="s">
        <v>1016</v>
      </c>
      <c r="B95">
        <v>2020</v>
      </c>
      <c r="C95">
        <v>0</v>
      </c>
    </row>
    <row r="96" spans="1:3" x14ac:dyDescent="0.2">
      <c r="A96" t="s">
        <v>1017</v>
      </c>
      <c r="B96">
        <v>2020</v>
      </c>
      <c r="C96">
        <v>0</v>
      </c>
    </row>
    <row r="97" spans="1:3" x14ac:dyDescent="0.2">
      <c r="A97" t="s">
        <v>1018</v>
      </c>
      <c r="B97">
        <v>2020</v>
      </c>
      <c r="C97">
        <v>0</v>
      </c>
    </row>
    <row r="98" spans="1:3" x14ac:dyDescent="0.2">
      <c r="A98" t="s">
        <v>1019</v>
      </c>
      <c r="B98">
        <v>2020</v>
      </c>
      <c r="C98">
        <v>0</v>
      </c>
    </row>
    <row r="99" spans="1:3" x14ac:dyDescent="0.2">
      <c r="A99" t="s">
        <v>1020</v>
      </c>
      <c r="B99">
        <v>2020</v>
      </c>
      <c r="C99">
        <v>0</v>
      </c>
    </row>
    <row r="100" spans="1:3" x14ac:dyDescent="0.2">
      <c r="A100" t="s">
        <v>1021</v>
      </c>
      <c r="B100">
        <v>2020</v>
      </c>
      <c r="C100">
        <v>0</v>
      </c>
    </row>
    <row r="101" spans="1:3" x14ac:dyDescent="0.2">
      <c r="A101" t="s">
        <v>1022</v>
      </c>
      <c r="B101">
        <v>2020</v>
      </c>
      <c r="C101">
        <v>0</v>
      </c>
    </row>
    <row r="102" spans="1:3" x14ac:dyDescent="0.2">
      <c r="A102" t="s">
        <v>1023</v>
      </c>
      <c r="B102">
        <v>2020</v>
      </c>
      <c r="C102">
        <v>0</v>
      </c>
    </row>
    <row r="103" spans="1:3" x14ac:dyDescent="0.2">
      <c r="A103" t="s">
        <v>1024</v>
      </c>
      <c r="B103">
        <v>2020</v>
      </c>
      <c r="C103">
        <v>0</v>
      </c>
    </row>
    <row r="104" spans="1:3" x14ac:dyDescent="0.2">
      <c r="A104" t="s">
        <v>1025</v>
      </c>
      <c r="B104">
        <v>2020</v>
      </c>
      <c r="C104">
        <v>412.92</v>
      </c>
    </row>
    <row r="105" spans="1:3" x14ac:dyDescent="0.2">
      <c r="A105" t="s">
        <v>1026</v>
      </c>
      <c r="B105">
        <v>2020</v>
      </c>
      <c r="C105">
        <v>3654.03</v>
      </c>
    </row>
    <row r="106" spans="1:3" x14ac:dyDescent="0.2">
      <c r="A106" t="s">
        <v>1027</v>
      </c>
      <c r="B106">
        <v>2020</v>
      </c>
      <c r="C106">
        <v>0</v>
      </c>
    </row>
    <row r="107" spans="1:3" x14ac:dyDescent="0.2">
      <c r="A107" t="s">
        <v>1028</v>
      </c>
      <c r="B107">
        <v>2020</v>
      </c>
      <c r="C107">
        <v>0</v>
      </c>
    </row>
    <row r="108" spans="1:3" x14ac:dyDescent="0.2">
      <c r="A108" t="s">
        <v>1029</v>
      </c>
      <c r="B108">
        <v>2020</v>
      </c>
      <c r="C108">
        <v>0</v>
      </c>
    </row>
    <row r="109" spans="1:3" x14ac:dyDescent="0.2">
      <c r="A109" t="s">
        <v>1030</v>
      </c>
      <c r="B109">
        <v>2020</v>
      </c>
      <c r="C109">
        <v>0</v>
      </c>
    </row>
    <row r="110" spans="1:3" x14ac:dyDescent="0.2">
      <c r="A110" t="s">
        <v>1031</v>
      </c>
      <c r="B110">
        <v>2020</v>
      </c>
      <c r="C110">
        <v>0</v>
      </c>
    </row>
    <row r="111" spans="1:3" x14ac:dyDescent="0.2">
      <c r="A111" t="s">
        <v>1032</v>
      </c>
      <c r="B111">
        <v>2020</v>
      </c>
      <c r="C111">
        <v>0</v>
      </c>
    </row>
    <row r="112" spans="1:3" x14ac:dyDescent="0.2">
      <c r="A112" t="s">
        <v>1033</v>
      </c>
      <c r="B112">
        <v>2020</v>
      </c>
      <c r="C112">
        <v>0</v>
      </c>
    </row>
    <row r="113" spans="1:3" x14ac:dyDescent="0.2">
      <c r="A113" t="s">
        <v>1034</v>
      </c>
      <c r="B113">
        <v>2020</v>
      </c>
      <c r="C113">
        <v>0</v>
      </c>
    </row>
    <row r="114" spans="1:3" x14ac:dyDescent="0.2">
      <c r="A114" t="s">
        <v>1035</v>
      </c>
      <c r="B114">
        <v>2020</v>
      </c>
      <c r="C114">
        <v>0</v>
      </c>
    </row>
    <row r="115" spans="1:3" x14ac:dyDescent="0.2">
      <c r="A115" t="s">
        <v>1036</v>
      </c>
      <c r="B115">
        <v>2020</v>
      </c>
      <c r="C115">
        <v>0</v>
      </c>
    </row>
    <row r="116" spans="1:3" x14ac:dyDescent="0.2">
      <c r="A116" t="s">
        <v>1037</v>
      </c>
      <c r="B116">
        <v>2020</v>
      </c>
      <c r="C116">
        <v>0</v>
      </c>
    </row>
    <row r="117" spans="1:3" x14ac:dyDescent="0.2">
      <c r="A117" t="s">
        <v>1038</v>
      </c>
      <c r="B117">
        <v>2020</v>
      </c>
      <c r="C117">
        <v>0</v>
      </c>
    </row>
    <row r="118" spans="1:3" x14ac:dyDescent="0.2">
      <c r="A118" t="s">
        <v>1039</v>
      </c>
      <c r="B118">
        <v>2020</v>
      </c>
      <c r="C118">
        <v>0</v>
      </c>
    </row>
    <row r="119" spans="1:3" x14ac:dyDescent="0.2">
      <c r="A119" t="s">
        <v>1040</v>
      </c>
      <c r="B119">
        <v>2020</v>
      </c>
      <c r="C119">
        <v>0</v>
      </c>
    </row>
    <row r="120" spans="1:3" x14ac:dyDescent="0.2">
      <c r="A120" t="s">
        <v>1041</v>
      </c>
      <c r="B120">
        <v>2020</v>
      </c>
      <c r="C120">
        <v>0</v>
      </c>
    </row>
    <row r="121" spans="1:3" x14ac:dyDescent="0.2">
      <c r="A121" t="s">
        <v>1042</v>
      </c>
      <c r="B121">
        <v>2020</v>
      </c>
      <c r="C121">
        <v>0</v>
      </c>
    </row>
    <row r="122" spans="1:3" x14ac:dyDescent="0.2">
      <c r="A122" t="s">
        <v>1043</v>
      </c>
      <c r="B122">
        <v>2020</v>
      </c>
      <c r="C122">
        <v>0</v>
      </c>
    </row>
    <row r="123" spans="1:3" x14ac:dyDescent="0.2">
      <c r="A123" t="s">
        <v>1044</v>
      </c>
      <c r="B123">
        <v>2020</v>
      </c>
      <c r="C123">
        <v>0</v>
      </c>
    </row>
    <row r="124" spans="1:3" x14ac:dyDescent="0.2">
      <c r="A124" t="s">
        <v>1045</v>
      </c>
      <c r="B124">
        <v>2020</v>
      </c>
      <c r="C124">
        <v>0</v>
      </c>
    </row>
    <row r="125" spans="1:3" x14ac:dyDescent="0.2">
      <c r="A125" t="s">
        <v>1046</v>
      </c>
      <c r="B125">
        <v>2020</v>
      </c>
      <c r="C125">
        <v>0</v>
      </c>
    </row>
    <row r="126" spans="1:3" x14ac:dyDescent="0.2">
      <c r="A126" t="s">
        <v>1047</v>
      </c>
      <c r="B126">
        <v>2020</v>
      </c>
      <c r="C126">
        <v>0</v>
      </c>
    </row>
    <row r="127" spans="1:3" x14ac:dyDescent="0.2">
      <c r="A127" t="s">
        <v>1048</v>
      </c>
      <c r="B127">
        <v>2020</v>
      </c>
      <c r="C127">
        <v>0</v>
      </c>
    </row>
    <row r="128" spans="1:3" x14ac:dyDescent="0.2">
      <c r="A128" t="s">
        <v>1049</v>
      </c>
      <c r="B128">
        <v>2020</v>
      </c>
      <c r="C128">
        <v>0</v>
      </c>
    </row>
    <row r="129" spans="1:3" x14ac:dyDescent="0.2">
      <c r="A129" t="s">
        <v>1050</v>
      </c>
      <c r="B129">
        <v>2020</v>
      </c>
      <c r="C129">
        <v>0</v>
      </c>
    </row>
    <row r="130" spans="1:3" x14ac:dyDescent="0.2">
      <c r="A130" t="s">
        <v>1051</v>
      </c>
      <c r="B130">
        <v>2020</v>
      </c>
      <c r="C130">
        <v>0</v>
      </c>
    </row>
    <row r="131" spans="1:3" x14ac:dyDescent="0.2">
      <c r="A131" t="s">
        <v>1052</v>
      </c>
      <c r="B131">
        <v>2020</v>
      </c>
      <c r="C131">
        <v>0</v>
      </c>
    </row>
    <row r="132" spans="1:3" x14ac:dyDescent="0.2">
      <c r="A132" t="s">
        <v>1053</v>
      </c>
      <c r="B132">
        <v>2020</v>
      </c>
      <c r="C132">
        <v>0</v>
      </c>
    </row>
    <row r="133" spans="1:3" x14ac:dyDescent="0.2">
      <c r="A133" t="s">
        <v>1054</v>
      </c>
      <c r="B133">
        <v>2020</v>
      </c>
      <c r="C133">
        <v>0</v>
      </c>
    </row>
    <row r="134" spans="1:3" x14ac:dyDescent="0.2">
      <c r="A134" t="s">
        <v>1055</v>
      </c>
      <c r="B134">
        <v>2020</v>
      </c>
      <c r="C134">
        <v>0</v>
      </c>
    </row>
    <row r="135" spans="1:3" x14ac:dyDescent="0.2">
      <c r="A135" t="s">
        <v>1056</v>
      </c>
      <c r="B135">
        <v>2020</v>
      </c>
      <c r="C135">
        <v>6223.48</v>
      </c>
    </row>
    <row r="136" spans="1:3" x14ac:dyDescent="0.2">
      <c r="A136" t="s">
        <v>1057</v>
      </c>
      <c r="B136">
        <v>2020</v>
      </c>
      <c r="C136">
        <v>0</v>
      </c>
    </row>
    <row r="137" spans="1:3" x14ac:dyDescent="0.2">
      <c r="A137" t="s">
        <v>1058</v>
      </c>
      <c r="B137">
        <v>2020</v>
      </c>
      <c r="C137">
        <v>0</v>
      </c>
    </row>
    <row r="138" spans="1:3" x14ac:dyDescent="0.2">
      <c r="A138" t="s">
        <v>1059</v>
      </c>
      <c r="B138">
        <v>2020</v>
      </c>
      <c r="C138">
        <v>0</v>
      </c>
    </row>
    <row r="139" spans="1:3" x14ac:dyDescent="0.2">
      <c r="A139" t="s">
        <v>1060</v>
      </c>
      <c r="B139">
        <v>2020</v>
      </c>
      <c r="C139">
        <v>0</v>
      </c>
    </row>
    <row r="140" spans="1:3" x14ac:dyDescent="0.2">
      <c r="A140" t="s">
        <v>1061</v>
      </c>
      <c r="B140">
        <v>2020</v>
      </c>
      <c r="C140">
        <v>0</v>
      </c>
    </row>
    <row r="141" spans="1:3" x14ac:dyDescent="0.2">
      <c r="A141" t="s">
        <v>1062</v>
      </c>
      <c r="B141">
        <v>2020</v>
      </c>
      <c r="C141">
        <v>105653.3</v>
      </c>
    </row>
    <row r="142" spans="1:3" x14ac:dyDescent="0.2">
      <c r="A142" t="s">
        <v>1063</v>
      </c>
      <c r="B142">
        <v>2020</v>
      </c>
      <c r="C142">
        <v>0</v>
      </c>
    </row>
    <row r="143" spans="1:3" x14ac:dyDescent="0.2">
      <c r="A143" t="s">
        <v>1064</v>
      </c>
      <c r="B143">
        <v>2020</v>
      </c>
      <c r="C143">
        <v>0</v>
      </c>
    </row>
    <row r="144" spans="1:3" x14ac:dyDescent="0.2">
      <c r="A144" t="s">
        <v>1065</v>
      </c>
      <c r="B144">
        <v>2020</v>
      </c>
      <c r="C144">
        <v>0</v>
      </c>
    </row>
    <row r="145" spans="1:3" x14ac:dyDescent="0.2">
      <c r="A145" t="s">
        <v>1066</v>
      </c>
      <c r="B145">
        <v>2020</v>
      </c>
      <c r="C145">
        <v>0</v>
      </c>
    </row>
    <row r="146" spans="1:3" x14ac:dyDescent="0.2">
      <c r="A146" t="s">
        <v>1067</v>
      </c>
      <c r="B146">
        <v>2020</v>
      </c>
      <c r="C146">
        <v>815316</v>
      </c>
    </row>
    <row r="147" spans="1:3" x14ac:dyDescent="0.2">
      <c r="A147" t="s">
        <v>1068</v>
      </c>
      <c r="B147">
        <v>2020</v>
      </c>
      <c r="C147">
        <v>1512803.5</v>
      </c>
    </row>
    <row r="148" spans="1:3" x14ac:dyDescent="0.2">
      <c r="A148" t="s">
        <v>1069</v>
      </c>
      <c r="B148">
        <v>2020</v>
      </c>
      <c r="C148">
        <v>8140110.3700000001</v>
      </c>
    </row>
    <row r="149" spans="1:3" x14ac:dyDescent="0.2">
      <c r="A149" t="s">
        <v>1070</v>
      </c>
      <c r="B149">
        <v>2020</v>
      </c>
      <c r="C149">
        <v>475000</v>
      </c>
    </row>
    <row r="150" spans="1:3" x14ac:dyDescent="0.2">
      <c r="A150" t="s">
        <v>1071</v>
      </c>
      <c r="B150">
        <v>2020</v>
      </c>
      <c r="C150">
        <v>6684802.7699999996</v>
      </c>
    </row>
    <row r="151" spans="1:3" x14ac:dyDescent="0.2">
      <c r="A151" t="s">
        <v>1072</v>
      </c>
      <c r="B151">
        <v>2020</v>
      </c>
      <c r="C151">
        <v>0</v>
      </c>
    </row>
    <row r="152" spans="1:3" x14ac:dyDescent="0.2">
      <c r="A152" t="s">
        <v>1073</v>
      </c>
      <c r="B152">
        <v>2020</v>
      </c>
      <c r="C152">
        <v>0</v>
      </c>
    </row>
    <row r="153" spans="1:3" x14ac:dyDescent="0.2">
      <c r="A153" t="s">
        <v>1074</v>
      </c>
      <c r="B153">
        <v>2020</v>
      </c>
      <c r="C153">
        <v>135678.56</v>
      </c>
    </row>
    <row r="154" spans="1:3" x14ac:dyDescent="0.2">
      <c r="A154" t="s">
        <v>1075</v>
      </c>
      <c r="B154">
        <v>2020</v>
      </c>
      <c r="C154">
        <v>296633.73</v>
      </c>
    </row>
    <row r="155" spans="1:3" x14ac:dyDescent="0.2">
      <c r="A155" t="s">
        <v>1076</v>
      </c>
      <c r="B155">
        <v>2020</v>
      </c>
      <c r="C155">
        <v>445677.95</v>
      </c>
    </row>
    <row r="156" spans="1:3" x14ac:dyDescent="0.2">
      <c r="A156" t="s">
        <v>1077</v>
      </c>
      <c r="B156">
        <v>2020</v>
      </c>
      <c r="C156">
        <v>0</v>
      </c>
    </row>
    <row r="157" spans="1:3" x14ac:dyDescent="0.2">
      <c r="A157" t="s">
        <v>1078</v>
      </c>
      <c r="B157">
        <v>2020</v>
      </c>
      <c r="C157">
        <v>65477.93</v>
      </c>
    </row>
    <row r="158" spans="1:3" x14ac:dyDescent="0.2">
      <c r="A158" t="s">
        <v>1079</v>
      </c>
      <c r="B158">
        <v>2020</v>
      </c>
      <c r="C158">
        <v>845316.6</v>
      </c>
    </row>
    <row r="159" spans="1:3" x14ac:dyDescent="0.2">
      <c r="A159" t="s">
        <v>1080</v>
      </c>
      <c r="B159">
        <v>2020</v>
      </c>
      <c r="C159">
        <v>5107118.32</v>
      </c>
    </row>
    <row r="160" spans="1:3" x14ac:dyDescent="0.2">
      <c r="A160" t="s">
        <v>1081</v>
      </c>
      <c r="B160">
        <v>2020</v>
      </c>
      <c r="C160">
        <v>1185372.53</v>
      </c>
    </row>
    <row r="161" spans="1:3" x14ac:dyDescent="0.2">
      <c r="A161" t="s">
        <v>1082</v>
      </c>
      <c r="B161">
        <v>2020</v>
      </c>
      <c r="C161">
        <v>0</v>
      </c>
    </row>
    <row r="162" spans="1:3" x14ac:dyDescent="0.2">
      <c r="A162" t="s">
        <v>1083</v>
      </c>
      <c r="B162">
        <v>2020</v>
      </c>
      <c r="C162">
        <v>0</v>
      </c>
    </row>
    <row r="163" spans="1:3" x14ac:dyDescent="0.2">
      <c r="A163" t="s">
        <v>1084</v>
      </c>
      <c r="B163">
        <v>2020</v>
      </c>
      <c r="C163">
        <v>2209.29</v>
      </c>
    </row>
    <row r="164" spans="1:3" x14ac:dyDescent="0.2">
      <c r="A164" t="s">
        <v>1085</v>
      </c>
      <c r="B164">
        <v>2020</v>
      </c>
      <c r="C164">
        <v>0</v>
      </c>
    </row>
    <row r="165" spans="1:3" x14ac:dyDescent="0.2">
      <c r="A165" t="s">
        <v>1086</v>
      </c>
      <c r="B165">
        <v>2020</v>
      </c>
      <c r="C165">
        <v>0</v>
      </c>
    </row>
    <row r="166" spans="1:3" x14ac:dyDescent="0.2">
      <c r="A166" t="s">
        <v>1087</v>
      </c>
      <c r="B166">
        <v>2020</v>
      </c>
      <c r="C166">
        <v>0</v>
      </c>
    </row>
    <row r="167" spans="1:3" x14ac:dyDescent="0.2">
      <c r="A167" t="s">
        <v>1088</v>
      </c>
      <c r="B167">
        <v>2020</v>
      </c>
      <c r="C167">
        <v>0</v>
      </c>
    </row>
    <row r="168" spans="1:3" x14ac:dyDescent="0.2">
      <c r="A168" t="s">
        <v>1089</v>
      </c>
      <c r="B168">
        <v>2020</v>
      </c>
      <c r="C168">
        <v>0</v>
      </c>
    </row>
    <row r="169" spans="1:3" x14ac:dyDescent="0.2">
      <c r="A169" t="s">
        <v>1090</v>
      </c>
      <c r="B169">
        <v>2020</v>
      </c>
      <c r="C169">
        <v>0</v>
      </c>
    </row>
    <row r="170" spans="1:3" x14ac:dyDescent="0.2">
      <c r="A170" t="s">
        <v>1091</v>
      </c>
      <c r="B170">
        <v>2020</v>
      </c>
      <c r="C170">
        <v>0</v>
      </c>
    </row>
    <row r="171" spans="1:3" x14ac:dyDescent="0.2">
      <c r="A171" t="s">
        <v>1092</v>
      </c>
      <c r="B171">
        <v>2020</v>
      </c>
      <c r="C171">
        <v>0</v>
      </c>
    </row>
    <row r="172" spans="1:3" x14ac:dyDescent="0.2">
      <c r="A172" t="s">
        <v>1093</v>
      </c>
      <c r="B172">
        <v>2020</v>
      </c>
      <c r="C172">
        <v>0</v>
      </c>
    </row>
    <row r="173" spans="1:3" x14ac:dyDescent="0.2">
      <c r="A173" t="s">
        <v>1094</v>
      </c>
      <c r="B173">
        <v>2020</v>
      </c>
      <c r="C173">
        <v>0</v>
      </c>
    </row>
    <row r="174" spans="1:3" x14ac:dyDescent="0.2">
      <c r="A174" t="s">
        <v>1095</v>
      </c>
      <c r="B174">
        <v>2020</v>
      </c>
      <c r="C174">
        <v>0</v>
      </c>
    </row>
    <row r="175" spans="1:3" x14ac:dyDescent="0.2">
      <c r="A175" t="s">
        <v>1096</v>
      </c>
      <c r="B175">
        <v>2020</v>
      </c>
      <c r="C175">
        <v>0</v>
      </c>
    </row>
    <row r="176" spans="1:3" x14ac:dyDescent="0.2">
      <c r="A176" t="s">
        <v>1097</v>
      </c>
      <c r="B176">
        <v>2020</v>
      </c>
      <c r="C176">
        <v>0</v>
      </c>
    </row>
    <row r="177" spans="1:3" x14ac:dyDescent="0.2">
      <c r="A177" t="s">
        <v>1098</v>
      </c>
      <c r="B177">
        <v>2020</v>
      </c>
      <c r="C177">
        <v>0</v>
      </c>
    </row>
    <row r="178" spans="1:3" x14ac:dyDescent="0.2">
      <c r="A178" t="s">
        <v>1099</v>
      </c>
      <c r="B178">
        <v>2020</v>
      </c>
      <c r="C178">
        <v>0</v>
      </c>
    </row>
    <row r="179" spans="1:3" x14ac:dyDescent="0.2">
      <c r="A179" t="s">
        <v>1100</v>
      </c>
      <c r="B179">
        <v>2020</v>
      </c>
      <c r="C179">
        <v>0</v>
      </c>
    </row>
    <row r="180" spans="1:3" x14ac:dyDescent="0.2">
      <c r="A180" t="s">
        <v>1101</v>
      </c>
      <c r="B180">
        <v>2020</v>
      </c>
      <c r="C180">
        <v>0</v>
      </c>
    </row>
    <row r="181" spans="1:3" x14ac:dyDescent="0.2">
      <c r="A181" t="s">
        <v>1102</v>
      </c>
      <c r="B181">
        <v>2020</v>
      </c>
      <c r="C181">
        <v>0</v>
      </c>
    </row>
    <row r="182" spans="1:3" x14ac:dyDescent="0.2">
      <c r="A182" t="s">
        <v>1103</v>
      </c>
      <c r="B182">
        <v>2020</v>
      </c>
      <c r="C182">
        <v>0</v>
      </c>
    </row>
    <row r="183" spans="1:3" x14ac:dyDescent="0.2">
      <c r="A183" t="s">
        <v>1104</v>
      </c>
      <c r="B183">
        <v>2020</v>
      </c>
      <c r="C183">
        <v>0</v>
      </c>
    </row>
    <row r="184" spans="1:3" x14ac:dyDescent="0.2">
      <c r="A184" t="s">
        <v>1105</v>
      </c>
      <c r="B184">
        <v>2020</v>
      </c>
      <c r="C184">
        <v>0</v>
      </c>
    </row>
    <row r="185" spans="1:3" x14ac:dyDescent="0.2">
      <c r="A185" t="s">
        <v>1106</v>
      </c>
      <c r="B185">
        <v>2020</v>
      </c>
      <c r="C185">
        <v>0</v>
      </c>
    </row>
    <row r="186" spans="1:3" x14ac:dyDescent="0.2">
      <c r="A186" t="s">
        <v>1107</v>
      </c>
      <c r="B186">
        <v>2020</v>
      </c>
      <c r="C186">
        <v>0</v>
      </c>
    </row>
    <row r="187" spans="1:3" x14ac:dyDescent="0.2">
      <c r="A187" t="s">
        <v>1108</v>
      </c>
      <c r="B187">
        <v>2020</v>
      </c>
      <c r="C187">
        <v>0</v>
      </c>
    </row>
    <row r="188" spans="1:3" x14ac:dyDescent="0.2">
      <c r="A188" t="s">
        <v>1109</v>
      </c>
      <c r="B188">
        <v>2020</v>
      </c>
      <c r="C188">
        <v>54272.27</v>
      </c>
    </row>
    <row r="189" spans="1:3" x14ac:dyDescent="0.2">
      <c r="A189" t="s">
        <v>1110</v>
      </c>
      <c r="B189">
        <v>2020</v>
      </c>
      <c r="C189">
        <v>69430.94</v>
      </c>
    </row>
    <row r="190" spans="1:3" x14ac:dyDescent="0.2">
      <c r="A190" t="s">
        <v>1111</v>
      </c>
      <c r="B190">
        <v>2020</v>
      </c>
      <c r="C190">
        <v>0</v>
      </c>
    </row>
    <row r="191" spans="1:3" x14ac:dyDescent="0.2">
      <c r="A191" t="s">
        <v>1112</v>
      </c>
      <c r="B191">
        <v>2020</v>
      </c>
      <c r="C191">
        <v>0</v>
      </c>
    </row>
    <row r="192" spans="1:3" x14ac:dyDescent="0.2">
      <c r="A192" t="s">
        <v>1113</v>
      </c>
      <c r="B192">
        <v>2020</v>
      </c>
      <c r="C192">
        <v>0</v>
      </c>
    </row>
    <row r="193" spans="1:3" x14ac:dyDescent="0.2">
      <c r="A193" t="s">
        <v>1114</v>
      </c>
      <c r="B193">
        <v>2020</v>
      </c>
      <c r="C193">
        <v>0</v>
      </c>
    </row>
    <row r="194" spans="1:3" x14ac:dyDescent="0.2">
      <c r="A194" t="s">
        <v>1115</v>
      </c>
      <c r="B194">
        <v>2020</v>
      </c>
      <c r="C194">
        <v>0</v>
      </c>
    </row>
    <row r="195" spans="1:3" x14ac:dyDescent="0.2">
      <c r="A195" t="s">
        <v>1116</v>
      </c>
      <c r="B195">
        <v>2020</v>
      </c>
      <c r="C195">
        <v>0</v>
      </c>
    </row>
    <row r="196" spans="1:3" x14ac:dyDescent="0.2">
      <c r="A196" t="s">
        <v>1117</v>
      </c>
      <c r="B196">
        <v>2020</v>
      </c>
      <c r="C196">
        <v>0</v>
      </c>
    </row>
    <row r="197" spans="1:3" x14ac:dyDescent="0.2">
      <c r="A197" t="s">
        <v>1118</v>
      </c>
      <c r="B197">
        <v>2020</v>
      </c>
      <c r="C197">
        <v>0</v>
      </c>
    </row>
    <row r="198" spans="1:3" x14ac:dyDescent="0.2">
      <c r="A198" t="s">
        <v>1119</v>
      </c>
      <c r="B198">
        <v>2020</v>
      </c>
      <c r="C198">
        <v>0</v>
      </c>
    </row>
    <row r="199" spans="1:3" x14ac:dyDescent="0.2">
      <c r="A199" t="s">
        <v>1120</v>
      </c>
      <c r="B199">
        <v>2020</v>
      </c>
      <c r="C199">
        <v>0</v>
      </c>
    </row>
    <row r="200" spans="1:3" x14ac:dyDescent="0.2">
      <c r="A200" t="s">
        <v>1121</v>
      </c>
      <c r="B200">
        <v>2020</v>
      </c>
      <c r="C200">
        <v>0</v>
      </c>
    </row>
    <row r="201" spans="1:3" x14ac:dyDescent="0.2">
      <c r="A201" t="s">
        <v>1122</v>
      </c>
      <c r="B201">
        <v>2020</v>
      </c>
      <c r="C201">
        <v>0</v>
      </c>
    </row>
    <row r="202" spans="1:3" x14ac:dyDescent="0.2">
      <c r="A202" t="s">
        <v>1123</v>
      </c>
      <c r="B202">
        <v>2020</v>
      </c>
      <c r="C202">
        <v>0</v>
      </c>
    </row>
    <row r="203" spans="1:3" x14ac:dyDescent="0.2">
      <c r="A203" t="s">
        <v>1124</v>
      </c>
      <c r="B203">
        <v>2020</v>
      </c>
      <c r="C203">
        <v>0</v>
      </c>
    </row>
    <row r="204" spans="1:3" x14ac:dyDescent="0.2">
      <c r="A204" t="s">
        <v>1125</v>
      </c>
      <c r="B204">
        <v>2020</v>
      </c>
      <c r="C204">
        <v>0</v>
      </c>
    </row>
    <row r="205" spans="1:3" x14ac:dyDescent="0.2">
      <c r="A205" t="s">
        <v>1126</v>
      </c>
      <c r="B205">
        <v>2020</v>
      </c>
      <c r="C205">
        <v>0</v>
      </c>
    </row>
    <row r="206" spans="1:3" x14ac:dyDescent="0.2">
      <c r="A206" t="s">
        <v>1127</v>
      </c>
      <c r="B206">
        <v>2020</v>
      </c>
      <c r="C206">
        <v>0</v>
      </c>
    </row>
    <row r="207" spans="1:3" x14ac:dyDescent="0.2">
      <c r="A207" t="s">
        <v>1128</v>
      </c>
      <c r="B207">
        <v>2020</v>
      </c>
      <c r="C207">
        <v>0</v>
      </c>
    </row>
    <row r="208" spans="1:3" x14ac:dyDescent="0.2">
      <c r="A208" t="s">
        <v>1129</v>
      </c>
      <c r="B208">
        <v>2020</v>
      </c>
      <c r="C208">
        <v>0</v>
      </c>
    </row>
    <row r="209" spans="1:3" x14ac:dyDescent="0.2">
      <c r="A209" t="s">
        <v>1130</v>
      </c>
      <c r="B209">
        <v>2020</v>
      </c>
      <c r="C209">
        <v>0</v>
      </c>
    </row>
    <row r="210" spans="1:3" x14ac:dyDescent="0.2">
      <c r="A210" t="s">
        <v>1131</v>
      </c>
      <c r="B210">
        <v>2020</v>
      </c>
      <c r="C210">
        <v>0</v>
      </c>
    </row>
    <row r="211" spans="1:3" x14ac:dyDescent="0.2">
      <c r="A211" t="s">
        <v>1132</v>
      </c>
      <c r="B211">
        <v>2020</v>
      </c>
      <c r="C211">
        <v>0</v>
      </c>
    </row>
    <row r="212" spans="1:3" x14ac:dyDescent="0.2">
      <c r="A212" t="s">
        <v>1133</v>
      </c>
      <c r="B212">
        <v>2020</v>
      </c>
      <c r="C212">
        <v>0</v>
      </c>
    </row>
    <row r="213" spans="1:3" x14ac:dyDescent="0.2">
      <c r="A213" t="s">
        <v>1134</v>
      </c>
      <c r="B213">
        <v>2020</v>
      </c>
      <c r="C213">
        <v>0</v>
      </c>
    </row>
    <row r="214" spans="1:3" x14ac:dyDescent="0.2">
      <c r="A214" t="s">
        <v>1135</v>
      </c>
      <c r="B214">
        <v>2020</v>
      </c>
      <c r="C214">
        <v>0</v>
      </c>
    </row>
    <row r="215" spans="1:3" x14ac:dyDescent="0.2">
      <c r="A215" t="s">
        <v>1136</v>
      </c>
      <c r="B215">
        <v>2020</v>
      </c>
      <c r="C215">
        <v>768.17</v>
      </c>
    </row>
    <row r="216" spans="1:3" x14ac:dyDescent="0.2">
      <c r="A216" t="s">
        <v>1137</v>
      </c>
      <c r="B216">
        <v>2020</v>
      </c>
      <c r="C216">
        <v>0</v>
      </c>
    </row>
    <row r="217" spans="1:3" x14ac:dyDescent="0.2">
      <c r="A217" t="s">
        <v>1138</v>
      </c>
      <c r="B217">
        <v>2020</v>
      </c>
      <c r="C217">
        <v>0</v>
      </c>
    </row>
    <row r="218" spans="1:3" x14ac:dyDescent="0.2">
      <c r="A218" t="s">
        <v>1139</v>
      </c>
      <c r="B218">
        <v>2020</v>
      </c>
      <c r="C218">
        <v>0</v>
      </c>
    </row>
    <row r="219" spans="1:3" x14ac:dyDescent="0.2">
      <c r="A219" t="s">
        <v>1140</v>
      </c>
      <c r="B219">
        <v>2020</v>
      </c>
      <c r="C219">
        <v>0</v>
      </c>
    </row>
    <row r="220" spans="1:3" x14ac:dyDescent="0.2">
      <c r="A220" t="s">
        <v>1141</v>
      </c>
      <c r="B220">
        <v>2020</v>
      </c>
      <c r="C220">
        <v>0</v>
      </c>
    </row>
    <row r="221" spans="1:3" x14ac:dyDescent="0.2">
      <c r="A221" t="s">
        <v>1142</v>
      </c>
      <c r="B221">
        <v>2020</v>
      </c>
      <c r="C221">
        <v>0</v>
      </c>
    </row>
    <row r="222" spans="1:3" x14ac:dyDescent="0.2">
      <c r="A222" t="s">
        <v>1143</v>
      </c>
      <c r="B222">
        <v>2020</v>
      </c>
      <c r="C222">
        <v>0</v>
      </c>
    </row>
    <row r="223" spans="1:3" x14ac:dyDescent="0.2">
      <c r="A223" t="s">
        <v>1144</v>
      </c>
      <c r="B223">
        <v>2020</v>
      </c>
      <c r="C223">
        <v>0</v>
      </c>
    </row>
    <row r="224" spans="1:3" x14ac:dyDescent="0.2">
      <c r="A224" t="s">
        <v>1145</v>
      </c>
      <c r="B224">
        <v>2020</v>
      </c>
      <c r="C224">
        <v>0</v>
      </c>
    </row>
    <row r="225" spans="1:3" x14ac:dyDescent="0.2">
      <c r="A225" t="s">
        <v>1146</v>
      </c>
      <c r="B225">
        <v>2020</v>
      </c>
      <c r="C225">
        <v>0</v>
      </c>
    </row>
    <row r="226" spans="1:3" x14ac:dyDescent="0.2">
      <c r="A226" t="s">
        <v>1147</v>
      </c>
      <c r="B226">
        <v>2020</v>
      </c>
      <c r="C226">
        <v>0</v>
      </c>
    </row>
    <row r="227" spans="1:3" x14ac:dyDescent="0.2">
      <c r="A227" t="s">
        <v>1148</v>
      </c>
      <c r="B227">
        <v>2020</v>
      </c>
      <c r="C227">
        <v>0</v>
      </c>
    </row>
    <row r="228" spans="1:3" x14ac:dyDescent="0.2">
      <c r="A228" t="s">
        <v>1149</v>
      </c>
      <c r="B228">
        <v>2020</v>
      </c>
      <c r="C228">
        <v>0</v>
      </c>
    </row>
    <row r="229" spans="1:3" x14ac:dyDescent="0.2">
      <c r="A229" t="s">
        <v>1150</v>
      </c>
      <c r="B229">
        <v>2020</v>
      </c>
      <c r="C229">
        <v>0</v>
      </c>
    </row>
    <row r="230" spans="1:3" x14ac:dyDescent="0.2">
      <c r="A230" t="s">
        <v>1151</v>
      </c>
      <c r="B230">
        <v>2020</v>
      </c>
      <c r="C230">
        <v>0</v>
      </c>
    </row>
    <row r="231" spans="1:3" x14ac:dyDescent="0.2">
      <c r="A231" t="s">
        <v>1152</v>
      </c>
      <c r="B231">
        <v>2020</v>
      </c>
      <c r="C231">
        <v>0</v>
      </c>
    </row>
    <row r="232" spans="1:3" x14ac:dyDescent="0.2">
      <c r="A232" t="s">
        <v>1153</v>
      </c>
      <c r="B232">
        <v>2020</v>
      </c>
      <c r="C232">
        <v>0</v>
      </c>
    </row>
    <row r="233" spans="1:3" x14ac:dyDescent="0.2">
      <c r="A233" t="s">
        <v>1154</v>
      </c>
      <c r="B233">
        <v>2020</v>
      </c>
      <c r="C233">
        <v>0</v>
      </c>
    </row>
    <row r="234" spans="1:3" x14ac:dyDescent="0.2">
      <c r="A234" t="s">
        <v>1155</v>
      </c>
      <c r="B234">
        <v>2020</v>
      </c>
      <c r="C234">
        <v>0</v>
      </c>
    </row>
    <row r="235" spans="1:3" x14ac:dyDescent="0.2">
      <c r="A235" t="s">
        <v>1156</v>
      </c>
      <c r="B235">
        <v>2020</v>
      </c>
      <c r="C235">
        <v>0</v>
      </c>
    </row>
    <row r="236" spans="1:3" x14ac:dyDescent="0.2">
      <c r="A236" t="s">
        <v>1157</v>
      </c>
      <c r="B236">
        <v>2020</v>
      </c>
      <c r="C236">
        <v>0</v>
      </c>
    </row>
    <row r="237" spans="1:3" x14ac:dyDescent="0.2">
      <c r="A237" t="s">
        <v>1158</v>
      </c>
      <c r="B237">
        <v>2020</v>
      </c>
      <c r="C237">
        <v>-107828.68</v>
      </c>
    </row>
    <row r="238" spans="1:3" x14ac:dyDescent="0.2">
      <c r="A238" t="s">
        <v>1159</v>
      </c>
      <c r="B238">
        <v>2020</v>
      </c>
      <c r="C238">
        <v>0</v>
      </c>
    </row>
    <row r="239" spans="1:3" x14ac:dyDescent="0.2">
      <c r="A239" t="s">
        <v>1160</v>
      </c>
      <c r="B239">
        <v>2020</v>
      </c>
      <c r="C239">
        <v>-15592.33</v>
      </c>
    </row>
    <row r="240" spans="1:3" x14ac:dyDescent="0.2">
      <c r="A240" t="s">
        <v>1161</v>
      </c>
      <c r="B240">
        <v>2020</v>
      </c>
      <c r="C240">
        <v>-224681.93</v>
      </c>
    </row>
    <row r="241" spans="1:3" x14ac:dyDescent="0.2">
      <c r="A241" t="s">
        <v>1162</v>
      </c>
      <c r="B241">
        <v>2020</v>
      </c>
      <c r="C241">
        <v>-1555334.38</v>
      </c>
    </row>
    <row r="242" spans="1:3" x14ac:dyDescent="0.2">
      <c r="A242" t="s">
        <v>1163</v>
      </c>
      <c r="B242">
        <v>2020</v>
      </c>
      <c r="C242">
        <v>-245166.86</v>
      </c>
    </row>
    <row r="243" spans="1:3" x14ac:dyDescent="0.2">
      <c r="A243" t="s">
        <v>1164</v>
      </c>
      <c r="B243">
        <v>2020</v>
      </c>
      <c r="C243">
        <v>0</v>
      </c>
    </row>
    <row r="244" spans="1:3" x14ac:dyDescent="0.2">
      <c r="A244" t="s">
        <v>1165</v>
      </c>
      <c r="B244">
        <v>2020</v>
      </c>
      <c r="C244">
        <v>0</v>
      </c>
    </row>
    <row r="245" spans="1:3" x14ac:dyDescent="0.2">
      <c r="A245" t="s">
        <v>1166</v>
      </c>
      <c r="B245">
        <v>2020</v>
      </c>
      <c r="C245">
        <v>0</v>
      </c>
    </row>
    <row r="246" spans="1:3" x14ac:dyDescent="0.2">
      <c r="A246" t="s">
        <v>1167</v>
      </c>
      <c r="B246">
        <v>2020</v>
      </c>
      <c r="C246">
        <v>0</v>
      </c>
    </row>
    <row r="247" spans="1:3" x14ac:dyDescent="0.2">
      <c r="A247" t="s">
        <v>1168</v>
      </c>
      <c r="B247">
        <v>2020</v>
      </c>
      <c r="C247">
        <v>0</v>
      </c>
    </row>
    <row r="248" spans="1:3" x14ac:dyDescent="0.2">
      <c r="A248" t="s">
        <v>1169</v>
      </c>
      <c r="B248">
        <v>2020</v>
      </c>
      <c r="C248">
        <v>-78097.81</v>
      </c>
    </row>
    <row r="249" spans="1:3" x14ac:dyDescent="0.2">
      <c r="A249" t="s">
        <v>1170</v>
      </c>
      <c r="B249">
        <v>2020</v>
      </c>
      <c r="C249">
        <v>0</v>
      </c>
    </row>
    <row r="250" spans="1:3" x14ac:dyDescent="0.2">
      <c r="A250" t="s">
        <v>1171</v>
      </c>
      <c r="B250">
        <v>2020</v>
      </c>
      <c r="C250">
        <v>0</v>
      </c>
    </row>
    <row r="251" spans="1:3" x14ac:dyDescent="0.2">
      <c r="A251" t="s">
        <v>1172</v>
      </c>
      <c r="B251">
        <v>2020</v>
      </c>
      <c r="C251">
        <v>0</v>
      </c>
    </row>
    <row r="252" spans="1:3" x14ac:dyDescent="0.2">
      <c r="A252" t="s">
        <v>1173</v>
      </c>
      <c r="B252">
        <v>2020</v>
      </c>
      <c r="C252">
        <v>0</v>
      </c>
    </row>
    <row r="253" spans="1:3" x14ac:dyDescent="0.2">
      <c r="A253" t="s">
        <v>1174</v>
      </c>
      <c r="B253">
        <v>2020</v>
      </c>
      <c r="C253">
        <v>0</v>
      </c>
    </row>
    <row r="254" spans="1:3" x14ac:dyDescent="0.2">
      <c r="A254" t="s">
        <v>1175</v>
      </c>
      <c r="B254">
        <v>2020</v>
      </c>
      <c r="C254">
        <v>0</v>
      </c>
    </row>
    <row r="255" spans="1:3" x14ac:dyDescent="0.2">
      <c r="A255" t="s">
        <v>1176</v>
      </c>
      <c r="B255">
        <v>2020</v>
      </c>
      <c r="C255">
        <v>0</v>
      </c>
    </row>
    <row r="256" spans="1:3" x14ac:dyDescent="0.2">
      <c r="A256" t="s">
        <v>1177</v>
      </c>
      <c r="B256">
        <v>2020</v>
      </c>
      <c r="C256">
        <v>0</v>
      </c>
    </row>
    <row r="257" spans="1:3" x14ac:dyDescent="0.2">
      <c r="A257" t="s">
        <v>1178</v>
      </c>
      <c r="B257">
        <v>2020</v>
      </c>
      <c r="C257">
        <v>0</v>
      </c>
    </row>
    <row r="258" spans="1:3" x14ac:dyDescent="0.2">
      <c r="A258" t="s">
        <v>1179</v>
      </c>
      <c r="B258">
        <v>2020</v>
      </c>
      <c r="C258">
        <v>0</v>
      </c>
    </row>
    <row r="259" spans="1:3" x14ac:dyDescent="0.2">
      <c r="A259" t="s">
        <v>1180</v>
      </c>
      <c r="B259">
        <v>2020</v>
      </c>
      <c r="C259">
        <v>-30093.75</v>
      </c>
    </row>
    <row r="260" spans="1:3" x14ac:dyDescent="0.2">
      <c r="A260" t="s">
        <v>1181</v>
      </c>
      <c r="B260">
        <v>2020</v>
      </c>
      <c r="C260">
        <v>0</v>
      </c>
    </row>
    <row r="261" spans="1:3" x14ac:dyDescent="0.2">
      <c r="A261" t="s">
        <v>1182</v>
      </c>
      <c r="B261">
        <v>2020</v>
      </c>
      <c r="C261">
        <v>0</v>
      </c>
    </row>
    <row r="262" spans="1:3" x14ac:dyDescent="0.2">
      <c r="A262" t="s">
        <v>1183</v>
      </c>
      <c r="B262">
        <v>2020</v>
      </c>
      <c r="C262">
        <v>0</v>
      </c>
    </row>
    <row r="263" spans="1:3" x14ac:dyDescent="0.2">
      <c r="A263" t="s">
        <v>1184</v>
      </c>
      <c r="B263">
        <v>2020</v>
      </c>
      <c r="C263">
        <v>0</v>
      </c>
    </row>
    <row r="264" spans="1:3" x14ac:dyDescent="0.2">
      <c r="A264" t="s">
        <v>1185</v>
      </c>
      <c r="B264">
        <v>2020</v>
      </c>
      <c r="C264">
        <v>0</v>
      </c>
    </row>
    <row r="265" spans="1:3" x14ac:dyDescent="0.2">
      <c r="A265" t="s">
        <v>1186</v>
      </c>
      <c r="B265">
        <v>2020</v>
      </c>
      <c r="C265">
        <v>0</v>
      </c>
    </row>
    <row r="266" spans="1:3" x14ac:dyDescent="0.2">
      <c r="A266" t="s">
        <v>1187</v>
      </c>
      <c r="B266">
        <v>2020</v>
      </c>
      <c r="C266">
        <v>0</v>
      </c>
    </row>
    <row r="267" spans="1:3" x14ac:dyDescent="0.2">
      <c r="A267" t="s">
        <v>1188</v>
      </c>
      <c r="B267">
        <v>2020</v>
      </c>
      <c r="C267">
        <v>-50.6</v>
      </c>
    </row>
    <row r="268" spans="1:3" x14ac:dyDescent="0.2">
      <c r="A268" t="s">
        <v>1189</v>
      </c>
      <c r="B268">
        <v>2020</v>
      </c>
      <c r="C268">
        <v>0</v>
      </c>
    </row>
    <row r="269" spans="1:3" x14ac:dyDescent="0.2">
      <c r="A269" t="s">
        <v>1190</v>
      </c>
      <c r="B269">
        <v>2020</v>
      </c>
      <c r="C269">
        <v>0</v>
      </c>
    </row>
    <row r="270" spans="1:3" x14ac:dyDescent="0.2">
      <c r="A270" t="s">
        <v>1191</v>
      </c>
      <c r="B270">
        <v>2020</v>
      </c>
      <c r="C270">
        <v>0</v>
      </c>
    </row>
    <row r="271" spans="1:3" x14ac:dyDescent="0.2">
      <c r="A271" t="s">
        <v>1192</v>
      </c>
      <c r="B271">
        <v>2020</v>
      </c>
      <c r="C271">
        <v>0</v>
      </c>
    </row>
    <row r="272" spans="1:3" x14ac:dyDescent="0.2">
      <c r="A272" t="s">
        <v>1193</v>
      </c>
      <c r="B272">
        <v>2020</v>
      </c>
      <c r="C272">
        <v>0</v>
      </c>
    </row>
    <row r="273" spans="1:3" x14ac:dyDescent="0.2">
      <c r="A273" t="s">
        <v>1194</v>
      </c>
      <c r="B273">
        <v>2020</v>
      </c>
      <c r="C273">
        <v>-4607.2299999999996</v>
      </c>
    </row>
    <row r="274" spans="1:3" x14ac:dyDescent="0.2">
      <c r="A274" t="s">
        <v>1195</v>
      </c>
      <c r="B274">
        <v>2020</v>
      </c>
      <c r="C274">
        <v>-30008.87</v>
      </c>
    </row>
    <row r="275" spans="1:3" x14ac:dyDescent="0.2">
      <c r="A275" t="s">
        <v>1196</v>
      </c>
      <c r="B275">
        <v>2020</v>
      </c>
      <c r="C275">
        <v>0</v>
      </c>
    </row>
    <row r="276" spans="1:3" x14ac:dyDescent="0.2">
      <c r="A276" t="s">
        <v>1197</v>
      </c>
      <c r="B276">
        <v>2020</v>
      </c>
      <c r="C276">
        <v>0</v>
      </c>
    </row>
    <row r="277" spans="1:3" x14ac:dyDescent="0.2">
      <c r="A277" t="s">
        <v>1198</v>
      </c>
      <c r="B277">
        <v>2020</v>
      </c>
      <c r="C277">
        <v>0</v>
      </c>
    </row>
    <row r="278" spans="1:3" x14ac:dyDescent="0.2">
      <c r="A278" t="s">
        <v>1199</v>
      </c>
      <c r="B278">
        <v>2020</v>
      </c>
      <c r="C278">
        <v>0</v>
      </c>
    </row>
    <row r="279" spans="1:3" x14ac:dyDescent="0.2">
      <c r="A279" t="s">
        <v>1200</v>
      </c>
      <c r="B279">
        <v>2020</v>
      </c>
      <c r="C279">
        <v>0</v>
      </c>
    </row>
    <row r="280" spans="1:3" x14ac:dyDescent="0.2">
      <c r="A280" t="s">
        <v>1201</v>
      </c>
      <c r="B280">
        <v>2020</v>
      </c>
      <c r="C280">
        <v>0</v>
      </c>
    </row>
    <row r="281" spans="1:3" x14ac:dyDescent="0.2">
      <c r="A281" t="s">
        <v>1202</v>
      </c>
      <c r="B281">
        <v>2020</v>
      </c>
      <c r="C281">
        <v>0</v>
      </c>
    </row>
    <row r="282" spans="1:3" x14ac:dyDescent="0.2">
      <c r="A282" t="s">
        <v>1203</v>
      </c>
      <c r="B282">
        <v>2020</v>
      </c>
      <c r="C282">
        <v>-70.260000000000005</v>
      </c>
    </row>
    <row r="283" spans="1:3" x14ac:dyDescent="0.2">
      <c r="A283" t="s">
        <v>1204</v>
      </c>
      <c r="B283">
        <v>2020</v>
      </c>
      <c r="C283">
        <v>-30.57</v>
      </c>
    </row>
    <row r="284" spans="1:3" x14ac:dyDescent="0.2">
      <c r="A284" t="s">
        <v>1205</v>
      </c>
      <c r="B284">
        <v>2020</v>
      </c>
      <c r="C284">
        <v>0</v>
      </c>
    </row>
    <row r="285" spans="1:3" x14ac:dyDescent="0.2">
      <c r="A285" t="s">
        <v>1206</v>
      </c>
      <c r="B285">
        <v>2020</v>
      </c>
      <c r="C285">
        <v>0</v>
      </c>
    </row>
    <row r="286" spans="1:3" x14ac:dyDescent="0.2">
      <c r="A286" t="s">
        <v>1207</v>
      </c>
      <c r="B286">
        <v>2020</v>
      </c>
      <c r="C286">
        <v>0</v>
      </c>
    </row>
    <row r="287" spans="1:3" x14ac:dyDescent="0.2">
      <c r="A287" t="s">
        <v>1208</v>
      </c>
      <c r="B287">
        <v>2020</v>
      </c>
      <c r="C287">
        <v>0</v>
      </c>
    </row>
    <row r="288" spans="1:3" x14ac:dyDescent="0.2">
      <c r="A288" t="s">
        <v>1209</v>
      </c>
      <c r="B288">
        <v>2020</v>
      </c>
      <c r="C288">
        <v>0</v>
      </c>
    </row>
    <row r="289" spans="1:3" x14ac:dyDescent="0.2">
      <c r="A289" t="s">
        <v>1210</v>
      </c>
      <c r="B289">
        <v>2020</v>
      </c>
      <c r="C289">
        <v>0</v>
      </c>
    </row>
    <row r="290" spans="1:3" x14ac:dyDescent="0.2">
      <c r="A290" t="s">
        <v>1211</v>
      </c>
      <c r="B290">
        <v>2020</v>
      </c>
      <c r="C290">
        <v>0</v>
      </c>
    </row>
    <row r="291" spans="1:3" x14ac:dyDescent="0.2">
      <c r="A291" t="s">
        <v>1212</v>
      </c>
      <c r="B291">
        <v>2020</v>
      </c>
      <c r="C291">
        <v>0</v>
      </c>
    </row>
    <row r="292" spans="1:3" x14ac:dyDescent="0.2">
      <c r="A292" t="s">
        <v>1213</v>
      </c>
      <c r="B292">
        <v>2020</v>
      </c>
      <c r="C292">
        <v>0</v>
      </c>
    </row>
    <row r="293" spans="1:3" x14ac:dyDescent="0.2">
      <c r="A293" t="s">
        <v>1214</v>
      </c>
      <c r="B293">
        <v>2020</v>
      </c>
      <c r="C293">
        <v>0</v>
      </c>
    </row>
    <row r="294" spans="1:3" x14ac:dyDescent="0.2">
      <c r="A294" t="s">
        <v>1215</v>
      </c>
      <c r="B294">
        <v>2020</v>
      </c>
      <c r="C294">
        <v>0</v>
      </c>
    </row>
    <row r="295" spans="1:3" x14ac:dyDescent="0.2">
      <c r="A295" t="s">
        <v>1216</v>
      </c>
      <c r="B295">
        <v>2020</v>
      </c>
      <c r="C295">
        <v>0</v>
      </c>
    </row>
    <row r="296" spans="1:3" x14ac:dyDescent="0.2">
      <c r="A296" t="s">
        <v>1217</v>
      </c>
      <c r="B296">
        <v>2020</v>
      </c>
      <c r="C296">
        <v>0</v>
      </c>
    </row>
    <row r="297" spans="1:3" x14ac:dyDescent="0.2">
      <c r="A297" t="s">
        <v>1218</v>
      </c>
      <c r="B297">
        <v>2020</v>
      </c>
      <c r="C297">
        <v>0</v>
      </c>
    </row>
    <row r="298" spans="1:3" x14ac:dyDescent="0.2">
      <c r="A298" t="s">
        <v>1219</v>
      </c>
      <c r="B298">
        <v>2020</v>
      </c>
      <c r="C298">
        <v>1920517.79</v>
      </c>
    </row>
    <row r="299" spans="1:3" x14ac:dyDescent="0.2">
      <c r="A299" t="s">
        <v>1220</v>
      </c>
      <c r="B299">
        <v>2020</v>
      </c>
      <c r="C299">
        <v>0</v>
      </c>
    </row>
    <row r="300" spans="1:3" x14ac:dyDescent="0.2">
      <c r="A300" t="s">
        <v>1221</v>
      </c>
      <c r="B300">
        <v>2020</v>
      </c>
      <c r="C300">
        <v>0</v>
      </c>
    </row>
    <row r="301" spans="1:3" x14ac:dyDescent="0.2">
      <c r="A301" t="s">
        <v>1222</v>
      </c>
      <c r="B301">
        <v>2020</v>
      </c>
      <c r="C301">
        <v>0</v>
      </c>
    </row>
    <row r="302" spans="1:3" x14ac:dyDescent="0.2">
      <c r="A302" t="s">
        <v>1223</v>
      </c>
      <c r="B302">
        <v>2020</v>
      </c>
      <c r="C302">
        <v>0</v>
      </c>
    </row>
    <row r="303" spans="1:3" x14ac:dyDescent="0.2">
      <c r="A303" t="s">
        <v>1224</v>
      </c>
      <c r="B303">
        <v>2020</v>
      </c>
      <c r="C303">
        <v>0</v>
      </c>
    </row>
    <row r="304" spans="1:3" x14ac:dyDescent="0.2">
      <c r="A304" t="s">
        <v>1225</v>
      </c>
      <c r="B304">
        <v>2020</v>
      </c>
      <c r="C304">
        <v>0</v>
      </c>
    </row>
    <row r="305" spans="1:3" x14ac:dyDescent="0.2">
      <c r="A305" t="s">
        <v>1226</v>
      </c>
      <c r="B305">
        <v>2020</v>
      </c>
      <c r="C305">
        <v>0</v>
      </c>
    </row>
    <row r="306" spans="1:3" x14ac:dyDescent="0.2">
      <c r="A306" t="s">
        <v>1227</v>
      </c>
      <c r="B306">
        <v>2020</v>
      </c>
      <c r="C306">
        <v>0</v>
      </c>
    </row>
    <row r="307" spans="1:3" x14ac:dyDescent="0.2">
      <c r="A307" t="s">
        <v>1228</v>
      </c>
      <c r="B307">
        <v>2020</v>
      </c>
      <c r="C307">
        <v>0</v>
      </c>
    </row>
    <row r="308" spans="1:3" x14ac:dyDescent="0.2">
      <c r="A308" t="s">
        <v>1229</v>
      </c>
      <c r="B308">
        <v>2020</v>
      </c>
      <c r="C308">
        <v>0</v>
      </c>
    </row>
    <row r="309" spans="1:3" x14ac:dyDescent="0.2">
      <c r="A309" t="s">
        <v>1230</v>
      </c>
      <c r="B309">
        <v>2020</v>
      </c>
      <c r="C309">
        <v>0</v>
      </c>
    </row>
    <row r="310" spans="1:3" x14ac:dyDescent="0.2">
      <c r="A310" t="s">
        <v>1231</v>
      </c>
      <c r="B310">
        <v>2020</v>
      </c>
      <c r="C310">
        <v>0</v>
      </c>
    </row>
    <row r="311" spans="1:3" x14ac:dyDescent="0.2">
      <c r="A311" t="s">
        <v>1232</v>
      </c>
      <c r="B311">
        <v>2020</v>
      </c>
      <c r="C311">
        <v>0</v>
      </c>
    </row>
    <row r="312" spans="1:3" x14ac:dyDescent="0.2">
      <c r="A312" t="s">
        <v>1233</v>
      </c>
      <c r="B312">
        <v>2020</v>
      </c>
      <c r="C312">
        <v>0</v>
      </c>
    </row>
    <row r="313" spans="1:3" x14ac:dyDescent="0.2">
      <c r="A313" t="s">
        <v>1234</v>
      </c>
      <c r="B313">
        <v>2020</v>
      </c>
      <c r="C313">
        <v>0</v>
      </c>
    </row>
    <row r="314" spans="1:3" x14ac:dyDescent="0.2">
      <c r="A314" t="s">
        <v>1235</v>
      </c>
      <c r="B314">
        <v>2020</v>
      </c>
      <c r="C314">
        <v>0</v>
      </c>
    </row>
    <row r="315" spans="1:3" x14ac:dyDescent="0.2">
      <c r="A315" t="s">
        <v>1236</v>
      </c>
      <c r="B315">
        <v>2020</v>
      </c>
      <c r="C315">
        <v>0</v>
      </c>
    </row>
    <row r="316" spans="1:3" x14ac:dyDescent="0.2">
      <c r="A316" t="s">
        <v>1237</v>
      </c>
      <c r="B316">
        <v>2020</v>
      </c>
      <c r="C316">
        <v>0</v>
      </c>
    </row>
    <row r="317" spans="1:3" x14ac:dyDescent="0.2">
      <c r="A317" t="s">
        <v>1238</v>
      </c>
      <c r="B317">
        <v>2020</v>
      </c>
      <c r="C317">
        <v>0</v>
      </c>
    </row>
    <row r="318" spans="1:3" x14ac:dyDescent="0.2">
      <c r="A318" t="s">
        <v>1239</v>
      </c>
      <c r="B318">
        <v>2020</v>
      </c>
      <c r="C318">
        <v>0</v>
      </c>
    </row>
    <row r="319" spans="1:3" x14ac:dyDescent="0.2">
      <c r="A319" t="s">
        <v>1240</v>
      </c>
      <c r="B319">
        <v>2020</v>
      </c>
      <c r="C319">
        <v>0</v>
      </c>
    </row>
    <row r="320" spans="1:3" x14ac:dyDescent="0.2">
      <c r="A320" t="s">
        <v>1241</v>
      </c>
      <c r="B320">
        <v>2020</v>
      </c>
      <c r="C320">
        <v>0</v>
      </c>
    </row>
    <row r="321" spans="1:3" x14ac:dyDescent="0.2">
      <c r="A321" t="s">
        <v>1242</v>
      </c>
      <c r="B321">
        <v>2020</v>
      </c>
      <c r="C321">
        <v>0</v>
      </c>
    </row>
    <row r="322" spans="1:3" x14ac:dyDescent="0.2">
      <c r="A322" t="s">
        <v>1243</v>
      </c>
      <c r="B322">
        <v>2020</v>
      </c>
      <c r="C322">
        <v>0</v>
      </c>
    </row>
    <row r="323" spans="1:3" x14ac:dyDescent="0.2">
      <c r="A323" t="s">
        <v>1244</v>
      </c>
      <c r="B323">
        <v>2020</v>
      </c>
      <c r="C323">
        <v>0</v>
      </c>
    </row>
    <row r="324" spans="1:3" x14ac:dyDescent="0.2">
      <c r="A324" t="s">
        <v>1245</v>
      </c>
      <c r="B324">
        <v>2020</v>
      </c>
      <c r="C324">
        <v>0</v>
      </c>
    </row>
    <row r="325" spans="1:3" x14ac:dyDescent="0.2">
      <c r="A325" t="s">
        <v>1246</v>
      </c>
      <c r="B325">
        <v>2020</v>
      </c>
      <c r="C325">
        <v>0</v>
      </c>
    </row>
    <row r="326" spans="1:3" x14ac:dyDescent="0.2">
      <c r="A326" t="s">
        <v>1247</v>
      </c>
      <c r="B326">
        <v>2020</v>
      </c>
      <c r="C326">
        <v>0</v>
      </c>
    </row>
    <row r="327" spans="1:3" x14ac:dyDescent="0.2">
      <c r="A327" t="s">
        <v>1248</v>
      </c>
      <c r="B327">
        <v>2020</v>
      </c>
      <c r="C327">
        <v>0</v>
      </c>
    </row>
    <row r="328" spans="1:3" x14ac:dyDescent="0.2">
      <c r="A328" t="s">
        <v>1249</v>
      </c>
      <c r="B328">
        <v>2020</v>
      </c>
      <c r="C328">
        <v>0</v>
      </c>
    </row>
    <row r="329" spans="1:3" x14ac:dyDescent="0.2">
      <c r="A329" t="s">
        <v>1250</v>
      </c>
      <c r="B329">
        <v>2020</v>
      </c>
      <c r="C329">
        <v>0</v>
      </c>
    </row>
    <row r="330" spans="1:3" x14ac:dyDescent="0.2">
      <c r="A330" t="s">
        <v>1251</v>
      </c>
      <c r="B330">
        <v>2020</v>
      </c>
      <c r="C330">
        <v>0</v>
      </c>
    </row>
    <row r="331" spans="1:3" x14ac:dyDescent="0.2">
      <c r="A331" t="s">
        <v>1252</v>
      </c>
      <c r="B331">
        <v>2020</v>
      </c>
      <c r="C331">
        <v>0</v>
      </c>
    </row>
    <row r="332" spans="1:3" x14ac:dyDescent="0.2">
      <c r="A332" t="s">
        <v>1253</v>
      </c>
      <c r="B332">
        <v>2020</v>
      </c>
      <c r="C332">
        <v>0</v>
      </c>
    </row>
    <row r="333" spans="1:3" x14ac:dyDescent="0.2">
      <c r="A333" t="s">
        <v>1254</v>
      </c>
      <c r="B333">
        <v>2020</v>
      </c>
      <c r="C333">
        <v>-159356</v>
      </c>
    </row>
    <row r="334" spans="1:3" x14ac:dyDescent="0.2">
      <c r="A334" t="s">
        <v>1255</v>
      </c>
      <c r="B334">
        <v>2020</v>
      </c>
      <c r="C334">
        <v>0</v>
      </c>
    </row>
    <row r="335" spans="1:3" x14ac:dyDescent="0.2">
      <c r="A335" t="s">
        <v>1256</v>
      </c>
      <c r="B335">
        <v>2020</v>
      </c>
      <c r="C335">
        <v>48638.65</v>
      </c>
    </row>
    <row r="336" spans="1:3" x14ac:dyDescent="0.2">
      <c r="A336" t="s">
        <v>1257</v>
      </c>
      <c r="B336">
        <v>2020</v>
      </c>
      <c r="C336">
        <v>0</v>
      </c>
    </row>
    <row r="337" spans="1:3" x14ac:dyDescent="0.2">
      <c r="A337" t="s">
        <v>1258</v>
      </c>
      <c r="B337">
        <v>2020</v>
      </c>
      <c r="C337">
        <v>0</v>
      </c>
    </row>
    <row r="338" spans="1:3" x14ac:dyDescent="0.2">
      <c r="A338" t="s">
        <v>1259</v>
      </c>
      <c r="B338">
        <v>2020</v>
      </c>
      <c r="C338">
        <v>0</v>
      </c>
    </row>
    <row r="339" spans="1:3" x14ac:dyDescent="0.2">
      <c r="A339" t="s">
        <v>1260</v>
      </c>
      <c r="B339">
        <v>2020</v>
      </c>
      <c r="C339">
        <v>0</v>
      </c>
    </row>
    <row r="340" spans="1:3" x14ac:dyDescent="0.2">
      <c r="A340" t="s">
        <v>1261</v>
      </c>
      <c r="B340">
        <v>2020</v>
      </c>
      <c r="C340">
        <v>0</v>
      </c>
    </row>
    <row r="341" spans="1:3" x14ac:dyDescent="0.2">
      <c r="A341" t="s">
        <v>1262</v>
      </c>
      <c r="B341">
        <v>2020</v>
      </c>
      <c r="C341">
        <v>0</v>
      </c>
    </row>
    <row r="342" spans="1:3" x14ac:dyDescent="0.2">
      <c r="A342" t="s">
        <v>1263</v>
      </c>
      <c r="B342">
        <v>2020</v>
      </c>
      <c r="C342">
        <v>0</v>
      </c>
    </row>
    <row r="343" spans="1:3" x14ac:dyDescent="0.2">
      <c r="A343" t="s">
        <v>1264</v>
      </c>
      <c r="B343">
        <v>2020</v>
      </c>
      <c r="C343">
        <v>0</v>
      </c>
    </row>
    <row r="344" spans="1:3" x14ac:dyDescent="0.2">
      <c r="A344" t="s">
        <v>1265</v>
      </c>
      <c r="B344">
        <v>2020</v>
      </c>
      <c r="C344">
        <v>0</v>
      </c>
    </row>
    <row r="345" spans="1:3" x14ac:dyDescent="0.2">
      <c r="A345" t="s">
        <v>1266</v>
      </c>
      <c r="B345">
        <v>2020</v>
      </c>
      <c r="C345">
        <v>0</v>
      </c>
    </row>
    <row r="346" spans="1:3" x14ac:dyDescent="0.2">
      <c r="A346" t="s">
        <v>1267</v>
      </c>
      <c r="B346">
        <v>2020</v>
      </c>
      <c r="C346">
        <v>0</v>
      </c>
    </row>
    <row r="347" spans="1:3" x14ac:dyDescent="0.2">
      <c r="A347" t="s">
        <v>1268</v>
      </c>
      <c r="B347">
        <v>2020</v>
      </c>
      <c r="C347">
        <v>0</v>
      </c>
    </row>
    <row r="348" spans="1:3" x14ac:dyDescent="0.2">
      <c r="A348" t="s">
        <v>1269</v>
      </c>
      <c r="B348">
        <v>2020</v>
      </c>
      <c r="C348">
        <v>0</v>
      </c>
    </row>
    <row r="349" spans="1:3" x14ac:dyDescent="0.2">
      <c r="A349" t="s">
        <v>1270</v>
      </c>
      <c r="B349">
        <v>2020</v>
      </c>
      <c r="C349">
        <v>0</v>
      </c>
    </row>
    <row r="350" spans="1:3" x14ac:dyDescent="0.2">
      <c r="A350" t="s">
        <v>1271</v>
      </c>
      <c r="B350">
        <v>2020</v>
      </c>
      <c r="C350">
        <v>0</v>
      </c>
    </row>
    <row r="351" spans="1:3" x14ac:dyDescent="0.2">
      <c r="A351" t="s">
        <v>1272</v>
      </c>
      <c r="B351">
        <v>2020</v>
      </c>
      <c r="C351">
        <v>0</v>
      </c>
    </row>
    <row r="352" spans="1:3" x14ac:dyDescent="0.2">
      <c r="A352" t="s">
        <v>1273</v>
      </c>
      <c r="B352">
        <v>2020</v>
      </c>
      <c r="C352">
        <v>0</v>
      </c>
    </row>
    <row r="353" spans="1:3" x14ac:dyDescent="0.2">
      <c r="A353" t="s">
        <v>1274</v>
      </c>
      <c r="B353">
        <v>2020</v>
      </c>
      <c r="C353">
        <v>0</v>
      </c>
    </row>
    <row r="354" spans="1:3" x14ac:dyDescent="0.2">
      <c r="A354" t="s">
        <v>1275</v>
      </c>
      <c r="B354">
        <v>2020</v>
      </c>
      <c r="C354">
        <v>0</v>
      </c>
    </row>
    <row r="355" spans="1:3" x14ac:dyDescent="0.2">
      <c r="A355" t="s">
        <v>1276</v>
      </c>
      <c r="B355">
        <v>2020</v>
      </c>
      <c r="C355">
        <v>0</v>
      </c>
    </row>
    <row r="356" spans="1:3" x14ac:dyDescent="0.2">
      <c r="A356" t="s">
        <v>1277</v>
      </c>
      <c r="B356">
        <v>2020</v>
      </c>
      <c r="C356">
        <v>-14065780.18</v>
      </c>
    </row>
    <row r="357" spans="1:3" x14ac:dyDescent="0.2">
      <c r="A357" t="s">
        <v>1278</v>
      </c>
      <c r="B357">
        <v>2020</v>
      </c>
      <c r="C357">
        <v>0</v>
      </c>
    </row>
    <row r="358" spans="1:3" x14ac:dyDescent="0.2">
      <c r="A358" t="s">
        <v>1279</v>
      </c>
      <c r="B358">
        <v>2020</v>
      </c>
      <c r="C358">
        <v>-102417</v>
      </c>
    </row>
    <row r="359" spans="1:3" x14ac:dyDescent="0.2">
      <c r="A359" t="s">
        <v>1280</v>
      </c>
      <c r="B359">
        <v>2020</v>
      </c>
      <c r="C359">
        <v>0</v>
      </c>
    </row>
    <row r="360" spans="1:3" x14ac:dyDescent="0.2">
      <c r="A360" t="s">
        <v>1281</v>
      </c>
      <c r="B360">
        <v>2020</v>
      </c>
      <c r="C360">
        <v>0</v>
      </c>
    </row>
    <row r="361" spans="1:3" x14ac:dyDescent="0.2">
      <c r="A361" t="s">
        <v>1282</v>
      </c>
      <c r="B361">
        <v>2020</v>
      </c>
      <c r="C361">
        <v>0</v>
      </c>
    </row>
    <row r="362" spans="1:3" x14ac:dyDescent="0.2">
      <c r="A362" t="s">
        <v>1283</v>
      </c>
      <c r="B362">
        <v>2020</v>
      </c>
      <c r="C362">
        <v>0</v>
      </c>
    </row>
    <row r="363" spans="1:3" x14ac:dyDescent="0.2">
      <c r="A363" t="s">
        <v>1284</v>
      </c>
      <c r="B363">
        <v>2020</v>
      </c>
      <c r="C363">
        <v>0</v>
      </c>
    </row>
    <row r="364" spans="1:3" x14ac:dyDescent="0.2">
      <c r="A364" t="s">
        <v>1285</v>
      </c>
      <c r="B364">
        <v>2020</v>
      </c>
      <c r="C364">
        <v>0</v>
      </c>
    </row>
    <row r="365" spans="1:3" x14ac:dyDescent="0.2">
      <c r="A365" t="s">
        <v>1286</v>
      </c>
      <c r="B365">
        <v>2020</v>
      </c>
      <c r="C365">
        <v>0</v>
      </c>
    </row>
    <row r="366" spans="1:3" x14ac:dyDescent="0.2">
      <c r="A366" t="s">
        <v>1287</v>
      </c>
      <c r="B366">
        <v>2020</v>
      </c>
      <c r="C366">
        <v>0</v>
      </c>
    </row>
    <row r="367" spans="1:3" x14ac:dyDescent="0.2">
      <c r="A367" t="s">
        <v>1288</v>
      </c>
      <c r="B367">
        <v>2020</v>
      </c>
      <c r="C367">
        <v>-11574479.77</v>
      </c>
    </row>
    <row r="368" spans="1:3" x14ac:dyDescent="0.2">
      <c r="A368" t="s">
        <v>1289</v>
      </c>
      <c r="B368">
        <v>2020</v>
      </c>
      <c r="C368">
        <v>0</v>
      </c>
    </row>
    <row r="369" spans="1:3" x14ac:dyDescent="0.2">
      <c r="A369" t="s">
        <v>1290</v>
      </c>
      <c r="B369">
        <v>2020</v>
      </c>
      <c r="C369">
        <v>-2</v>
      </c>
    </row>
    <row r="370" spans="1:3" x14ac:dyDescent="0.2">
      <c r="A370" t="s">
        <v>1291</v>
      </c>
      <c r="B370">
        <v>2020</v>
      </c>
      <c r="C370">
        <v>-300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B3" sqref="B3"/>
    </sheetView>
  </sheetViews>
  <sheetFormatPr defaultRowHeight="12.75" x14ac:dyDescent="0.2"/>
  <cols>
    <col min="2" max="2" width="10" bestFit="1" customWidth="1"/>
    <col min="5" max="5" width="5" bestFit="1" customWidth="1"/>
    <col min="6" max="6" width="10" bestFit="1" customWidth="1"/>
  </cols>
  <sheetData>
    <row r="1" spans="1:6" ht="13.5" thickBot="1" x14ac:dyDescent="0.25">
      <c r="A1" s="1" t="s">
        <v>522</v>
      </c>
      <c r="B1" s="1" t="s">
        <v>523</v>
      </c>
      <c r="C1" s="1"/>
      <c r="D1" s="1"/>
      <c r="E1" s="1"/>
      <c r="F1" s="1"/>
    </row>
    <row r="2" spans="1:6" x14ac:dyDescent="0.2">
      <c r="A2" t="s">
        <v>2111</v>
      </c>
      <c r="B2">
        <v>258266.05</v>
      </c>
      <c r="E2" t="str">
        <f>MID(Sheet2!$D$3,1,4)</f>
        <v>2020</v>
      </c>
      <c r="F2">
        <f>VLOOKUP($E$2,$A$2:$B$8,2,FALSE)</f>
        <v>352093.9</v>
      </c>
    </row>
    <row r="3" spans="1:6" x14ac:dyDescent="0.2">
      <c r="A3" t="s">
        <v>2112</v>
      </c>
      <c r="B3">
        <v>276876.07</v>
      </c>
      <c r="E3" t="str">
        <f>MID(E2-1,1,4)</f>
        <v>2019</v>
      </c>
      <c r="F3">
        <f>VLOOKUP($E$3,$A$2:$B$8,2,FALSE)</f>
        <v>276876.07</v>
      </c>
    </row>
    <row r="4" spans="1:6" x14ac:dyDescent="0.2">
      <c r="A4" t="s">
        <v>2113</v>
      </c>
      <c r="B4">
        <v>156761.49</v>
      </c>
    </row>
    <row r="5" spans="1:6" x14ac:dyDescent="0.2">
      <c r="A5" t="s">
        <v>2114</v>
      </c>
      <c r="B5">
        <v>246918.08</v>
      </c>
    </row>
    <row r="6" spans="1:6" x14ac:dyDescent="0.2">
      <c r="A6" t="s">
        <v>2115</v>
      </c>
      <c r="B6">
        <v>223410.28</v>
      </c>
    </row>
    <row r="7" spans="1:6" x14ac:dyDescent="0.2">
      <c r="A7" t="s">
        <v>1508</v>
      </c>
      <c r="B7">
        <v>352093.9</v>
      </c>
    </row>
    <row r="8" spans="1:6" x14ac:dyDescent="0.2">
      <c r="A8" t="s">
        <v>2116</v>
      </c>
      <c r="B8">
        <v>362932.18</v>
      </c>
    </row>
    <row r="9" spans="1:6" x14ac:dyDescent="0.2">
      <c r="A9" t="s">
        <v>2117</v>
      </c>
      <c r="B9">
        <v>234916.6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526"/>
  <sheetViews>
    <sheetView tabSelected="1" zoomScaleNormal="100" workbookViewId="0">
      <selection activeCell="D525" sqref="D525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6" width="9.140625" style="182"/>
    <col min="7" max="7" width="11.7109375" style="182" bestFit="1" customWidth="1"/>
    <col min="8" max="8" width="12.7109375" style="182" bestFit="1" customWidth="1"/>
    <col min="9" max="14" width="9.140625" style="182"/>
    <col min="15" max="15" width="1.28515625" style="182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315" t="str">
        <f>Sheet1!$BM$2</f>
        <v xml:space="preserve">ROOTS PROPERTY PTY LTD                                      </v>
      </c>
      <c r="B3" s="315"/>
      <c r="C3" s="315"/>
      <c r="D3" s="315"/>
      <c r="E3" s="315"/>
    </row>
    <row r="4" spans="1:15" x14ac:dyDescent="0.2">
      <c r="A4" s="202" t="s">
        <v>514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513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512</v>
      </c>
      <c r="D11" s="195" t="s">
        <v>439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511</v>
      </c>
    </row>
    <row r="13" spans="1:15" x14ac:dyDescent="0.2">
      <c r="A13" s="187" t="s">
        <v>510</v>
      </c>
      <c r="B13" s="184"/>
      <c r="C13" s="186"/>
      <c r="D13" s="186"/>
      <c r="E13" s="183"/>
    </row>
    <row r="14" spans="1:15" x14ac:dyDescent="0.2">
      <c r="A14" s="184"/>
      <c r="B14" s="187" t="s">
        <v>509</v>
      </c>
      <c r="C14" s="186"/>
      <c r="D14" s="186"/>
      <c r="E14" s="183"/>
    </row>
    <row r="15" spans="1:15" x14ac:dyDescent="0.2">
      <c r="A15" s="184" t="str">
        <f>'20'!A2</f>
        <v>50100-G10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Bank-ROOTS                               </v>
      </c>
      <c r="C15" s="186">
        <f>IFERROR(INDEX(Lookup!$BH$9:$BH$3000,MATCH($A15,Lookup!$A$9:$A$3000,0)),0)</f>
        <v>2675.6199999999899</v>
      </c>
      <c r="D15" s="186">
        <f>IFERROR(INDEX(Lookup!$BJ$9:$BJ$3000,MATCH($A15,Lookup!$A$9:$A$3000,0)),0)</f>
        <v>20359.940000000006</v>
      </c>
      <c r="E15" s="201">
        <f>+C15-D15</f>
        <v>-17684.320000000014</v>
      </c>
      <c r="H15" s="184"/>
      <c r="O15" s="182">
        <f>+IF(A15&gt;0,1,0)</f>
        <v>1</v>
      </c>
    </row>
    <row r="16" spans="1:15" x14ac:dyDescent="0.2">
      <c r="A16" s="184" t="str">
        <f>'20'!A3</f>
        <v>50120-G10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Funds-ROOTS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50140-G10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Cards-ROOTS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50160-G10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-ROOTS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451</v>
      </c>
      <c r="C25" s="189">
        <f>SUM(C15:C24)</f>
        <v>2675.6199999999899</v>
      </c>
      <c r="D25" s="189">
        <f>SUM(D15:D24)</f>
        <v>20359.940000000006</v>
      </c>
      <c r="E25" s="236">
        <f t="shared" ref="E25" si="2">SUM(E15:E24)</f>
        <v>-17684.320000000014</v>
      </c>
      <c r="O25" s="182">
        <v>1</v>
      </c>
    </row>
    <row r="26" spans="1:15" x14ac:dyDescent="0.2">
      <c r="A26" s="184"/>
      <c r="B26" s="187" t="s">
        <v>485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51100-G10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Debtor-ROOTS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451</v>
      </c>
      <c r="C31" s="189">
        <f>SUM(C27:C30)</f>
        <v>0</v>
      </c>
      <c r="D31" s="189">
        <f>SUM(D27:D30)</f>
        <v>0</v>
      </c>
      <c r="E31" s="236">
        <f t="shared" ref="E31" si="5">SUM(E27:E30)</f>
        <v>0</v>
      </c>
      <c r="O31" s="182">
        <v>1</v>
      </c>
    </row>
    <row r="32" spans="1:15" x14ac:dyDescent="0.2">
      <c r="A32" s="184"/>
      <c r="B32" s="187" t="s">
        <v>486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52180-G10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Petty Cash-ROOTS                                            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52280-G10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Prepaid - Land Tax-ROOTS                                    </v>
      </c>
      <c r="C34" s="186">
        <f>IFERROR(INDEX(Lookup!$BH$9:$BH$3000,MATCH($A34,Lookup!$A$9:$A$3000,0)),0)</f>
        <v>-3.637978807091713E-12</v>
      </c>
      <c r="D34" s="186">
        <f>IFERROR(INDEX(Lookup!$BJ$9:$BJ$3000,MATCH($A34,Lookup!$A$9:$A$3000,0)),0)</f>
        <v>152408.78999999998</v>
      </c>
      <c r="E34" s="201">
        <f t="shared" ref="E34:E97" si="7">+C34-D34</f>
        <v>-152408.78999999998</v>
      </c>
      <c r="O34" s="182">
        <f t="shared" si="1"/>
        <v>1</v>
      </c>
    </row>
    <row r="35" spans="1:15" x14ac:dyDescent="0.2">
      <c r="A35" s="184" t="str">
        <f>'22'!A4</f>
        <v>52360-S00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Suspense-Income         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52360-S01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Suspense-Expense              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52360-S02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Suspense-Other          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451</v>
      </c>
      <c r="C139" s="237">
        <f>SUM(C33:C138)</f>
        <v>-3.637978807091713E-12</v>
      </c>
      <c r="D139" s="237">
        <f>SUM(D33:D138)</f>
        <v>152408.78999999998</v>
      </c>
      <c r="E139" s="238">
        <f>+C139-D139</f>
        <v>-152408.78999999998</v>
      </c>
      <c r="O139" s="182">
        <v>1</v>
      </c>
    </row>
    <row r="140" spans="1:15" x14ac:dyDescent="0.2">
      <c r="A140" s="187" t="s">
        <v>507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487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61160-A05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Land &amp; Buildings-26a Grote St                               </v>
      </c>
      <c r="C142" s="186">
        <f>IFERROR(INDEX(Lookup!$BH$9:$BH$3000,MATCH($A142,Lookup!$A$9:$A$3000,0)),0)</f>
        <v>815316</v>
      </c>
      <c r="D142" s="186">
        <f>IFERROR(INDEX(Lookup!$BJ$9:$BJ$3000,MATCH($A142,Lookup!$A$9:$A$3000,0)),0)</f>
        <v>815316</v>
      </c>
      <c r="E142" s="201">
        <f t="shared" ref="E142:E319" si="10">+C142-D142</f>
        <v>0</v>
      </c>
      <c r="O142" s="182">
        <f t="shared" si="8"/>
        <v>1</v>
      </c>
    </row>
    <row r="143" spans="1:15" x14ac:dyDescent="0.2">
      <c r="A143" s="184" t="str">
        <f>'23'!A3</f>
        <v>61160-A06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Land &amp; Buildings-31 Franklin St                             </v>
      </c>
      <c r="C143" s="186">
        <f>IFERROR(INDEX(Lookup!$BH$9:$BH$3000,MATCH($A143,Lookup!$A$9:$A$3000,0)),0)</f>
        <v>1512803.5</v>
      </c>
      <c r="D143" s="186">
        <f>IFERROR(INDEX(Lookup!$BJ$9:$BJ$3000,MATCH($A143,Lookup!$A$9:$A$3000,0)),0)</f>
        <v>1512803.5</v>
      </c>
      <c r="E143" s="201">
        <f t="shared" ref="E143:E157" si="11">+C143-D143</f>
        <v>0</v>
      </c>
      <c r="O143" s="182">
        <f t="shared" si="8"/>
        <v>1</v>
      </c>
    </row>
    <row r="144" spans="1:15" x14ac:dyDescent="0.2">
      <c r="A144" s="184" t="str">
        <f>'23'!A4</f>
        <v>61160-A07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Land &amp; Buildings-25 Franklin St                             </v>
      </c>
      <c r="C144" s="186">
        <f>IFERROR(INDEX(Lookup!$BH$9:$BH$3000,MATCH($A144,Lookup!$A$9:$A$3000,0)),0)</f>
        <v>8140110.3700000001</v>
      </c>
      <c r="D144" s="186">
        <f>IFERROR(INDEX(Lookup!$BJ$9:$BJ$3000,MATCH($A144,Lookup!$A$9:$A$3000,0)),0)</f>
        <v>8140110.3700000001</v>
      </c>
      <c r="E144" s="201">
        <f t="shared" si="11"/>
        <v>0</v>
      </c>
      <c r="O144" s="182">
        <f t="shared" ref="O144:O259" si="12">+IF(A144&gt;0,1,0)</f>
        <v>1</v>
      </c>
    </row>
    <row r="145" spans="1:15" x14ac:dyDescent="0.2">
      <c r="A145" s="184" t="str">
        <f>'23'!A5</f>
        <v>61160-A08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Land &amp; Buildings-23 Franklin St                             </v>
      </c>
      <c r="C145" s="186">
        <f>IFERROR(INDEX(Lookup!$BH$9:$BH$3000,MATCH($A145,Lookup!$A$9:$A$3000,0)),0)</f>
        <v>475000</v>
      </c>
      <c r="D145" s="186">
        <f>IFERROR(INDEX(Lookup!$BJ$9:$BJ$3000,MATCH($A145,Lookup!$A$9:$A$3000,0)),0)</f>
        <v>475000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61160-A10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Land &amp; Buildings-15 Franklin St                             </v>
      </c>
      <c r="C146" s="186">
        <f>IFERROR(INDEX(Lookup!$BH$9:$BH$3000,MATCH($A146,Lookup!$A$9:$A$3000,0)),0)</f>
        <v>6683885.9000000004</v>
      </c>
      <c r="D146" s="186">
        <f>IFERROR(INDEX(Lookup!$BJ$9:$BJ$3000,MATCH($A146,Lookup!$A$9:$A$3000,0)),0)</f>
        <v>6683885.8999999994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61160-A12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Land &amp; Buildings-A27 188 Carrington    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61160-A13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Land &amp; Buildings-B25 188 Carrington                         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1</v>
      </c>
    </row>
    <row r="149" spans="1:15" x14ac:dyDescent="0.2">
      <c r="A149" s="184" t="str">
        <f>'23'!A9</f>
        <v>61160-A14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Land &amp; Buildings-120 Queen Road                             </v>
      </c>
      <c r="C149" s="186">
        <f>IFERROR(INDEX(Lookup!$BH$9:$BH$3000,MATCH($A149,Lookup!$A$9:$A$3000,0)),0)</f>
        <v>135678.56</v>
      </c>
      <c r="D149" s="186">
        <f>IFERROR(INDEX(Lookup!$BJ$9:$BJ$3000,MATCH($A149,Lookup!$A$9:$A$3000,0)),0)</f>
        <v>135678.56</v>
      </c>
      <c r="E149" s="201">
        <f t="shared" si="11"/>
        <v>0</v>
      </c>
      <c r="O149" s="182">
        <f t="shared" si="12"/>
        <v>1</v>
      </c>
    </row>
    <row r="150" spans="1:15" x14ac:dyDescent="0.2">
      <c r="A150" s="184" t="str">
        <f>'23'!A10</f>
        <v>61160-A15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Land &amp; Buildings-236 Queen Road                             </v>
      </c>
      <c r="C150" s="186">
        <f>IFERROR(INDEX(Lookup!$BH$9:$BH$3000,MATCH($A150,Lookup!$A$9:$A$3000,0)),0)</f>
        <v>296633.73</v>
      </c>
      <c r="D150" s="186">
        <f>IFERROR(INDEX(Lookup!$BJ$9:$BJ$3000,MATCH($A150,Lookup!$A$9:$A$3000,0)),0)</f>
        <v>296633.73</v>
      </c>
      <c r="E150" s="201">
        <f t="shared" si="11"/>
        <v>0</v>
      </c>
      <c r="O150" s="182">
        <f t="shared" si="12"/>
        <v>1</v>
      </c>
    </row>
    <row r="151" spans="1:15" x14ac:dyDescent="0.2">
      <c r="A151" s="184" t="str">
        <f>'23'!A11</f>
        <v>61160-A16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Land &amp; Buildings-534 Queen Road                             </v>
      </c>
      <c r="C151" s="186">
        <f>IFERROR(INDEX(Lookup!$BH$9:$BH$3000,MATCH($A151,Lookup!$A$9:$A$3000,0)),0)</f>
        <v>445677.95</v>
      </c>
      <c r="D151" s="186">
        <f>IFERROR(INDEX(Lookup!$BJ$9:$BJ$3000,MATCH($A151,Lookup!$A$9:$A$3000,0)),0)</f>
        <v>445677.95</v>
      </c>
      <c r="E151" s="201">
        <f t="shared" si="11"/>
        <v>0</v>
      </c>
      <c r="O151" s="182">
        <f t="shared" si="12"/>
        <v>1</v>
      </c>
    </row>
    <row r="152" spans="1:15" x14ac:dyDescent="0.2">
      <c r="A152" s="184" t="str">
        <f>'23'!A12</f>
        <v>61180-A05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Building Improvements-26a Grote St                          </v>
      </c>
      <c r="C152" s="186">
        <f>IFERROR(INDEX(Lookup!$BH$9:$BH$3000,MATCH($A152,Lookup!$A$9:$A$3000,0)),0)</f>
        <v>70577.929999999993</v>
      </c>
      <c r="D152" s="186">
        <f>IFERROR(INDEX(Lookup!$BJ$9:$BJ$3000,MATCH($A152,Lookup!$A$9:$A$3000,0)),0)</f>
        <v>65477.93</v>
      </c>
      <c r="E152" s="201">
        <f t="shared" si="11"/>
        <v>5099.9999999999927</v>
      </c>
      <c r="O152" s="182">
        <f t="shared" si="12"/>
        <v>1</v>
      </c>
    </row>
    <row r="153" spans="1:15" x14ac:dyDescent="0.2">
      <c r="A153" s="184" t="str">
        <f>'23'!A13</f>
        <v>61180-A06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Building Improvements-31 Franklin St                        </v>
      </c>
      <c r="C153" s="186">
        <f>IFERROR(INDEX(Lookup!$BH$9:$BH$3000,MATCH($A153,Lookup!$A$9:$A$3000,0)),0)</f>
        <v>859747.51</v>
      </c>
      <c r="D153" s="186">
        <f>IFERROR(INDEX(Lookup!$BJ$9:$BJ$3000,MATCH($A153,Lookup!$A$9:$A$3000,0)),0)</f>
        <v>859747.51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61180-A07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Building Improvements-25 Franklin St                        </v>
      </c>
      <c r="C154" s="186">
        <f>IFERROR(INDEX(Lookup!$BH$9:$BH$3000,MATCH($A154,Lookup!$A$9:$A$3000,0)),0)</f>
        <v>5217727.8600000003</v>
      </c>
      <c r="D154" s="186">
        <f>IFERROR(INDEX(Lookup!$BJ$9:$BJ$3000,MATCH($A154,Lookup!$A$9:$A$3000,0)),0)</f>
        <v>5151491.08</v>
      </c>
      <c r="E154" s="201">
        <f t="shared" si="11"/>
        <v>66236.780000000261</v>
      </c>
      <c r="O154" s="182">
        <f t="shared" si="12"/>
        <v>1</v>
      </c>
    </row>
    <row r="155" spans="1:15" x14ac:dyDescent="0.2">
      <c r="A155" s="184" t="str">
        <f>'23'!A15</f>
        <v>61180-A10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Building Improvements-15 Franklin St                        </v>
      </c>
      <c r="C155" s="186">
        <f>IFERROR(INDEX(Lookup!$BH$9:$BH$3000,MATCH($A155,Lookup!$A$9:$A$3000,0)),0)</f>
        <v>1423001.4</v>
      </c>
      <c r="D155" s="186">
        <f>IFERROR(INDEX(Lookup!$BJ$9:$BJ$3000,MATCH($A155,Lookup!$A$9:$A$3000,0)),0)</f>
        <v>1188309.4000000001</v>
      </c>
      <c r="E155" s="201">
        <f t="shared" si="11"/>
        <v>234691.99999999977</v>
      </c>
      <c r="O155" s="182">
        <f t="shared" si="12"/>
        <v>1</v>
      </c>
    </row>
    <row r="156" spans="1:15" x14ac:dyDescent="0.2">
      <c r="A156" s="184" t="str">
        <f>'23'!A16</f>
        <v>61180-A12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Building Improvements-A27 188 Carrington                    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1</v>
      </c>
    </row>
    <row r="157" spans="1:15" x14ac:dyDescent="0.2">
      <c r="A157" s="184" t="str">
        <f>'23'!A17</f>
        <v>61180-A13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Building Improvements-B25 188 Carrington                    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1</v>
      </c>
    </row>
    <row r="158" spans="1:15" x14ac:dyDescent="0.2">
      <c r="A158" s="184" t="str">
        <f>'23'!A18</f>
        <v>61180-A14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Building Improvements-120 Queen Road                        </v>
      </c>
      <c r="C158" s="186">
        <f>IFERROR(INDEX(Lookup!$BH$9:$BH$3000,MATCH($A158,Lookup!$A$9:$A$3000,0)),0)</f>
        <v>2209.29</v>
      </c>
      <c r="D158" s="186">
        <f>IFERROR(INDEX(Lookup!$BJ$9:$BJ$3000,MATCH($A158,Lookup!$A$9:$A$3000,0)),0)</f>
        <v>2209.29</v>
      </c>
      <c r="E158" s="201">
        <f t="shared" ref="E158:E169" si="13">+C158-D158</f>
        <v>0</v>
      </c>
      <c r="O158" s="182">
        <f t="shared" si="12"/>
        <v>1</v>
      </c>
    </row>
    <row r="159" spans="1:15" x14ac:dyDescent="0.2">
      <c r="A159" s="184" t="str">
        <f>'23'!A19</f>
        <v>61180-A15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Building Improvements-236 Queen Road                        </v>
      </c>
      <c r="C159" s="186">
        <f>IFERROR(INDEX(Lookup!$BH$9:$BH$3000,MATCH($A159,Lookup!$A$9:$A$3000,0)),0)</f>
        <v>0</v>
      </c>
      <c r="D159" s="186">
        <f>IFERROR(INDEX(Lookup!$BJ$9:$BJ$3000,MATCH($A159,Lookup!$A$9:$A$3000,0)),0)</f>
        <v>0</v>
      </c>
      <c r="E159" s="201">
        <f t="shared" si="13"/>
        <v>0</v>
      </c>
      <c r="O159" s="182">
        <f t="shared" si="12"/>
        <v>1</v>
      </c>
    </row>
    <row r="160" spans="1:15" x14ac:dyDescent="0.2">
      <c r="A160" s="184" t="str">
        <f>'23'!A20</f>
        <v>61180-A16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Building Improvements-534 Queen Road                        </v>
      </c>
      <c r="C160" s="186">
        <f>IFERROR(INDEX(Lookup!$BH$9:$BH$3000,MATCH($A160,Lookup!$A$9:$A$3000,0)),0)</f>
        <v>0</v>
      </c>
      <c r="D160" s="186">
        <f>IFERROR(INDEX(Lookup!$BJ$9:$BJ$3000,MATCH($A160,Lookup!$A$9:$A$3000,0)),0)</f>
        <v>0</v>
      </c>
      <c r="E160" s="201">
        <f t="shared" si="13"/>
        <v>0</v>
      </c>
      <c r="O160" s="182">
        <f t="shared" si="12"/>
        <v>1</v>
      </c>
    </row>
    <row r="161" spans="1:15" x14ac:dyDescent="0.2">
      <c r="A161" s="184" t="str">
        <f>'23'!A21</f>
        <v>61220-A05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Furniture &amp; Fittings-26a Grote St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si="13"/>
        <v>0</v>
      </c>
      <c r="O161" s="182">
        <f t="shared" si="12"/>
        <v>1</v>
      </c>
    </row>
    <row r="162" spans="1:15" x14ac:dyDescent="0.2">
      <c r="A162" s="184" t="str">
        <f>'23'!A22</f>
        <v>61220-A06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Furniture &amp; Fittings-31 Franklin St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si="13"/>
        <v>0</v>
      </c>
      <c r="O162" s="182">
        <f t="shared" si="12"/>
        <v>1</v>
      </c>
    </row>
    <row r="163" spans="1:15" x14ac:dyDescent="0.2">
      <c r="A163" s="184" t="str">
        <f>'23'!A23</f>
        <v>61220-A07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Furniture &amp; Fittings-25 Franklin St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3"/>
        <v>0</v>
      </c>
      <c r="O163" s="182">
        <f t="shared" si="12"/>
        <v>1</v>
      </c>
    </row>
    <row r="164" spans="1:15" x14ac:dyDescent="0.2">
      <c r="A164" s="184" t="str">
        <f>'23'!A24</f>
        <v>61220-A10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Furniture &amp; Fittings-15 Franklin St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3"/>
        <v>0</v>
      </c>
      <c r="O164" s="182">
        <f t="shared" si="12"/>
        <v>1</v>
      </c>
    </row>
    <row r="165" spans="1:15" x14ac:dyDescent="0.2">
      <c r="A165" s="184" t="str">
        <f>'23'!A25</f>
        <v>61220-A12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Furniture &amp; Fittings-A27 188 Carrington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3"/>
        <v>0</v>
      </c>
      <c r="O165" s="182">
        <f t="shared" si="12"/>
        <v>1</v>
      </c>
    </row>
    <row r="166" spans="1:15" x14ac:dyDescent="0.2">
      <c r="A166" s="184" t="str">
        <f>'23'!A26</f>
        <v>61220-A13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Furniture &amp; Fittings-B25 188 Carrington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3"/>
        <v>0</v>
      </c>
      <c r="O166" s="182">
        <f t="shared" si="12"/>
        <v>1</v>
      </c>
    </row>
    <row r="167" spans="1:15" x14ac:dyDescent="0.2">
      <c r="A167" s="184" t="str">
        <f>'23'!A27</f>
        <v>61220-A14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Furniture &amp; Fittings-120 Queen Road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3"/>
        <v>0</v>
      </c>
      <c r="O167" s="182">
        <f t="shared" si="12"/>
        <v>1</v>
      </c>
    </row>
    <row r="168" spans="1:15" x14ac:dyDescent="0.2">
      <c r="A168" s="184" t="str">
        <f>'23'!A28</f>
        <v>61220-A15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Furniture &amp; Fittings-236 Queen Road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3"/>
        <v>0</v>
      </c>
      <c r="O168" s="182">
        <f t="shared" si="12"/>
        <v>1</v>
      </c>
    </row>
    <row r="169" spans="1:15" x14ac:dyDescent="0.2">
      <c r="A169" s="184" t="str">
        <f>'23'!A29</f>
        <v>61220-A16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Furniture &amp; Fittings-534 Queen Road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3"/>
        <v>0</v>
      </c>
      <c r="O169" s="182">
        <f t="shared" si="12"/>
        <v>1</v>
      </c>
    </row>
    <row r="170" spans="1:15" x14ac:dyDescent="0.2">
      <c r="A170" s="184" t="str">
        <f>'23'!A30</f>
        <v>61260-A05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Office Furniture-26a Grote St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ref="E170:E185" si="14">+C170-D170</f>
        <v>0</v>
      </c>
      <c r="O170" s="182">
        <f t="shared" si="12"/>
        <v>1</v>
      </c>
    </row>
    <row r="171" spans="1:15" x14ac:dyDescent="0.2">
      <c r="A171" s="184" t="str">
        <f>'23'!A31</f>
        <v>61260-A06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Office Furniture-31 Franklin St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4"/>
        <v>0</v>
      </c>
      <c r="O171" s="182">
        <f t="shared" si="12"/>
        <v>1</v>
      </c>
    </row>
    <row r="172" spans="1:15" x14ac:dyDescent="0.2">
      <c r="A172" s="184" t="str">
        <f>'23'!A32</f>
        <v>61260-A07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Office Furniture-25 Franklin St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4"/>
        <v>0</v>
      </c>
      <c r="O172" s="182">
        <f t="shared" si="12"/>
        <v>1</v>
      </c>
    </row>
    <row r="173" spans="1:15" x14ac:dyDescent="0.2">
      <c r="A173" s="184" t="str">
        <f>'23'!A33</f>
        <v>61260-A10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Office Furniture-15 Franklin St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4"/>
        <v>0</v>
      </c>
      <c r="O173" s="182">
        <f t="shared" si="12"/>
        <v>1</v>
      </c>
    </row>
    <row r="174" spans="1:15" x14ac:dyDescent="0.2">
      <c r="A174" s="184" t="str">
        <f>'23'!A34</f>
        <v>61260-A12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Office Furniture-A27 188 Carrington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4"/>
        <v>0</v>
      </c>
      <c r="O174" s="182">
        <f t="shared" si="12"/>
        <v>1</v>
      </c>
    </row>
    <row r="175" spans="1:15" x14ac:dyDescent="0.2">
      <c r="A175" s="184" t="str">
        <f>'23'!A35</f>
        <v>61260-A13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Office Furniture-B25 188 Carrington                         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4"/>
        <v>0</v>
      </c>
      <c r="O175" s="182">
        <f t="shared" si="12"/>
        <v>1</v>
      </c>
    </row>
    <row r="176" spans="1:15" x14ac:dyDescent="0.2">
      <c r="A176" s="184" t="str">
        <f>'23'!A36</f>
        <v>61260-A14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Office Furniture-120 Queen Road                             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4"/>
        <v>0</v>
      </c>
      <c r="O176" s="182">
        <f t="shared" si="12"/>
        <v>1</v>
      </c>
    </row>
    <row r="177" spans="1:15" x14ac:dyDescent="0.2">
      <c r="A177" s="184" t="str">
        <f>'23'!A37</f>
        <v>61260-A15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Office Furniture-236 Queen Road                             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4"/>
        <v>0</v>
      </c>
      <c r="O177" s="182">
        <f t="shared" si="12"/>
        <v>1</v>
      </c>
    </row>
    <row r="178" spans="1:15" x14ac:dyDescent="0.2">
      <c r="A178" s="184" t="str">
        <f>'23'!A38</f>
        <v>61260-A16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Office Furniture-534 Queen Road                             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4"/>
        <v>0</v>
      </c>
      <c r="O178" s="182">
        <f t="shared" si="12"/>
        <v>1</v>
      </c>
    </row>
    <row r="179" spans="1:15" x14ac:dyDescent="0.2">
      <c r="A179" s="184" t="str">
        <f>'23'!A39</f>
        <v>61280-A05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Plant &amp; Equipment-26a Grote St                              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4"/>
        <v>0</v>
      </c>
      <c r="O179" s="182">
        <f t="shared" si="12"/>
        <v>1</v>
      </c>
    </row>
    <row r="180" spans="1:15" x14ac:dyDescent="0.2">
      <c r="A180" s="184" t="str">
        <f>'23'!A40</f>
        <v>61280-A06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Plant &amp; Equipment-31 Franklin St                            </v>
      </c>
      <c r="C180" s="186">
        <f>IFERROR(INDEX(Lookup!$BH$9:$BH$3000,MATCH($A180,Lookup!$A$9:$A$3000,0)),0)</f>
        <v>54272.27</v>
      </c>
      <c r="D180" s="186">
        <f>IFERROR(INDEX(Lookup!$BJ$9:$BJ$3000,MATCH($A180,Lookup!$A$9:$A$3000,0)),0)</f>
        <v>54272.27</v>
      </c>
      <c r="E180" s="201">
        <f t="shared" si="14"/>
        <v>0</v>
      </c>
      <c r="O180" s="182">
        <f t="shared" si="12"/>
        <v>1</v>
      </c>
    </row>
    <row r="181" spans="1:15" x14ac:dyDescent="0.2">
      <c r="A181" s="184" t="str">
        <f>'23'!A41</f>
        <v>61280-A07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Plant &amp; Equipment-25 Franklin St                            </v>
      </c>
      <c r="C181" s="186">
        <f>IFERROR(INDEX(Lookup!$BH$9:$BH$3000,MATCH($A181,Lookup!$A$9:$A$3000,0)),0)</f>
        <v>69430.94</v>
      </c>
      <c r="D181" s="186">
        <f>IFERROR(INDEX(Lookup!$BJ$9:$BJ$3000,MATCH($A181,Lookup!$A$9:$A$3000,0)),0)</f>
        <v>69430.94</v>
      </c>
      <c r="E181" s="201">
        <f t="shared" si="14"/>
        <v>0</v>
      </c>
      <c r="O181" s="182">
        <f t="shared" si="12"/>
        <v>1</v>
      </c>
    </row>
    <row r="182" spans="1:15" x14ac:dyDescent="0.2">
      <c r="A182" s="184" t="str">
        <f>'23'!A42</f>
        <v>61280-A10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Plant &amp; Equipment-15 Franklin St                            </v>
      </c>
      <c r="C182" s="186">
        <f>IFERROR(INDEX(Lookup!$BH$9:$BH$3000,MATCH($A182,Lookup!$A$9:$A$3000,0)),0)</f>
        <v>0</v>
      </c>
      <c r="D182" s="186">
        <f>IFERROR(INDEX(Lookup!$BJ$9:$BJ$3000,MATCH($A182,Lookup!$A$9:$A$3000,0)),0)</f>
        <v>0</v>
      </c>
      <c r="E182" s="201">
        <f t="shared" si="14"/>
        <v>0</v>
      </c>
      <c r="O182" s="182">
        <f t="shared" si="12"/>
        <v>1</v>
      </c>
    </row>
    <row r="183" spans="1:15" x14ac:dyDescent="0.2">
      <c r="A183" s="184" t="str">
        <f>'23'!A43</f>
        <v>61280-A12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Plant &amp; Equipment-A27 188 Carrington                        </v>
      </c>
      <c r="C183" s="186">
        <f>IFERROR(INDEX(Lookup!$BH$9:$BH$3000,MATCH($A183,Lookup!$A$9:$A$3000,0)),0)</f>
        <v>0</v>
      </c>
      <c r="D183" s="186">
        <f>IFERROR(INDEX(Lookup!$BJ$9:$BJ$3000,MATCH($A183,Lookup!$A$9:$A$3000,0)),0)</f>
        <v>0</v>
      </c>
      <c r="E183" s="201">
        <f t="shared" si="14"/>
        <v>0</v>
      </c>
      <c r="O183" s="182">
        <f t="shared" si="12"/>
        <v>1</v>
      </c>
    </row>
    <row r="184" spans="1:15" x14ac:dyDescent="0.2">
      <c r="A184" s="184" t="str">
        <f>'23'!A44</f>
        <v>61280-A13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Plant &amp; Equipment-B25 188 Carrington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4"/>
        <v>0</v>
      </c>
      <c r="O184" s="182">
        <f t="shared" si="12"/>
        <v>1</v>
      </c>
    </row>
    <row r="185" spans="1:15" x14ac:dyDescent="0.2">
      <c r="A185" s="184" t="str">
        <f>'23'!A45</f>
        <v>61280-A14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Plant &amp; Equipment-120 Queen Road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si="14"/>
        <v>0</v>
      </c>
      <c r="O185" s="182">
        <f t="shared" si="12"/>
        <v>1</v>
      </c>
    </row>
    <row r="186" spans="1:15" x14ac:dyDescent="0.2">
      <c r="A186" s="184" t="str">
        <f>'23'!A46</f>
        <v>61280-A15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Plant &amp; Equipment-236 Queen Road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ref="E186:E200" si="15">+C186-D186</f>
        <v>0</v>
      </c>
      <c r="O186" s="182">
        <f t="shared" si="12"/>
        <v>1</v>
      </c>
    </row>
    <row r="187" spans="1:15" x14ac:dyDescent="0.2">
      <c r="A187" s="184" t="str">
        <f>'23'!A47</f>
        <v>61280-A16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Plant &amp; Equipment-534 Queen Road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5"/>
        <v>0</v>
      </c>
      <c r="O187" s="182">
        <f t="shared" si="12"/>
        <v>1</v>
      </c>
    </row>
    <row r="188" spans="1:15" x14ac:dyDescent="0.2">
      <c r="A188" s="184" t="str">
        <f>'23'!A48</f>
        <v>61300-A05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Low Value Pool - Current-26a Grote St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5"/>
        <v>0</v>
      </c>
      <c r="O188" s="182">
        <f t="shared" si="12"/>
        <v>1</v>
      </c>
    </row>
    <row r="189" spans="1:15" x14ac:dyDescent="0.2">
      <c r="A189" s="184" t="str">
        <f>'23'!A49</f>
        <v>61300-A06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Low Value Pool - Current-31 Franklin St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5"/>
        <v>0</v>
      </c>
      <c r="O189" s="182">
        <f t="shared" si="12"/>
        <v>1</v>
      </c>
    </row>
    <row r="190" spans="1:15" x14ac:dyDescent="0.2">
      <c r="A190" s="184" t="str">
        <f>'23'!A50</f>
        <v>61300-A07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Low Value Pool - Current-25 Franklin St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5"/>
        <v>0</v>
      </c>
      <c r="O190" s="182">
        <f t="shared" si="12"/>
        <v>1</v>
      </c>
    </row>
    <row r="191" spans="1:15" x14ac:dyDescent="0.2">
      <c r="A191" s="184" t="str">
        <f>'23'!A51</f>
        <v>61300-A10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Low Value Pool - Current-15 Franklin St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5"/>
        <v>0</v>
      </c>
      <c r="O191" s="182">
        <f t="shared" si="12"/>
        <v>1</v>
      </c>
    </row>
    <row r="192" spans="1:15" x14ac:dyDescent="0.2">
      <c r="A192" s="184" t="str">
        <f>'23'!A52</f>
        <v>61300-A12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Low Value Pool - Current-A27 188 Carrington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5"/>
        <v>0</v>
      </c>
      <c r="O192" s="182">
        <f t="shared" si="12"/>
        <v>1</v>
      </c>
    </row>
    <row r="193" spans="1:15" x14ac:dyDescent="0.2">
      <c r="A193" s="184" t="str">
        <f>'23'!A53</f>
        <v>61300-A13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Low Value Pool - Current-B25 188 Carrington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5"/>
        <v>0</v>
      </c>
      <c r="O193" s="182">
        <f t="shared" si="12"/>
        <v>1</v>
      </c>
    </row>
    <row r="194" spans="1:15" x14ac:dyDescent="0.2">
      <c r="A194" s="184" t="str">
        <f>'23'!A54</f>
        <v>61300-A14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Low Value Pool - Current-120 Queen Road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5"/>
        <v>0</v>
      </c>
      <c r="O194" s="182">
        <f t="shared" si="12"/>
        <v>1</v>
      </c>
    </row>
    <row r="195" spans="1:15" x14ac:dyDescent="0.2">
      <c r="A195" s="184" t="str">
        <f>'23'!A55</f>
        <v>61300-A15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Low Value Pool - Current-236 Queen Road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5"/>
        <v>0</v>
      </c>
      <c r="O195" s="182">
        <f t="shared" si="12"/>
        <v>1</v>
      </c>
    </row>
    <row r="196" spans="1:15" x14ac:dyDescent="0.2">
      <c r="A196" s="184" t="str">
        <f>'23'!A56</f>
        <v>61300-A16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Low Value Pool - Current-534 Queen Road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5"/>
        <v>0</v>
      </c>
      <c r="O196" s="182">
        <f t="shared" si="12"/>
        <v>1</v>
      </c>
    </row>
    <row r="197" spans="1:15" x14ac:dyDescent="0.2">
      <c r="A197" s="184" t="str">
        <f>'23'!A57</f>
        <v>61300-Z00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Low Value Pool - Current-General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5"/>
        <v>0</v>
      </c>
      <c r="O197" s="182">
        <f t="shared" si="12"/>
        <v>1</v>
      </c>
    </row>
    <row r="198" spans="1:15" x14ac:dyDescent="0.2">
      <c r="A198" s="184" t="str">
        <f>'23'!A58</f>
        <v>61320-A05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Low Value Pool - Previous Years-26a Grote St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5"/>
        <v>0</v>
      </c>
      <c r="O198" s="182">
        <f t="shared" si="12"/>
        <v>1</v>
      </c>
    </row>
    <row r="199" spans="1:15" x14ac:dyDescent="0.2">
      <c r="A199" s="184" t="str">
        <f>'23'!A59</f>
        <v>61320-A06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Low Value Pool - Previous Years-31 Franklin St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5"/>
        <v>0</v>
      </c>
      <c r="O199" s="182">
        <f t="shared" si="12"/>
        <v>1</v>
      </c>
    </row>
    <row r="200" spans="1:15" x14ac:dyDescent="0.2">
      <c r="A200" s="184" t="str">
        <f>'23'!A60</f>
        <v>61320-A07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Low Value Pool - Previous Years-25 Franklin St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5"/>
        <v>0</v>
      </c>
      <c r="O200" s="182">
        <f t="shared" si="12"/>
        <v>1</v>
      </c>
    </row>
    <row r="201" spans="1:15" x14ac:dyDescent="0.2">
      <c r="A201" s="184" t="str">
        <f>'23'!A61</f>
        <v>61320-A10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Low Value Pool - Previous Years-15 Franklin St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ref="E201:E228" si="16">+C201-D201</f>
        <v>0</v>
      </c>
      <c r="O201" s="182">
        <f t="shared" si="12"/>
        <v>1</v>
      </c>
    </row>
    <row r="202" spans="1:15" x14ac:dyDescent="0.2">
      <c r="A202" s="184" t="str">
        <f>'23'!A62</f>
        <v>61320-A12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Low Value Pool - Previous Years-A27 188 Carrington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2"/>
        <v>1</v>
      </c>
    </row>
    <row r="203" spans="1:15" x14ac:dyDescent="0.2">
      <c r="A203" s="184" t="str">
        <f>'23'!A63</f>
        <v>61320-A13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Low Value Pool - Previous Years-B25 188 Carrington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2"/>
        <v>1</v>
      </c>
    </row>
    <row r="204" spans="1:15" x14ac:dyDescent="0.2">
      <c r="A204" s="184" t="str">
        <f>'23'!A64</f>
        <v>61320-A14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Low Value Pool - Previous Years-120 Queen Road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2"/>
        <v>1</v>
      </c>
    </row>
    <row r="205" spans="1:15" x14ac:dyDescent="0.2">
      <c r="A205" s="184" t="str">
        <f>'23'!A65</f>
        <v>61320-A15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Low Value Pool - Previous Years-236 Queen Road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2"/>
        <v>1</v>
      </c>
    </row>
    <row r="206" spans="1:15" x14ac:dyDescent="0.2">
      <c r="A206" s="184" t="str">
        <f>'23'!A66</f>
        <v>61320-A16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Low Value Pool - Previous Years-534 Queen Road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2"/>
        <v>1</v>
      </c>
    </row>
    <row r="207" spans="1:15" x14ac:dyDescent="0.2">
      <c r="A207" s="184" t="str">
        <f>'23'!A67</f>
        <v>61320-Z00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Low Value Pool - Previous Years-General                     </v>
      </c>
      <c r="C207" s="186">
        <f>IFERROR(INDEX(Lookup!$BH$9:$BH$3000,MATCH($A207,Lookup!$A$9:$A$3000,0)),0)</f>
        <v>768.17</v>
      </c>
      <c r="D207" s="186">
        <f>IFERROR(INDEX(Lookup!$BJ$9:$BJ$3000,MATCH($A207,Lookup!$A$9:$A$3000,0)),0)</f>
        <v>768.17</v>
      </c>
      <c r="E207" s="201">
        <f t="shared" si="16"/>
        <v>0</v>
      </c>
      <c r="O207" s="182">
        <f t="shared" si="12"/>
        <v>1</v>
      </c>
    </row>
    <row r="208" spans="1:15" x14ac:dyDescent="0.2">
      <c r="A208" s="184" t="str">
        <f>'23'!A68</f>
        <v>61340-A05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Less Accum Depreciation-26a Grote St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2"/>
        <v>1</v>
      </c>
    </row>
    <row r="209" spans="1:15" x14ac:dyDescent="0.2">
      <c r="A209" s="184" t="str">
        <f>'23'!A69</f>
        <v>61340-A06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Less Accum Depreciation-31 Franklin St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2"/>
        <v>1</v>
      </c>
    </row>
    <row r="210" spans="1:15" x14ac:dyDescent="0.2">
      <c r="A210" s="184" t="str">
        <f>'23'!A70</f>
        <v>61340-A07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Less Accum Depreciation-25 Franklin St          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2"/>
        <v>1</v>
      </c>
    </row>
    <row r="211" spans="1:15" x14ac:dyDescent="0.2">
      <c r="A211" s="184" t="str">
        <f>'23'!A71</f>
        <v>61340-A10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Less Accum Depreciation-15 Franklin St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2"/>
        <v>1</v>
      </c>
    </row>
    <row r="212" spans="1:15" x14ac:dyDescent="0.2">
      <c r="A212" s="184" t="str">
        <f>'23'!A72</f>
        <v>61340-A12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Less Accum Depreciation-A27 188 Carrington                  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si="16"/>
        <v>0</v>
      </c>
      <c r="O212" s="182">
        <f t="shared" si="12"/>
        <v>1</v>
      </c>
    </row>
    <row r="213" spans="1:15" x14ac:dyDescent="0.2">
      <c r="A213" s="184" t="str">
        <f>'23'!A73</f>
        <v>61340-A13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Less Accum Depreciation-B25 188 Carrington                  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6"/>
        <v>0</v>
      </c>
      <c r="O213" s="182">
        <f t="shared" si="12"/>
        <v>1</v>
      </c>
    </row>
    <row r="214" spans="1:15" x14ac:dyDescent="0.2">
      <c r="A214" s="184" t="str">
        <f>'23'!A74</f>
        <v>61340-A14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Less Accum Depreciation-120 Queen Road                      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6"/>
        <v>0</v>
      </c>
      <c r="O214" s="182">
        <f t="shared" si="12"/>
        <v>1</v>
      </c>
    </row>
    <row r="215" spans="1:15" x14ac:dyDescent="0.2">
      <c r="A215" s="184" t="str">
        <f>'23'!A75</f>
        <v>61340-A15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 xml:space="preserve">Less Accum Depreciation-236 Queen Road                      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6"/>
        <v>0</v>
      </c>
      <c r="O215" s="182">
        <f t="shared" si="12"/>
        <v>1</v>
      </c>
    </row>
    <row r="216" spans="1:15" x14ac:dyDescent="0.2">
      <c r="A216" s="184" t="str">
        <f>'23'!A76</f>
        <v>61340-A16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 xml:space="preserve">Less Accum Depreciation-534 Queen Road                      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6"/>
        <v>0</v>
      </c>
      <c r="O216" s="182">
        <f t="shared" si="12"/>
        <v>1</v>
      </c>
    </row>
    <row r="217" spans="1:15" x14ac:dyDescent="0.2">
      <c r="A217" s="184" t="str">
        <f>'23'!A77</f>
        <v>61340-Z00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 xml:space="preserve">Less Accum Depreciation-General                             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6"/>
        <v>0</v>
      </c>
      <c r="O217" s="182">
        <f t="shared" si="12"/>
        <v>1</v>
      </c>
    </row>
    <row r="218" spans="1:15" x14ac:dyDescent="0.2">
      <c r="A218" s="184" t="str">
        <f>'23'!A78</f>
        <v>61420-A05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 xml:space="preserve">Less Accum Depn - Build Write Off-26a Grote St              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6"/>
        <v>0</v>
      </c>
      <c r="O218" s="182">
        <f t="shared" si="12"/>
        <v>1</v>
      </c>
    </row>
    <row r="219" spans="1:15" x14ac:dyDescent="0.2">
      <c r="A219" s="184" t="str">
        <f>'23'!A79</f>
        <v>61420-A06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Less Accum Depn - Build Write Off-31 Franklin St            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6"/>
        <v>0</v>
      </c>
      <c r="O219" s="182">
        <f t="shared" si="12"/>
        <v>1</v>
      </c>
    </row>
    <row r="220" spans="1:15" x14ac:dyDescent="0.2">
      <c r="A220" s="184" t="str">
        <f>'23'!A80</f>
        <v>61420-A07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Less Accum Depn - Build Write Off-25 Franklin St            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6"/>
        <v>0</v>
      </c>
      <c r="O220" s="182">
        <f t="shared" si="12"/>
        <v>1</v>
      </c>
    </row>
    <row r="221" spans="1:15" x14ac:dyDescent="0.2">
      <c r="A221" s="184" t="str">
        <f>'23'!A81</f>
        <v>61420-A10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Less Accum Depn - Build Write Off-15 Franklin St            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6"/>
        <v>0</v>
      </c>
      <c r="O221" s="182">
        <f t="shared" si="12"/>
        <v>1</v>
      </c>
    </row>
    <row r="222" spans="1:15" x14ac:dyDescent="0.2">
      <c r="A222" s="184" t="str">
        <f>'23'!A82</f>
        <v>61420-A12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Less Accum Depn - Build Write Off-A27 188 Carrington        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6"/>
        <v>0</v>
      </c>
      <c r="O222" s="182">
        <f t="shared" si="12"/>
        <v>1</v>
      </c>
    </row>
    <row r="223" spans="1:15" x14ac:dyDescent="0.2">
      <c r="A223" s="184" t="str">
        <f>'23'!A83</f>
        <v>61420-A13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Less Accum Depn - Build Write Off-B25 188 Carrington        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6"/>
        <v>0</v>
      </c>
      <c r="O223" s="182">
        <f t="shared" si="12"/>
        <v>1</v>
      </c>
    </row>
    <row r="224" spans="1:15" x14ac:dyDescent="0.2">
      <c r="A224" s="184" t="str">
        <f>'23'!A84</f>
        <v>61420-A14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Less Accum Depn - Build Write Off-120 Queen Road            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6"/>
        <v>0</v>
      </c>
      <c r="O224" s="182">
        <f t="shared" si="12"/>
        <v>1</v>
      </c>
    </row>
    <row r="225" spans="1:15" x14ac:dyDescent="0.2">
      <c r="A225" s="184" t="str">
        <f>'23'!A85</f>
        <v>61420-A15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Less Accum Depn - Build Write Off-236 Queen Road            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6"/>
        <v>0</v>
      </c>
      <c r="O225" s="182">
        <f t="shared" si="12"/>
        <v>1</v>
      </c>
    </row>
    <row r="226" spans="1:15" x14ac:dyDescent="0.2">
      <c r="A226" s="184" t="str">
        <f>'23'!A86</f>
        <v>61420-A16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Less Accum Depn - Build Write Off-534 Queen Road            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6"/>
        <v>0</v>
      </c>
      <c r="O226" s="182">
        <f t="shared" si="12"/>
        <v>1</v>
      </c>
    </row>
    <row r="227" spans="1:15" x14ac:dyDescent="0.2">
      <c r="A227" s="184" t="str">
        <f>'23'!A87</f>
        <v>61420-Z00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Less Accum Depn - Build Write Off-General                   </v>
      </c>
      <c r="C227" s="186">
        <f>IFERROR(INDEX(Lookup!$BH$9:$BH$3000,MATCH($A227,Lookup!$A$9:$A$3000,0)),0)</f>
        <v>-107828.68</v>
      </c>
      <c r="D227" s="186">
        <f>IFERROR(INDEX(Lookup!$BJ$9:$BJ$3000,MATCH($A227,Lookup!$A$9:$A$3000,0)),0)</f>
        <v>-107828.68</v>
      </c>
      <c r="E227" s="201">
        <f t="shared" si="16"/>
        <v>0</v>
      </c>
      <c r="O227" s="182">
        <f t="shared" si="12"/>
        <v>1</v>
      </c>
    </row>
    <row r="228" spans="1:15" x14ac:dyDescent="0.2">
      <c r="A228" s="184" t="str">
        <f>'23'!A88</f>
        <v>61440-A05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Less Accum Depn - Build Improvements-26a Grote St           </v>
      </c>
      <c r="C228" s="186">
        <f>IFERROR(INDEX(Lookup!$BH$9:$BH$3000,MATCH($A228,Lookup!$A$9:$A$3000,0)),0)</f>
        <v>-20769.669999999998</v>
      </c>
      <c r="D228" s="186">
        <f>IFERROR(INDEX(Lookup!$BJ$9:$BJ$3000,MATCH($A228,Lookup!$A$9:$A$3000,0)),0)</f>
        <v>-18117.25</v>
      </c>
      <c r="E228" s="201">
        <f t="shared" si="16"/>
        <v>-2652.4199999999983</v>
      </c>
      <c r="O228" s="182">
        <f t="shared" si="12"/>
        <v>1</v>
      </c>
    </row>
    <row r="229" spans="1:15" x14ac:dyDescent="0.2">
      <c r="A229" s="184" t="str">
        <f>'23'!A89</f>
        <v>61440-A06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 xml:space="preserve">Less Accum Depn - Build Improvements-31 Franklin St         </v>
      </c>
      <c r="C229" s="186">
        <f>IFERROR(INDEX(Lookup!$BH$9:$BH$3000,MATCH($A229,Lookup!$A$9:$A$3000,0)),0)</f>
        <v>-283503.04000000004</v>
      </c>
      <c r="D229" s="186">
        <f>IFERROR(INDEX(Lookup!$BJ$9:$BJ$3000,MATCH($A229,Lookup!$A$9:$A$3000,0)),0)</f>
        <v>-254012.25999999998</v>
      </c>
      <c r="E229" s="201">
        <f t="shared" ref="E229:E258" si="17">+C229-D229</f>
        <v>-29490.780000000057</v>
      </c>
      <c r="O229" s="182">
        <f t="shared" si="12"/>
        <v>1</v>
      </c>
    </row>
    <row r="230" spans="1:15" x14ac:dyDescent="0.2">
      <c r="A230" s="184" t="str">
        <f>'23'!A90</f>
        <v>61440-A07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 xml:space="preserve">Less Accum Depn - Build Improvements-25 Franklin St         </v>
      </c>
      <c r="C230" s="186">
        <f>IFERROR(INDEX(Lookup!$BH$9:$BH$3000,MATCH($A230,Lookup!$A$9:$A$3000,0)),0)</f>
        <v>-2070291.5199999996</v>
      </c>
      <c r="D230" s="186">
        <f>IFERROR(INDEX(Lookup!$BJ$9:$BJ$3000,MATCH($A230,Lookup!$A$9:$A$3000,0)),0)</f>
        <v>-1814421.94</v>
      </c>
      <c r="E230" s="201">
        <f t="shared" si="17"/>
        <v>-255869.57999999961</v>
      </c>
      <c r="O230" s="182">
        <f t="shared" si="12"/>
        <v>1</v>
      </c>
    </row>
    <row r="231" spans="1:15" x14ac:dyDescent="0.2">
      <c r="A231" s="184" t="str">
        <f>'23'!A91</f>
        <v>61440-A10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 xml:space="preserve">Less Accum Depn - Build Improvements-15 Franklin St         </v>
      </c>
      <c r="C231" s="186">
        <f>IFERROR(INDEX(Lookup!$BH$9:$BH$3000,MATCH($A231,Lookup!$A$9:$A$3000,0)),0)</f>
        <v>-325882.82000000007</v>
      </c>
      <c r="D231" s="186">
        <f>IFERROR(INDEX(Lookup!$BJ$9:$BJ$3000,MATCH($A231,Lookup!$A$9:$A$3000,0)),0)</f>
        <v>-285333.12</v>
      </c>
      <c r="E231" s="201">
        <f t="shared" si="17"/>
        <v>-40549.70000000007</v>
      </c>
      <c r="O231" s="182">
        <f t="shared" si="12"/>
        <v>1</v>
      </c>
    </row>
    <row r="232" spans="1:15" x14ac:dyDescent="0.2">
      <c r="A232" s="184" t="str">
        <f>'23'!A92</f>
        <v>61440-A12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 xml:space="preserve">Less Accum Depn - Build Improvements-A27 188 Carrington     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2"/>
        <v>1</v>
      </c>
    </row>
    <row r="233" spans="1:15" x14ac:dyDescent="0.2">
      <c r="A233" s="184" t="str">
        <f>'23'!A93</f>
        <v>61440-A13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 xml:space="preserve">Less Accum Depn - Build Improvements-B25 188 Carrington     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2"/>
        <v>1</v>
      </c>
    </row>
    <row r="234" spans="1:15" x14ac:dyDescent="0.2">
      <c r="A234" s="184" t="str">
        <f>'23'!A94</f>
        <v>61440-A14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Less Accum Depn - Build Improvements-120 Queen Road         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2"/>
        <v>1</v>
      </c>
    </row>
    <row r="235" spans="1:15" x14ac:dyDescent="0.2">
      <c r="A235" s="184" t="str">
        <f>'23'!A95</f>
        <v>61440-A15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Less Accum Depn - Build Improvements-236 Queen Road         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2"/>
        <v>1</v>
      </c>
    </row>
    <row r="236" spans="1:15" x14ac:dyDescent="0.2">
      <c r="A236" s="184" t="str">
        <f>'23'!A96</f>
        <v>61440-A16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Less Accum Depn - Build Improvements-534 Queen Road         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2"/>
        <v>1</v>
      </c>
    </row>
    <row r="237" spans="1:15" x14ac:dyDescent="0.2">
      <c r="A237" s="184" t="str">
        <f>'23'!A97</f>
        <v>61440-Z00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Less Accum Depn - Build Improvements-General                </v>
      </c>
      <c r="C237" s="186">
        <f>IFERROR(INDEX(Lookup!$BH$9:$BH$3000,MATCH($A237,Lookup!$A$9:$A$3000,0)),0)</f>
        <v>-78097.81</v>
      </c>
      <c r="D237" s="186">
        <f>IFERROR(INDEX(Lookup!$BJ$9:$BJ$3000,MATCH($A237,Lookup!$A$9:$A$3000,0)),0)</f>
        <v>-78097.81</v>
      </c>
      <c r="E237" s="201">
        <f t="shared" si="17"/>
        <v>0</v>
      </c>
      <c r="O237" s="182">
        <f t="shared" si="12"/>
        <v>1</v>
      </c>
    </row>
    <row r="238" spans="1:15" x14ac:dyDescent="0.2">
      <c r="A238" s="184" t="str">
        <f>'23'!A98</f>
        <v>61480-A05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Less Accum Depn - Furniture &amp; Fittings-26a Grote St         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2"/>
        <v>1</v>
      </c>
    </row>
    <row r="239" spans="1:15" x14ac:dyDescent="0.2">
      <c r="A239" s="184" t="str">
        <f>'23'!A99</f>
        <v>61480-A06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Less Accum Depn - Furniture &amp; Fittings-31 Franklin St       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2"/>
        <v>1</v>
      </c>
    </row>
    <row r="240" spans="1:15" x14ac:dyDescent="0.2">
      <c r="A240" s="184" t="str">
        <f>'23'!A100</f>
        <v>61480-A07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Less Accum Depn - Furniture &amp; Fittings-25 Franklin St       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2"/>
        <v>1</v>
      </c>
    </row>
    <row r="241" spans="1:15" x14ac:dyDescent="0.2">
      <c r="A241" s="184" t="str">
        <f>'23'!A101</f>
        <v>61480-A10</v>
      </c>
      <c r="B241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 xml:space="preserve">Less Accum Depn - Furniture &amp; Fittings-15 Franklin St       </v>
      </c>
      <c r="C241" s="186">
        <f>IFERROR(INDEX(Lookup!$BH$9:$BH$3000,MATCH($A241,Lookup!$A$9:$A$3000,0)),0)</f>
        <v>0</v>
      </c>
      <c r="D241" s="186">
        <f>IFERROR(INDEX(Lookup!$BJ$9:$BJ$3000,MATCH($A241,Lookup!$A$9:$A$3000,0)),0)</f>
        <v>0</v>
      </c>
      <c r="E241" s="201">
        <f t="shared" si="17"/>
        <v>0</v>
      </c>
      <c r="O241" s="182">
        <f t="shared" si="12"/>
        <v>1</v>
      </c>
    </row>
    <row r="242" spans="1:15" x14ac:dyDescent="0.2">
      <c r="A242" s="184" t="str">
        <f>'23'!A102</f>
        <v>61480-A12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Less Accum Depn - Furniture &amp; Fittings-A27 188 Carrington   </v>
      </c>
      <c r="C242" s="186">
        <f>IFERROR(INDEX(Lookup!$BH$9:$BH$3000,MATCH($A242,Lookup!$A$9:$A$3000,0)),0)</f>
        <v>0</v>
      </c>
      <c r="D242" s="186">
        <f>IFERROR(INDEX(Lookup!$BJ$9:$BJ$3000,MATCH($A242,Lookup!$A$9:$A$3000,0)),0)</f>
        <v>0</v>
      </c>
      <c r="E242" s="201">
        <f t="shared" si="17"/>
        <v>0</v>
      </c>
      <c r="O242" s="182">
        <f t="shared" si="12"/>
        <v>1</v>
      </c>
    </row>
    <row r="243" spans="1:15" x14ac:dyDescent="0.2">
      <c r="A243" s="184" t="str">
        <f>'23'!A103</f>
        <v>61480-A13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Less Accum Depn - Furniture &amp; Fittings-B25 188 Carrington   </v>
      </c>
      <c r="C243" s="186">
        <f>IFERROR(INDEX(Lookup!$BH$9:$BH$3000,MATCH($A243,Lookup!$A$9:$A$3000,0)),0)</f>
        <v>0</v>
      </c>
      <c r="D243" s="186">
        <f>IFERROR(INDEX(Lookup!$BJ$9:$BJ$3000,MATCH($A243,Lookup!$A$9:$A$3000,0)),0)</f>
        <v>0</v>
      </c>
      <c r="E243" s="201">
        <f t="shared" si="17"/>
        <v>0</v>
      </c>
      <c r="O243" s="182">
        <f t="shared" si="12"/>
        <v>1</v>
      </c>
    </row>
    <row r="244" spans="1:15" x14ac:dyDescent="0.2">
      <c r="A244" s="184" t="str">
        <f>'23'!A104</f>
        <v>61480-A14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 xml:space="preserve">Less Accum Depn - Furniture &amp; Fittings-120 Queen Road       </v>
      </c>
      <c r="C244" s="186">
        <f>IFERROR(INDEX(Lookup!$BH$9:$BH$3000,MATCH($A244,Lookup!$A$9:$A$3000,0)),0)</f>
        <v>0</v>
      </c>
      <c r="D244" s="186">
        <f>IFERROR(INDEX(Lookup!$BJ$9:$BJ$3000,MATCH($A244,Lookup!$A$9:$A$3000,0)),0)</f>
        <v>0</v>
      </c>
      <c r="E244" s="201">
        <f t="shared" si="17"/>
        <v>0</v>
      </c>
      <c r="O244" s="182">
        <f t="shared" si="12"/>
        <v>1</v>
      </c>
    </row>
    <row r="245" spans="1:15" x14ac:dyDescent="0.2">
      <c r="A245" s="184" t="str">
        <f>'23'!A105</f>
        <v>61480-A15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Less Accum Depn - Furniture &amp; Fittings-236 Queen Road       </v>
      </c>
      <c r="C245" s="186">
        <f>IFERROR(INDEX(Lookup!$BH$9:$BH$3000,MATCH($A245,Lookup!$A$9:$A$3000,0)),0)</f>
        <v>0</v>
      </c>
      <c r="D245" s="186">
        <f>IFERROR(INDEX(Lookup!$BJ$9:$BJ$3000,MATCH($A245,Lookup!$A$9:$A$3000,0)),0)</f>
        <v>0</v>
      </c>
      <c r="E245" s="201">
        <f t="shared" si="17"/>
        <v>0</v>
      </c>
      <c r="O245" s="182">
        <f t="shared" si="12"/>
        <v>1</v>
      </c>
    </row>
    <row r="246" spans="1:15" x14ac:dyDescent="0.2">
      <c r="A246" s="184" t="str">
        <f>'23'!A106</f>
        <v>61480-A16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 xml:space="preserve">Less Accum Depn - Furniture &amp; Fittings-534 Queen Road       </v>
      </c>
      <c r="C246" s="186">
        <f>IFERROR(INDEX(Lookup!$BH$9:$BH$3000,MATCH($A246,Lookup!$A$9:$A$3000,0)),0)</f>
        <v>0</v>
      </c>
      <c r="D246" s="186">
        <f>IFERROR(INDEX(Lookup!$BJ$9:$BJ$3000,MATCH($A246,Lookup!$A$9:$A$3000,0)),0)</f>
        <v>0</v>
      </c>
      <c r="E246" s="201">
        <f t="shared" si="17"/>
        <v>0</v>
      </c>
      <c r="O246" s="182">
        <f t="shared" si="12"/>
        <v>1</v>
      </c>
    </row>
    <row r="247" spans="1:15" x14ac:dyDescent="0.2">
      <c r="A247" s="184" t="str">
        <f>'23'!A107</f>
        <v>61480-Z00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Less Accum Depn - Furniture &amp; Fittings-General              </v>
      </c>
      <c r="C247" s="186">
        <f>IFERROR(INDEX(Lookup!$BH$9:$BH$3000,MATCH($A247,Lookup!$A$9:$A$3000,0)),0)</f>
        <v>-30093.75</v>
      </c>
      <c r="D247" s="186">
        <f>IFERROR(INDEX(Lookup!$BJ$9:$BJ$3000,MATCH($A247,Lookup!$A$9:$A$3000,0)),0)</f>
        <v>-30093.75</v>
      </c>
      <c r="E247" s="201">
        <f t="shared" si="17"/>
        <v>0</v>
      </c>
      <c r="O247" s="182">
        <f t="shared" si="12"/>
        <v>1</v>
      </c>
    </row>
    <row r="248" spans="1:15" x14ac:dyDescent="0.2">
      <c r="A248" s="184" t="str">
        <f>'23'!A108</f>
        <v>61520-A05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Less Depn - Office Furniture-26a Grote St                   </v>
      </c>
      <c r="C248" s="186">
        <f>IFERROR(INDEX(Lookup!$BH$9:$BH$3000,MATCH($A248,Lookup!$A$9:$A$3000,0)),0)</f>
        <v>0</v>
      </c>
      <c r="D248" s="186">
        <f>IFERROR(INDEX(Lookup!$BJ$9:$BJ$3000,MATCH($A248,Lookup!$A$9:$A$3000,0)),0)</f>
        <v>0</v>
      </c>
      <c r="E248" s="201">
        <f t="shared" si="17"/>
        <v>0</v>
      </c>
      <c r="O248" s="182">
        <f t="shared" si="12"/>
        <v>1</v>
      </c>
    </row>
    <row r="249" spans="1:15" x14ac:dyDescent="0.2">
      <c r="A249" s="184" t="str">
        <f>'23'!A109</f>
        <v>61520-A06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Less Depn - Office Furniture-31 Franklin St                 </v>
      </c>
      <c r="C249" s="186">
        <f>IFERROR(INDEX(Lookup!$BH$9:$BH$3000,MATCH($A249,Lookup!$A$9:$A$3000,0)),0)</f>
        <v>0</v>
      </c>
      <c r="D249" s="186">
        <f>IFERROR(INDEX(Lookup!$BJ$9:$BJ$3000,MATCH($A249,Lookup!$A$9:$A$3000,0)),0)</f>
        <v>0</v>
      </c>
      <c r="E249" s="201">
        <f t="shared" si="17"/>
        <v>0</v>
      </c>
      <c r="O249" s="182">
        <f t="shared" si="12"/>
        <v>1</v>
      </c>
    </row>
    <row r="250" spans="1:15" x14ac:dyDescent="0.2">
      <c r="A250" s="184" t="str">
        <f>'23'!A110</f>
        <v>61520-A07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 xml:space="preserve">Less Depn - Office Furniture-25 Franklin St                 </v>
      </c>
      <c r="C250" s="186">
        <f>IFERROR(INDEX(Lookup!$BH$9:$BH$3000,MATCH($A250,Lookup!$A$9:$A$3000,0)),0)</f>
        <v>0</v>
      </c>
      <c r="D250" s="186">
        <f>IFERROR(INDEX(Lookup!$BJ$9:$BJ$3000,MATCH($A250,Lookup!$A$9:$A$3000,0)),0)</f>
        <v>0</v>
      </c>
      <c r="E250" s="201">
        <f t="shared" si="17"/>
        <v>0</v>
      </c>
      <c r="O250" s="182">
        <f t="shared" si="12"/>
        <v>1</v>
      </c>
    </row>
    <row r="251" spans="1:15" x14ac:dyDescent="0.2">
      <c r="A251" s="184" t="str">
        <f>'23'!A111</f>
        <v>61520-A10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Less Depn - Office Furniture-15 Franklin St                 </v>
      </c>
      <c r="C251" s="186">
        <f>IFERROR(INDEX(Lookup!$BH$9:$BH$3000,MATCH($A251,Lookup!$A$9:$A$3000,0)),0)</f>
        <v>0</v>
      </c>
      <c r="D251" s="186">
        <f>IFERROR(INDEX(Lookup!$BJ$9:$BJ$3000,MATCH($A251,Lookup!$A$9:$A$3000,0)),0)</f>
        <v>0</v>
      </c>
      <c r="E251" s="201">
        <f t="shared" si="17"/>
        <v>0</v>
      </c>
      <c r="O251" s="182">
        <f t="shared" si="12"/>
        <v>1</v>
      </c>
    </row>
    <row r="252" spans="1:15" x14ac:dyDescent="0.2">
      <c r="A252" s="184" t="str">
        <f>'23'!A112</f>
        <v>61520-A12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Less Depn - Office Furniture-A27 188 Carrington             </v>
      </c>
      <c r="C252" s="186">
        <f>IFERROR(INDEX(Lookup!$BH$9:$BH$3000,MATCH($A252,Lookup!$A$9:$A$3000,0)),0)</f>
        <v>0</v>
      </c>
      <c r="D252" s="186">
        <f>IFERROR(INDEX(Lookup!$BJ$9:$BJ$3000,MATCH($A252,Lookup!$A$9:$A$3000,0)),0)</f>
        <v>0</v>
      </c>
      <c r="E252" s="201">
        <f t="shared" si="17"/>
        <v>0</v>
      </c>
      <c r="O252" s="182">
        <f t="shared" si="12"/>
        <v>1</v>
      </c>
    </row>
    <row r="253" spans="1:15" x14ac:dyDescent="0.2">
      <c r="A253" s="184" t="str">
        <f>'23'!A113</f>
        <v>61520-A13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Less Depn - Office Furniture-B25 188 Carrington             </v>
      </c>
      <c r="C253" s="186">
        <f>IFERROR(INDEX(Lookup!$BH$9:$BH$3000,MATCH($A253,Lookup!$A$9:$A$3000,0)),0)</f>
        <v>0</v>
      </c>
      <c r="D253" s="186">
        <f>IFERROR(INDEX(Lookup!$BJ$9:$BJ$3000,MATCH($A253,Lookup!$A$9:$A$3000,0)),0)</f>
        <v>0</v>
      </c>
      <c r="E253" s="201">
        <f t="shared" si="17"/>
        <v>0</v>
      </c>
      <c r="O253" s="182">
        <f t="shared" si="12"/>
        <v>1</v>
      </c>
    </row>
    <row r="254" spans="1:15" x14ac:dyDescent="0.2">
      <c r="A254" s="184" t="str">
        <f>'23'!A114</f>
        <v>61520-A14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Less Depn - Office Furniture-120 Queen Road                 </v>
      </c>
      <c r="C254" s="186">
        <f>IFERROR(INDEX(Lookup!$BH$9:$BH$3000,MATCH($A254,Lookup!$A$9:$A$3000,0)),0)</f>
        <v>-160.99999999999994</v>
      </c>
      <c r="D254" s="186">
        <f>IFERROR(INDEX(Lookup!$BJ$9:$BJ$3000,MATCH($A254,Lookup!$A$9:$A$3000,0)),0)</f>
        <v>-105.80000000000001</v>
      </c>
      <c r="E254" s="201">
        <f t="shared" si="17"/>
        <v>-55.199999999999932</v>
      </c>
      <c r="O254" s="182">
        <f t="shared" si="12"/>
        <v>1</v>
      </c>
    </row>
    <row r="255" spans="1:15" x14ac:dyDescent="0.2">
      <c r="A255" s="184" t="str">
        <f>'23'!A115</f>
        <v>61520-A15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Less Depn - Office Furniture-236 Queen Road                 </v>
      </c>
      <c r="C255" s="186">
        <f>IFERROR(INDEX(Lookup!$BH$9:$BH$3000,MATCH($A255,Lookup!$A$9:$A$3000,0)),0)</f>
        <v>0</v>
      </c>
      <c r="D255" s="186">
        <f>IFERROR(INDEX(Lookup!$BJ$9:$BJ$3000,MATCH($A255,Lookup!$A$9:$A$3000,0)),0)</f>
        <v>0</v>
      </c>
      <c r="E255" s="201">
        <f t="shared" si="17"/>
        <v>0</v>
      </c>
      <c r="O255" s="182">
        <f t="shared" si="12"/>
        <v>1</v>
      </c>
    </row>
    <row r="256" spans="1:15" x14ac:dyDescent="0.2">
      <c r="A256" s="184" t="str">
        <f>'23'!A116</f>
        <v>61520-A16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Less Depn - Office Furniture-534 Queen Road                 </v>
      </c>
      <c r="C256" s="186">
        <f>IFERROR(INDEX(Lookup!$BH$9:$BH$3000,MATCH($A256,Lookup!$A$9:$A$3000,0)),0)</f>
        <v>0</v>
      </c>
      <c r="D256" s="186">
        <f>IFERROR(INDEX(Lookup!$BJ$9:$BJ$3000,MATCH($A256,Lookup!$A$9:$A$3000,0)),0)</f>
        <v>0</v>
      </c>
      <c r="E256" s="201">
        <f t="shared" si="17"/>
        <v>0</v>
      </c>
      <c r="O256" s="182">
        <f t="shared" si="12"/>
        <v>1</v>
      </c>
    </row>
    <row r="257" spans="1:15" x14ac:dyDescent="0.2">
      <c r="A257" s="184" t="str">
        <f>'23'!A117</f>
        <v>61520-Z00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Less Depn - Office Furniture-General                        </v>
      </c>
      <c r="C257" s="186">
        <f>IFERROR(INDEX(Lookup!$BH$9:$BH$3000,MATCH($A257,Lookup!$A$9:$A$3000,0)),0)</f>
        <v>0</v>
      </c>
      <c r="D257" s="186">
        <f>IFERROR(INDEX(Lookup!$BJ$9:$BJ$3000,MATCH($A257,Lookup!$A$9:$A$3000,0)),0)</f>
        <v>0</v>
      </c>
      <c r="E257" s="201">
        <f t="shared" si="17"/>
        <v>0</v>
      </c>
      <c r="O257" s="182">
        <f t="shared" si="12"/>
        <v>1</v>
      </c>
    </row>
    <row r="258" spans="1:15" x14ac:dyDescent="0.2">
      <c r="A258" s="184" t="str">
        <f>'23'!A118</f>
        <v>61540-A05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Less Accum Depn - Plant &amp; Equip-26a Grote St                </v>
      </c>
      <c r="C258" s="186">
        <f>IFERROR(INDEX(Lookup!$BH$9:$BH$3000,MATCH($A258,Lookup!$A$9:$A$3000,0)),0)</f>
        <v>0</v>
      </c>
      <c r="D258" s="186">
        <f>IFERROR(INDEX(Lookup!$BJ$9:$BJ$3000,MATCH($A258,Lookup!$A$9:$A$3000,0)),0)</f>
        <v>0</v>
      </c>
      <c r="E258" s="201">
        <f t="shared" si="17"/>
        <v>0</v>
      </c>
      <c r="O258" s="182">
        <f t="shared" si="12"/>
        <v>1</v>
      </c>
    </row>
    <row r="259" spans="1:15" x14ac:dyDescent="0.2">
      <c r="A259" s="184" t="str">
        <f>'23'!A119</f>
        <v>61540-A06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Less Accum Depn - Plant &amp; Equip-31 Franklin St              </v>
      </c>
      <c r="C259" s="186">
        <f>IFERROR(INDEX(Lookup!$BH$9:$BH$3000,MATCH($A259,Lookup!$A$9:$A$3000,0)),0)</f>
        <v>-5326.7099999999991</v>
      </c>
      <c r="D259" s="186">
        <f>IFERROR(INDEX(Lookup!$BJ$9:$BJ$3000,MATCH($A259,Lookup!$A$9:$A$3000,0)),0)</f>
        <v>-5113.95</v>
      </c>
      <c r="E259" s="201">
        <f t="shared" ref="E259:E285" si="18">+C259-D259</f>
        <v>-212.75999999999931</v>
      </c>
      <c r="O259" s="182">
        <f t="shared" si="12"/>
        <v>1</v>
      </c>
    </row>
    <row r="260" spans="1:15" x14ac:dyDescent="0.2">
      <c r="A260" s="184" t="str">
        <f>'23'!A120</f>
        <v>61540-A07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Less Accum Depn - Plant &amp; Equip-25 Franklin St              </v>
      </c>
      <c r="C260" s="186">
        <f>IFERROR(INDEX(Lookup!$BH$9:$BH$3000,MATCH($A260,Lookup!$A$9:$A$3000,0)),0)</f>
        <v>-44565.079999999973</v>
      </c>
      <c r="D260" s="186">
        <f>IFERROR(INDEX(Lookup!$BJ$9:$BJ$3000,MATCH($A260,Lookup!$A$9:$A$3000,0)),0)</f>
        <v>-37276.99</v>
      </c>
      <c r="E260" s="201">
        <f t="shared" si="18"/>
        <v>-7288.0899999999747</v>
      </c>
      <c r="O260" s="182">
        <f t="shared" ref="O260:O293" si="19">+IF(A260&gt;0,1,0)</f>
        <v>1</v>
      </c>
    </row>
    <row r="261" spans="1:15" x14ac:dyDescent="0.2">
      <c r="A261" s="184" t="str">
        <f>'23'!A121</f>
        <v>61540-A10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Less Accum Depn - Plant &amp; Equip-15 Franklin St              </v>
      </c>
      <c r="C261" s="186">
        <f>IFERROR(INDEX(Lookup!$BH$9:$BH$3000,MATCH($A261,Lookup!$A$9:$A$3000,0)),0)</f>
        <v>0</v>
      </c>
      <c r="D261" s="186">
        <f>IFERROR(INDEX(Lookup!$BJ$9:$BJ$3000,MATCH($A261,Lookup!$A$9:$A$3000,0)),0)</f>
        <v>0</v>
      </c>
      <c r="E261" s="201">
        <f t="shared" si="18"/>
        <v>0</v>
      </c>
      <c r="O261" s="182">
        <f t="shared" si="19"/>
        <v>1</v>
      </c>
    </row>
    <row r="262" spans="1:15" x14ac:dyDescent="0.2">
      <c r="A262" s="184" t="str">
        <f>'23'!A122</f>
        <v>61540-A12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Less Accum Depn - Plant &amp; Equip-A27 188 Carrington          </v>
      </c>
      <c r="C262" s="186">
        <f>IFERROR(INDEX(Lookup!$BH$9:$BH$3000,MATCH($A262,Lookup!$A$9:$A$3000,0)),0)</f>
        <v>0</v>
      </c>
      <c r="D262" s="186">
        <f>IFERROR(INDEX(Lookup!$BJ$9:$BJ$3000,MATCH($A262,Lookup!$A$9:$A$3000,0)),0)</f>
        <v>0</v>
      </c>
      <c r="E262" s="201">
        <f t="shared" si="18"/>
        <v>0</v>
      </c>
      <c r="O262" s="182">
        <f t="shared" si="19"/>
        <v>1</v>
      </c>
    </row>
    <row r="263" spans="1:15" x14ac:dyDescent="0.2">
      <c r="A263" s="184" t="str">
        <f>'23'!A123</f>
        <v>61540-A13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Less Accum Depn - Plant &amp; Equip-B25 188 Carrington          </v>
      </c>
      <c r="C263" s="186">
        <f>IFERROR(INDEX(Lookup!$BH$9:$BH$3000,MATCH($A263,Lookup!$A$9:$A$3000,0)),0)</f>
        <v>0</v>
      </c>
      <c r="D263" s="186">
        <f>IFERROR(INDEX(Lookup!$BJ$9:$BJ$3000,MATCH($A263,Lookup!$A$9:$A$3000,0)),0)</f>
        <v>0</v>
      </c>
      <c r="E263" s="201">
        <f t="shared" si="18"/>
        <v>0</v>
      </c>
      <c r="O263" s="182">
        <f t="shared" si="19"/>
        <v>1</v>
      </c>
    </row>
    <row r="264" spans="1:15" x14ac:dyDescent="0.2">
      <c r="A264" s="184" t="str">
        <f>'23'!A124</f>
        <v>61540-A14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Less Accum Depn - Plant &amp; Equip-120 Queen Road              </v>
      </c>
      <c r="C264" s="186">
        <f>IFERROR(INDEX(Lookup!$BH$9:$BH$3000,MATCH($A264,Lookup!$A$9:$A$3000,0)),0)</f>
        <v>0</v>
      </c>
      <c r="D264" s="186">
        <f>IFERROR(INDEX(Lookup!$BJ$9:$BJ$3000,MATCH($A264,Lookup!$A$9:$A$3000,0)),0)</f>
        <v>0</v>
      </c>
      <c r="E264" s="201">
        <f t="shared" si="18"/>
        <v>0</v>
      </c>
      <c r="O264" s="182">
        <f t="shared" si="19"/>
        <v>1</v>
      </c>
    </row>
    <row r="265" spans="1:15" x14ac:dyDescent="0.2">
      <c r="A265" s="184" t="str">
        <f>'23'!A125</f>
        <v>61540-A15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Less Accum Depn - Plant &amp; Equip-236 Queen Road              </v>
      </c>
      <c r="C265" s="186">
        <f>IFERROR(INDEX(Lookup!$BH$9:$BH$3000,MATCH($A265,Lookup!$A$9:$A$3000,0)),0)</f>
        <v>0</v>
      </c>
      <c r="D265" s="186">
        <f>IFERROR(INDEX(Lookup!$BJ$9:$BJ$3000,MATCH($A265,Lookup!$A$9:$A$3000,0)),0)</f>
        <v>0</v>
      </c>
      <c r="E265" s="201">
        <f t="shared" si="18"/>
        <v>0</v>
      </c>
      <c r="O265" s="182">
        <f t="shared" si="19"/>
        <v>1</v>
      </c>
    </row>
    <row r="266" spans="1:15" x14ac:dyDescent="0.2">
      <c r="A266" s="184" t="str">
        <f>'23'!A126</f>
        <v>61540-A16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Less Accum Depn - Plant &amp; Equip-534 Queen Road              </v>
      </c>
      <c r="C266" s="186">
        <f>IFERROR(INDEX(Lookup!$BH$9:$BH$3000,MATCH($A266,Lookup!$A$9:$A$3000,0)),0)</f>
        <v>0</v>
      </c>
      <c r="D266" s="186">
        <f>IFERROR(INDEX(Lookup!$BJ$9:$BJ$3000,MATCH($A266,Lookup!$A$9:$A$3000,0)),0)</f>
        <v>0</v>
      </c>
      <c r="E266" s="201">
        <f t="shared" si="18"/>
        <v>0</v>
      </c>
      <c r="O266" s="182">
        <f t="shared" si="19"/>
        <v>1</v>
      </c>
    </row>
    <row r="267" spans="1:15" x14ac:dyDescent="0.2">
      <c r="A267" s="184" t="str">
        <f>'23'!A127</f>
        <v>61540-Z00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Less Accum Depn - Plant &amp; Equip-General                     </v>
      </c>
      <c r="C267" s="186">
        <f>IFERROR(INDEX(Lookup!$BH$9:$BH$3000,MATCH($A267,Lookup!$A$9:$A$3000,0)),0)</f>
        <v>0</v>
      </c>
      <c r="D267" s="186">
        <f>IFERROR(INDEX(Lookup!$BJ$9:$BJ$3000,MATCH($A267,Lookup!$A$9:$A$3000,0)),0)</f>
        <v>0</v>
      </c>
      <c r="E267" s="201">
        <f t="shared" si="18"/>
        <v>0</v>
      </c>
      <c r="O267" s="182">
        <f t="shared" si="19"/>
        <v>1</v>
      </c>
    </row>
    <row r="268" spans="1:15" x14ac:dyDescent="0.2">
      <c r="A268" s="184" t="str">
        <f>'23'!A128</f>
        <v>61560-A05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Less Accum Dep - Low Value Pool-26a Grote St                </v>
      </c>
      <c r="C268" s="186">
        <f>IFERROR(INDEX(Lookup!$BH$9:$BH$3000,MATCH($A268,Lookup!$A$9:$A$3000,0)),0)</f>
        <v>-70.260000000000005</v>
      </c>
      <c r="D268" s="186">
        <f>IFERROR(INDEX(Lookup!$BJ$9:$BJ$3000,MATCH($A268,Lookup!$A$9:$A$3000,0)),0)</f>
        <v>-70.260000000000005</v>
      </c>
      <c r="E268" s="201">
        <f t="shared" si="18"/>
        <v>0</v>
      </c>
      <c r="O268" s="182">
        <f t="shared" si="19"/>
        <v>1</v>
      </c>
    </row>
    <row r="269" spans="1:15" x14ac:dyDescent="0.2">
      <c r="A269" s="184" t="str">
        <f>'23'!A129</f>
        <v>61560-A06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Less Accum Dep - Low Value Pool-31 Franklin St              </v>
      </c>
      <c r="C269" s="186">
        <f>IFERROR(INDEX(Lookup!$BH$9:$BH$3000,MATCH($A269,Lookup!$A$9:$A$3000,0)),0)</f>
        <v>-30.57</v>
      </c>
      <c r="D269" s="186">
        <f>IFERROR(INDEX(Lookup!$BJ$9:$BJ$3000,MATCH($A269,Lookup!$A$9:$A$3000,0)),0)</f>
        <v>-30.57</v>
      </c>
      <c r="E269" s="201">
        <f t="shared" si="18"/>
        <v>0</v>
      </c>
      <c r="O269" s="182">
        <f t="shared" si="19"/>
        <v>1</v>
      </c>
    </row>
    <row r="270" spans="1:15" x14ac:dyDescent="0.2">
      <c r="A270" s="184" t="str">
        <f>'23'!A130</f>
        <v>61560-A07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Less Accum Dep - Low Value Pool-25 Franklin St              </v>
      </c>
      <c r="C270" s="186">
        <f>IFERROR(INDEX(Lookup!$BH$9:$BH$3000,MATCH($A270,Lookup!$A$9:$A$3000,0)),0)</f>
        <v>0</v>
      </c>
      <c r="D270" s="186">
        <f>IFERROR(INDEX(Lookup!$BJ$9:$BJ$3000,MATCH($A270,Lookup!$A$9:$A$3000,0)),0)</f>
        <v>0</v>
      </c>
      <c r="E270" s="201">
        <f t="shared" si="18"/>
        <v>0</v>
      </c>
      <c r="O270" s="182">
        <f t="shared" si="19"/>
        <v>1</v>
      </c>
    </row>
    <row r="271" spans="1:15" x14ac:dyDescent="0.2">
      <c r="A271" s="184" t="str">
        <f>'23'!A131</f>
        <v>61560-A10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Less Accum Dep - Low Value Pool-15 Franklin St              </v>
      </c>
      <c r="C271" s="186">
        <f>IFERROR(INDEX(Lookup!$BH$9:$BH$3000,MATCH($A271,Lookup!$A$9:$A$3000,0)),0)</f>
        <v>0</v>
      </c>
      <c r="D271" s="186">
        <f>IFERROR(INDEX(Lookup!$BJ$9:$BJ$3000,MATCH($A271,Lookup!$A$9:$A$3000,0)),0)</f>
        <v>0</v>
      </c>
      <c r="E271" s="201">
        <f t="shared" si="18"/>
        <v>0</v>
      </c>
      <c r="O271" s="182">
        <f t="shared" si="19"/>
        <v>1</v>
      </c>
    </row>
    <row r="272" spans="1:15" x14ac:dyDescent="0.2">
      <c r="A272" s="184" t="str">
        <f>'23'!A132</f>
        <v>61560-A12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 xml:space="preserve">Less Accum Dep - Low Value Pool-A27 188 Carrington          </v>
      </c>
      <c r="C272" s="186">
        <f>IFERROR(INDEX(Lookup!$BH$9:$BH$3000,MATCH($A272,Lookup!$A$9:$A$3000,0)),0)</f>
        <v>0</v>
      </c>
      <c r="D272" s="186">
        <f>IFERROR(INDEX(Lookup!$BJ$9:$BJ$3000,MATCH($A272,Lookup!$A$9:$A$3000,0)),0)</f>
        <v>0</v>
      </c>
      <c r="E272" s="201">
        <f t="shared" si="18"/>
        <v>0</v>
      </c>
      <c r="O272" s="182">
        <f t="shared" si="19"/>
        <v>1</v>
      </c>
    </row>
    <row r="273" spans="1:15" x14ac:dyDescent="0.2">
      <c r="A273" s="184" t="str">
        <f>'23'!A133</f>
        <v>61560-A13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 xml:space="preserve">Less Accum Dep - Low Value Pool-B25 188 Carrington          </v>
      </c>
      <c r="C273" s="186">
        <f>IFERROR(INDEX(Lookup!$BH$9:$BH$3000,MATCH($A273,Lookup!$A$9:$A$3000,0)),0)</f>
        <v>0</v>
      </c>
      <c r="D273" s="186">
        <f>IFERROR(INDEX(Lookup!$BJ$9:$BJ$3000,MATCH($A273,Lookup!$A$9:$A$3000,0)),0)</f>
        <v>0</v>
      </c>
      <c r="E273" s="201">
        <f t="shared" si="18"/>
        <v>0</v>
      </c>
      <c r="O273" s="182">
        <f t="shared" si="19"/>
        <v>1</v>
      </c>
    </row>
    <row r="274" spans="1:15" x14ac:dyDescent="0.2">
      <c r="A274" s="184" t="str">
        <f>'23'!A134</f>
        <v>61560-A14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 xml:space="preserve">Less Accum Dep - Low Value Pool-120 Queen Road              </v>
      </c>
      <c r="C274" s="186">
        <f>IFERROR(INDEX(Lookup!$BH$9:$BH$3000,MATCH($A274,Lookup!$A$9:$A$3000,0)),0)</f>
        <v>0</v>
      </c>
      <c r="D274" s="186">
        <f>IFERROR(INDEX(Lookup!$BJ$9:$BJ$3000,MATCH($A274,Lookup!$A$9:$A$3000,0)),0)</f>
        <v>0</v>
      </c>
      <c r="E274" s="201">
        <f t="shared" si="18"/>
        <v>0</v>
      </c>
      <c r="O274" s="182">
        <f t="shared" si="19"/>
        <v>1</v>
      </c>
    </row>
    <row r="275" spans="1:15" x14ac:dyDescent="0.2">
      <c r="A275" s="184" t="str">
        <f>'23'!A135</f>
        <v>61560-A15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 xml:space="preserve">Less Accum Dep - Low Value Pool-236 Queen Road              </v>
      </c>
      <c r="C275" s="186">
        <f>IFERROR(INDEX(Lookup!$BH$9:$BH$3000,MATCH($A275,Lookup!$A$9:$A$3000,0)),0)</f>
        <v>0</v>
      </c>
      <c r="D275" s="186">
        <f>IFERROR(INDEX(Lookup!$BJ$9:$BJ$3000,MATCH($A275,Lookup!$A$9:$A$3000,0)),0)</f>
        <v>0</v>
      </c>
      <c r="E275" s="201">
        <f t="shared" si="18"/>
        <v>0</v>
      </c>
      <c r="O275" s="182">
        <f t="shared" si="19"/>
        <v>1</v>
      </c>
    </row>
    <row r="276" spans="1:15" x14ac:dyDescent="0.2">
      <c r="A276" s="184" t="str">
        <f>'23'!A136</f>
        <v>61560-A16</v>
      </c>
      <c r="B276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 xml:space="preserve">Less Accum Dep - Low Value Pool-534 Queen Road              </v>
      </c>
      <c r="C276" s="186">
        <f>IFERROR(INDEX(Lookup!$BH$9:$BH$3000,MATCH($A276,Lookup!$A$9:$A$3000,0)),0)</f>
        <v>0</v>
      </c>
      <c r="D276" s="186">
        <f>IFERROR(INDEX(Lookup!$BJ$9:$BJ$3000,MATCH($A276,Lookup!$A$9:$A$3000,0)),0)</f>
        <v>0</v>
      </c>
      <c r="E276" s="201">
        <f t="shared" si="18"/>
        <v>0</v>
      </c>
      <c r="O276" s="182">
        <f t="shared" si="19"/>
        <v>1</v>
      </c>
    </row>
    <row r="277" spans="1:15" x14ac:dyDescent="0.2">
      <c r="A277" s="184" t="str">
        <f>'23'!A137</f>
        <v>61560-Z00</v>
      </c>
      <c r="B277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 xml:space="preserve">Less Accum Dep - Low Value Pool-General                     </v>
      </c>
      <c r="C277" s="186">
        <f>IFERROR(INDEX(Lookup!$BH$9:$BH$3000,MATCH($A277,Lookup!$A$9:$A$3000,0)),0)</f>
        <v>0</v>
      </c>
      <c r="D277" s="186">
        <f>IFERROR(INDEX(Lookup!$BJ$9:$BJ$3000,MATCH($A277,Lookup!$A$9:$A$3000,0)),0)</f>
        <v>0</v>
      </c>
      <c r="E277" s="201">
        <f t="shared" si="18"/>
        <v>0</v>
      </c>
      <c r="O277" s="182">
        <f t="shared" si="19"/>
        <v>1</v>
      </c>
    </row>
    <row r="278" spans="1:15" x14ac:dyDescent="0.2">
      <c r="A278" s="184" t="str">
        <f>'23'!A138</f>
        <v>61160-A01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 xml:space="preserve">Land &amp; Buildings-6 Circuit Drive                            </v>
      </c>
      <c r="C278" s="186">
        <f>IFERROR(INDEX(Lookup!$BH$9:$BH$3000,MATCH($A278,Lookup!$A$9:$A$3000,0)),0)</f>
        <v>2852048.81</v>
      </c>
      <c r="D278" s="186">
        <f>IFERROR(INDEX(Lookup!$BJ$9:$BJ$3000,MATCH($A278,Lookup!$A$9:$A$3000,0)),0)</f>
        <v>2852048.81</v>
      </c>
      <c r="E278" s="201">
        <f t="shared" si="18"/>
        <v>0</v>
      </c>
      <c r="O278" s="182">
        <f t="shared" si="19"/>
        <v>1</v>
      </c>
    </row>
    <row r="279" spans="1:15" x14ac:dyDescent="0.2">
      <c r="A279" s="184" t="str">
        <f>'23'!A139</f>
        <v>61180-A01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 xml:space="preserve">Building Improvements-6 Circuit Drive                       </v>
      </c>
      <c r="C279" s="186">
        <f>IFERROR(INDEX(Lookup!$BH$9:$BH$3000,MATCH($A279,Lookup!$A$9:$A$3000,0)),0)</f>
        <v>1964520.23</v>
      </c>
      <c r="D279" s="186">
        <f>IFERROR(INDEX(Lookup!$BJ$9:$BJ$3000,MATCH($A279,Lookup!$A$9:$A$3000,0)),0)</f>
        <v>1944796.19</v>
      </c>
      <c r="E279" s="201">
        <f t="shared" si="18"/>
        <v>19724.040000000037</v>
      </c>
      <c r="O279" s="182">
        <f t="shared" si="19"/>
        <v>1</v>
      </c>
    </row>
    <row r="280" spans="1:15" x14ac:dyDescent="0.2">
      <c r="A280" s="184" t="str">
        <f>'23'!A140</f>
        <v>61220-A01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 xml:space="preserve">Furniture &amp; Fittings-6 Circuit Drive                        </v>
      </c>
      <c r="C280" s="186">
        <f>IFERROR(INDEX(Lookup!$BH$9:$BH$3000,MATCH($A280,Lookup!$A$9:$A$3000,0)),0)</f>
        <v>0</v>
      </c>
      <c r="D280" s="186">
        <f>IFERROR(INDEX(Lookup!$BJ$9:$BJ$3000,MATCH($A280,Lookup!$A$9:$A$3000,0)),0)</f>
        <v>0</v>
      </c>
      <c r="E280" s="201">
        <f t="shared" si="18"/>
        <v>0</v>
      </c>
      <c r="O280" s="182">
        <f t="shared" si="19"/>
        <v>1</v>
      </c>
    </row>
    <row r="281" spans="1:15" x14ac:dyDescent="0.2">
      <c r="A281" s="184" t="str">
        <f>'23'!A141</f>
        <v>61260-A01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 xml:space="preserve">Office Furniture-6 Circuit Drive                            </v>
      </c>
      <c r="C281" s="186">
        <f>IFERROR(INDEX(Lookup!$BH$9:$BH$3000,MATCH($A281,Lookup!$A$9:$A$3000,0)),0)</f>
        <v>0</v>
      </c>
      <c r="D281" s="186">
        <f>IFERROR(INDEX(Lookup!$BJ$9:$BJ$3000,MATCH($A281,Lookup!$A$9:$A$3000,0)),0)</f>
        <v>0</v>
      </c>
      <c r="E281" s="201">
        <f t="shared" si="18"/>
        <v>0</v>
      </c>
      <c r="O281" s="182">
        <f t="shared" si="19"/>
        <v>1</v>
      </c>
    </row>
    <row r="282" spans="1:15" x14ac:dyDescent="0.2">
      <c r="A282" s="184" t="str">
        <f>'23'!A142</f>
        <v>61280-A01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 xml:space="preserve">Plant &amp; Equipment-6 Circuit Drive                           </v>
      </c>
      <c r="C282" s="186">
        <f>IFERROR(INDEX(Lookup!$BH$9:$BH$3000,MATCH($A282,Lookup!$A$9:$A$3000,0)),0)</f>
        <v>0</v>
      </c>
      <c r="D282" s="186">
        <f>IFERROR(INDEX(Lookup!$BJ$9:$BJ$3000,MATCH($A282,Lookup!$A$9:$A$3000,0)),0)</f>
        <v>0</v>
      </c>
      <c r="E282" s="201">
        <f t="shared" si="18"/>
        <v>0</v>
      </c>
      <c r="O282" s="182">
        <f t="shared" si="19"/>
        <v>1</v>
      </c>
    </row>
    <row r="283" spans="1:15" x14ac:dyDescent="0.2">
      <c r="A283" s="184" t="str">
        <f>'23'!A143</f>
        <v>61340-A01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 xml:space="preserve">Less Accum Depreciation-6 Circuit Drive                     </v>
      </c>
      <c r="C283" s="186">
        <f>IFERROR(INDEX(Lookup!$BH$9:$BH$3000,MATCH($A283,Lookup!$A$9:$A$3000,0)),0)</f>
        <v>0</v>
      </c>
      <c r="D283" s="186">
        <f>IFERROR(INDEX(Lookup!$BJ$9:$BJ$3000,MATCH($A283,Lookup!$A$9:$A$3000,0)),0)</f>
        <v>0</v>
      </c>
      <c r="E283" s="201">
        <f t="shared" si="18"/>
        <v>0</v>
      </c>
      <c r="O283" s="182">
        <f t="shared" si="19"/>
        <v>1</v>
      </c>
    </row>
    <row r="284" spans="1:15" x14ac:dyDescent="0.2">
      <c r="A284" s="184" t="str">
        <f>'23'!A144</f>
        <v>61420-A01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 xml:space="preserve">Less Accum Depn - Build Write Off-6 Circuit Drive           </v>
      </c>
      <c r="C284" s="186">
        <f>IFERROR(INDEX(Lookup!$BH$9:$BH$3000,MATCH($A284,Lookup!$A$9:$A$3000,0)),0)</f>
        <v>-84965.73</v>
      </c>
      <c r="D284" s="186">
        <f>IFERROR(INDEX(Lookup!$BJ$9:$BJ$3000,MATCH($A284,Lookup!$A$9:$A$3000,0)),0)</f>
        <v>-36350.19</v>
      </c>
      <c r="E284" s="201">
        <f t="shared" si="18"/>
        <v>-48615.539999999994</v>
      </c>
      <c r="O284" s="182">
        <f t="shared" si="19"/>
        <v>1</v>
      </c>
    </row>
    <row r="285" spans="1:15" x14ac:dyDescent="0.2">
      <c r="A285" s="184" t="str">
        <f>'23'!A145</f>
        <v>61440-A01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 xml:space="preserve">Less Accum Depn - Build Improvements-6 Circuit Drive        </v>
      </c>
      <c r="C285" s="186">
        <f>IFERROR(INDEX(Lookup!$BH$9:$BH$3000,MATCH($A285,Lookup!$A$9:$A$3000,0)),0)</f>
        <v>0</v>
      </c>
      <c r="D285" s="186">
        <f>IFERROR(INDEX(Lookup!$BJ$9:$BJ$3000,MATCH($A285,Lookup!$A$9:$A$3000,0)),0)</f>
        <v>0</v>
      </c>
      <c r="E285" s="201">
        <f t="shared" si="18"/>
        <v>0</v>
      </c>
      <c r="O285" s="182">
        <f t="shared" si="19"/>
        <v>1</v>
      </c>
    </row>
    <row r="286" spans="1:15" x14ac:dyDescent="0.2">
      <c r="A286" s="184" t="str">
        <f>'23'!A146</f>
        <v>61480-A01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 xml:space="preserve">Less Accum Depn - Furniture &amp; Fittings-6 Circuit Drive      </v>
      </c>
      <c r="C286" s="186">
        <f>IFERROR(INDEX(Lookup!$BH$9:$BH$3000,MATCH($A286,Lookup!$A$9:$A$3000,0)),0)</f>
        <v>0</v>
      </c>
      <c r="D286" s="186">
        <f>IFERROR(INDEX(Lookup!$BJ$9:$BJ$3000,MATCH($A286,Lookup!$A$9:$A$3000,0)),0)</f>
        <v>0</v>
      </c>
      <c r="E286" s="201">
        <f t="shared" ref="E286:E293" si="20">+C286-D286</f>
        <v>0</v>
      </c>
      <c r="O286" s="182">
        <f t="shared" si="19"/>
        <v>1</v>
      </c>
    </row>
    <row r="287" spans="1:15" x14ac:dyDescent="0.2">
      <c r="A287" s="184" t="str">
        <f>'23'!A147</f>
        <v>61520-A01</v>
      </c>
      <c r="B287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 xml:space="preserve">Less Depn - Office Furniture-6 Circuit Drive                </v>
      </c>
      <c r="C287" s="186">
        <f>IFERROR(INDEX(Lookup!$BH$9:$BH$3000,MATCH($A287,Lookup!$A$9:$A$3000,0)),0)</f>
        <v>0</v>
      </c>
      <c r="D287" s="186">
        <f>IFERROR(INDEX(Lookup!$BJ$9:$BJ$3000,MATCH($A287,Lookup!$A$9:$A$3000,0)),0)</f>
        <v>0</v>
      </c>
      <c r="E287" s="201">
        <f t="shared" si="20"/>
        <v>0</v>
      </c>
      <c r="O287" s="182">
        <f t="shared" si="19"/>
        <v>1</v>
      </c>
    </row>
    <row r="288" spans="1:15" x14ac:dyDescent="0.2">
      <c r="A288" s="184" t="str">
        <f>'23'!A148</f>
        <v>61540-A01</v>
      </c>
      <c r="B288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 xml:space="preserve">Less Accum Depn - Plant &amp; Equip-6 Circuit Drive             </v>
      </c>
      <c r="C288" s="186">
        <f>IFERROR(INDEX(Lookup!$BH$9:$BH$3000,MATCH($A288,Lookup!$A$9:$A$3000,0)),0)</f>
        <v>-427.86000000000007</v>
      </c>
      <c r="D288" s="186">
        <f>IFERROR(INDEX(Lookup!$BJ$9:$BJ$3000,MATCH($A288,Lookup!$A$9:$A$3000,0)),0)</f>
        <v>-142.62</v>
      </c>
      <c r="E288" s="201">
        <f t="shared" si="20"/>
        <v>-285.24000000000007</v>
      </c>
      <c r="O288" s="182">
        <f t="shared" si="19"/>
        <v>1</v>
      </c>
    </row>
    <row r="289" spans="1:15" hidden="1" x14ac:dyDescent="0.2">
      <c r="A289" s="184">
        <f>'23'!A149</f>
        <v>0</v>
      </c>
      <c r="B289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C289" s="186">
        <f>IFERROR(INDEX(Lookup!$BH$9:$BH$3000,MATCH($A289,Lookup!$A$9:$A$3000,0)),0)</f>
        <v>0</v>
      </c>
      <c r="D289" s="186">
        <f>IFERROR(INDEX(Lookup!$BJ$9:$BJ$3000,MATCH($A289,Lookup!$A$9:$A$3000,0)),0)</f>
        <v>0</v>
      </c>
      <c r="E289" s="201">
        <f t="shared" si="20"/>
        <v>0</v>
      </c>
      <c r="O289" s="182">
        <f t="shared" si="19"/>
        <v>0</v>
      </c>
    </row>
    <row r="290" spans="1:15" hidden="1" x14ac:dyDescent="0.2">
      <c r="A290" s="184">
        <f>'23'!A150</f>
        <v>0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C290" s="186">
        <f>IFERROR(INDEX(Lookup!$BH$9:$BH$3000,MATCH($A290,Lookup!$A$9:$A$3000,0)),0)</f>
        <v>0</v>
      </c>
      <c r="D290" s="186">
        <f>IFERROR(INDEX(Lookup!$BJ$9:$BJ$3000,MATCH($A290,Lookup!$A$9:$A$3000,0)),0)</f>
        <v>0</v>
      </c>
      <c r="E290" s="201">
        <f t="shared" si="20"/>
        <v>0</v>
      </c>
      <c r="O290" s="182">
        <f t="shared" si="19"/>
        <v>0</v>
      </c>
    </row>
    <row r="291" spans="1:15" hidden="1" x14ac:dyDescent="0.2">
      <c r="A291" s="184">
        <f>'23'!A151</f>
        <v>0</v>
      </c>
      <c r="B291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C291" s="186">
        <f>IFERROR(INDEX(Lookup!$BH$9:$BH$3000,MATCH($A291,Lookup!$A$9:$A$3000,0)),0)</f>
        <v>0</v>
      </c>
      <c r="D291" s="186">
        <f>IFERROR(INDEX(Lookup!$BJ$9:$BJ$3000,MATCH($A291,Lookup!$A$9:$A$3000,0)),0)</f>
        <v>0</v>
      </c>
      <c r="E291" s="201">
        <f t="shared" si="20"/>
        <v>0</v>
      </c>
      <c r="O291" s="182">
        <f t="shared" si="19"/>
        <v>0</v>
      </c>
    </row>
    <row r="292" spans="1:15" hidden="1" x14ac:dyDescent="0.2">
      <c r="A292" s="184">
        <f>'23'!A152</f>
        <v>0</v>
      </c>
      <c r="B29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C292" s="186">
        <f>IFERROR(INDEX(Lookup!$BH$9:$BH$3000,MATCH($A292,Lookup!$A$9:$A$3000,0)),0)</f>
        <v>0</v>
      </c>
      <c r="D292" s="186">
        <f>IFERROR(INDEX(Lookup!$BJ$9:$BJ$3000,MATCH($A292,Lookup!$A$9:$A$3000,0)),0)</f>
        <v>0</v>
      </c>
      <c r="E292" s="201">
        <f t="shared" si="20"/>
        <v>0</v>
      </c>
      <c r="O292" s="182">
        <f t="shared" si="19"/>
        <v>0</v>
      </c>
    </row>
    <row r="293" spans="1:15" hidden="1" x14ac:dyDescent="0.2">
      <c r="A293" s="184">
        <f>'23'!A153</f>
        <v>0</v>
      </c>
      <c r="B293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C293" s="186">
        <f>IFERROR(INDEX(Lookup!$BH$9:$BH$3000,MATCH($A293,Lookup!$A$9:$A$3000,0)),0)</f>
        <v>0</v>
      </c>
      <c r="D293" s="186">
        <f>IFERROR(INDEX(Lookup!$BJ$9:$BJ$3000,MATCH($A293,Lookup!$A$9:$A$3000,0)),0)</f>
        <v>0</v>
      </c>
      <c r="E293" s="201">
        <f t="shared" si="20"/>
        <v>0</v>
      </c>
      <c r="O293" s="182">
        <f t="shared" si="19"/>
        <v>0</v>
      </c>
    </row>
    <row r="294" spans="1:15" x14ac:dyDescent="0.2">
      <c r="A294" s="184"/>
      <c r="B294" s="184" t="s">
        <v>451</v>
      </c>
      <c r="C294" s="237">
        <f>SUM(C142:C293)</f>
        <v>27967395.920000002</v>
      </c>
      <c r="D294" s="237">
        <f>SUM(D142:D293)</f>
        <v>28026662.409999996</v>
      </c>
      <c r="E294" s="248">
        <f>SUM(E142:E293)</f>
        <v>-59266.489999999649</v>
      </c>
      <c r="O294" s="182">
        <v>1</v>
      </c>
    </row>
    <row r="295" spans="1:15" x14ac:dyDescent="0.2">
      <c r="A295" s="184"/>
      <c r="B295" s="187" t="s">
        <v>488</v>
      </c>
      <c r="C295" s="186"/>
      <c r="D295" s="186"/>
      <c r="E295" s="183"/>
      <c r="O295" s="182">
        <v>1</v>
      </c>
    </row>
    <row r="296" spans="1:15" x14ac:dyDescent="0.2">
      <c r="A296" s="184" t="str">
        <f>'24'!A2</f>
        <v>62100-G01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 xml:space="preserve">Intercompany-23F                                            </v>
      </c>
      <c r="C296" s="186">
        <f>IFERROR(INDEX(Lookup!$BH$9:$BH$3000,MATCH($A296,Lookup!$A$9:$A$3000,0)),0)</f>
        <v>0</v>
      </c>
      <c r="D296" s="186">
        <f>IFERROR(INDEX(Lookup!$BJ$9:$BJ$3000,MATCH($A296,Lookup!$A$9:$A$3000,0)),0)</f>
        <v>0</v>
      </c>
      <c r="E296" s="201">
        <f t="shared" ref="E296" si="21">+C296-D296</f>
        <v>0</v>
      </c>
      <c r="O296" s="182">
        <f t="shared" ref="O296:O358" si="22">+IF(A296&gt;0,1,0)</f>
        <v>1</v>
      </c>
    </row>
    <row r="297" spans="1:15" x14ac:dyDescent="0.2">
      <c r="A297" s="184" t="str">
        <f>'24'!A3</f>
        <v>62100-G02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 xml:space="preserve">Intercompany-EPH                                            </v>
      </c>
      <c r="C297" s="186">
        <f>IFERROR(INDEX(Lookup!$BH$9:$BH$3000,MATCH($A297,Lookup!$A$9:$A$3000,0)),0)</f>
        <v>0</v>
      </c>
      <c r="D297" s="186">
        <f>IFERROR(INDEX(Lookup!$BJ$9:$BJ$3000,MATCH($A297,Lookup!$A$9:$A$3000,0)),0)</f>
        <v>0</v>
      </c>
      <c r="E297" s="201">
        <f t="shared" ref="E297:E316" si="23">+C297-D297</f>
        <v>0</v>
      </c>
      <c r="O297" s="182">
        <f t="shared" si="22"/>
        <v>1</v>
      </c>
    </row>
    <row r="298" spans="1:15" x14ac:dyDescent="0.2">
      <c r="A298" s="184" t="str">
        <f>'24'!A4</f>
        <v>62100-G03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Intercompany-EPI                                            </v>
      </c>
      <c r="C298" s="186">
        <f>IFERROR(INDEX(Lookup!$BH$9:$BH$3000,MATCH($A298,Lookup!$A$9:$A$3000,0)),0)</f>
        <v>0</v>
      </c>
      <c r="D298" s="186">
        <f>IFERROR(INDEX(Lookup!$BJ$9:$BJ$3000,MATCH($A298,Lookup!$A$9:$A$3000,0)),0)</f>
        <v>0</v>
      </c>
      <c r="E298" s="201">
        <f t="shared" si="23"/>
        <v>0</v>
      </c>
      <c r="O298" s="182">
        <f t="shared" si="22"/>
        <v>1</v>
      </c>
    </row>
    <row r="299" spans="1:15" x14ac:dyDescent="0.2">
      <c r="A299" s="184" t="str">
        <f>'24'!A5</f>
        <v>62100-G04</v>
      </c>
      <c r="B299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Intercompany-FPP                                            </v>
      </c>
      <c r="C299" s="186">
        <f>IFERROR(INDEX(Lookup!$BH$9:$BH$3000,MATCH($A299,Lookup!$A$9:$A$3000,0)),0)</f>
        <v>0</v>
      </c>
      <c r="D299" s="186">
        <f>IFERROR(INDEX(Lookup!$BJ$9:$BJ$3000,MATCH($A299,Lookup!$A$9:$A$3000,0)),0)</f>
        <v>0</v>
      </c>
      <c r="E299" s="201">
        <f t="shared" si="23"/>
        <v>0</v>
      </c>
      <c r="O299" s="182">
        <f t="shared" si="22"/>
        <v>1</v>
      </c>
    </row>
    <row r="300" spans="1:15" x14ac:dyDescent="0.2">
      <c r="A300" s="184" t="str">
        <f>'24'!A6</f>
        <v>62100-G05</v>
      </c>
      <c r="B300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Intercompany-GBLT                                           </v>
      </c>
      <c r="C300" s="186">
        <f>IFERROR(INDEX(Lookup!$BH$9:$BH$3000,MATCH($A300,Lookup!$A$9:$A$3000,0)),0)</f>
        <v>0</v>
      </c>
      <c r="D300" s="186">
        <f>IFERROR(INDEX(Lookup!$BJ$9:$BJ$3000,MATCH($A300,Lookup!$A$9:$A$3000,0)),0)</f>
        <v>0</v>
      </c>
      <c r="E300" s="201">
        <f t="shared" si="23"/>
        <v>0</v>
      </c>
      <c r="O300" s="182">
        <f t="shared" si="22"/>
        <v>1</v>
      </c>
    </row>
    <row r="301" spans="1:15" x14ac:dyDescent="0.2">
      <c r="A301" s="184" t="str">
        <f>'24'!A7</f>
        <v>62100-G06</v>
      </c>
      <c r="B301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Intercompany-GIP                                            </v>
      </c>
      <c r="C301" s="186">
        <f>IFERROR(INDEX(Lookup!$BH$9:$BH$3000,MATCH($A301,Lookup!$A$9:$A$3000,0)),0)</f>
        <v>0</v>
      </c>
      <c r="D301" s="186">
        <f>IFERROR(INDEX(Lookup!$BJ$9:$BJ$3000,MATCH($A301,Lookup!$A$9:$A$3000,0)),0)</f>
        <v>0</v>
      </c>
      <c r="E301" s="201">
        <f t="shared" si="23"/>
        <v>0</v>
      </c>
      <c r="O301" s="182">
        <f t="shared" si="22"/>
        <v>1</v>
      </c>
    </row>
    <row r="302" spans="1:15" x14ac:dyDescent="0.2">
      <c r="A302" s="184" t="str">
        <f>'24'!A8</f>
        <v>62100-G07</v>
      </c>
      <c r="B30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Intercompany-GPM                                            </v>
      </c>
      <c r="C302" s="186">
        <f>IFERROR(INDEX(Lookup!$BH$9:$BH$3000,MATCH($A302,Lookup!$A$9:$A$3000,0)),0)</f>
        <v>0</v>
      </c>
      <c r="D302" s="186">
        <f>IFERROR(INDEX(Lookup!$BJ$9:$BJ$3000,MATCH($A302,Lookup!$A$9:$A$3000,0)),0)</f>
        <v>1717032.11</v>
      </c>
      <c r="E302" s="201">
        <f t="shared" si="23"/>
        <v>-1717032.11</v>
      </c>
      <c r="O302" s="182">
        <f t="shared" si="22"/>
        <v>1</v>
      </c>
    </row>
    <row r="303" spans="1:15" x14ac:dyDescent="0.2">
      <c r="A303" s="184" t="str">
        <f>'24'!A9</f>
        <v>62100-G08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Intercompany-OPC                                            </v>
      </c>
      <c r="C303" s="186">
        <f>IFERROR(INDEX(Lookup!$BH$9:$BH$3000,MATCH($A303,Lookup!$A$9:$A$3000,0)),0)</f>
        <v>0</v>
      </c>
      <c r="D303" s="186">
        <f>IFERROR(INDEX(Lookup!$BJ$9:$BJ$3000,MATCH($A303,Lookup!$A$9:$A$3000,0)),0)</f>
        <v>0</v>
      </c>
      <c r="E303" s="201">
        <f t="shared" si="23"/>
        <v>0</v>
      </c>
      <c r="O303" s="182">
        <f t="shared" si="22"/>
        <v>1</v>
      </c>
    </row>
    <row r="304" spans="1:15" x14ac:dyDescent="0.2">
      <c r="A304" s="184" t="str">
        <f>'24'!A10</f>
        <v>62100-G09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Intercompany-RIUP                                           </v>
      </c>
      <c r="C304" s="186">
        <f>IFERROR(INDEX(Lookup!$BH$9:$BH$3000,MATCH($A304,Lookup!$A$9:$A$3000,0)),0)</f>
        <v>0</v>
      </c>
      <c r="D304" s="186">
        <f>IFERROR(INDEX(Lookup!$BJ$9:$BJ$3000,MATCH($A304,Lookup!$A$9:$A$3000,0)),0)</f>
        <v>0</v>
      </c>
      <c r="E304" s="201">
        <f t="shared" si="23"/>
        <v>0</v>
      </c>
      <c r="O304" s="182">
        <f t="shared" si="22"/>
        <v>1</v>
      </c>
    </row>
    <row r="305" spans="1:15" x14ac:dyDescent="0.2">
      <c r="A305" s="184" t="str">
        <f>'24'!A11</f>
        <v>62100-G11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Intercompany-SOLE                                           </v>
      </c>
      <c r="C305" s="186">
        <f>IFERROR(INDEX(Lookup!$BH$9:$BH$3000,MATCH($A305,Lookup!$A$9:$A$3000,0)),0)</f>
        <v>0</v>
      </c>
      <c r="D305" s="186">
        <f>IFERROR(INDEX(Lookup!$BJ$9:$BJ$3000,MATCH($A305,Lookup!$A$9:$A$3000,0)),0)</f>
        <v>0</v>
      </c>
      <c r="E305" s="201">
        <f t="shared" si="23"/>
        <v>0</v>
      </c>
      <c r="O305" s="182">
        <f t="shared" si="22"/>
        <v>1</v>
      </c>
    </row>
    <row r="306" spans="1:15" x14ac:dyDescent="0.2">
      <c r="A306" s="184" t="str">
        <f>'24'!A12</f>
        <v>62100-G12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Intercompany-TAR                                            </v>
      </c>
      <c r="C306" s="186">
        <f>IFERROR(INDEX(Lookup!$BH$9:$BH$3000,MATCH($A306,Lookup!$A$9:$A$3000,0)),0)</f>
        <v>0</v>
      </c>
      <c r="D306" s="186">
        <f>IFERROR(INDEX(Lookup!$BJ$9:$BJ$3000,MATCH($A306,Lookup!$A$9:$A$3000,0)),0)</f>
        <v>0</v>
      </c>
      <c r="E306" s="201">
        <f t="shared" si="23"/>
        <v>0</v>
      </c>
      <c r="O306" s="182">
        <f t="shared" si="22"/>
        <v>1</v>
      </c>
    </row>
    <row r="307" spans="1:15" x14ac:dyDescent="0.2">
      <c r="A307" s="184" t="str">
        <f>'24'!A13</f>
        <v>62100-G13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Intercompany-TAT                                            </v>
      </c>
      <c r="C307" s="186">
        <f>IFERROR(INDEX(Lookup!$BH$9:$BH$3000,MATCH($A307,Lookup!$A$9:$A$3000,0)),0)</f>
        <v>0</v>
      </c>
      <c r="D307" s="186">
        <f>IFERROR(INDEX(Lookup!$BJ$9:$BJ$3000,MATCH($A307,Lookup!$A$9:$A$3000,0)),0)</f>
        <v>0</v>
      </c>
      <c r="E307" s="201">
        <f t="shared" si="23"/>
        <v>0</v>
      </c>
      <c r="O307" s="182">
        <f t="shared" si="22"/>
        <v>1</v>
      </c>
    </row>
    <row r="308" spans="1:15" x14ac:dyDescent="0.2">
      <c r="A308" s="184" t="str">
        <f>'24'!A14</f>
        <v>62100-G14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Intercompany-TMV                                            </v>
      </c>
      <c r="C308" s="186">
        <f>IFERROR(INDEX(Lookup!$BH$9:$BH$3000,MATCH($A308,Lookup!$A$9:$A$3000,0)),0)</f>
        <v>0</v>
      </c>
      <c r="D308" s="186">
        <f>IFERROR(INDEX(Lookup!$BJ$9:$BJ$3000,MATCH($A308,Lookup!$A$9:$A$3000,0)),0)</f>
        <v>0</v>
      </c>
      <c r="E308" s="201">
        <f t="shared" si="23"/>
        <v>0</v>
      </c>
      <c r="O308" s="182">
        <f t="shared" si="22"/>
        <v>1</v>
      </c>
    </row>
    <row r="309" spans="1:15" hidden="1" x14ac:dyDescent="0.2">
      <c r="A309" s="184">
        <f>'24'!A15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6">
        <f>IFERROR(INDEX(Lookup!$BH$9:$BH$3000,MATCH($A309,Lookup!$A$9:$A$3000,0)),0)</f>
        <v>0</v>
      </c>
      <c r="D309" s="186">
        <f>IFERROR(INDEX(Lookup!$BJ$9:$BJ$3000,MATCH($A309,Lookup!$A$9:$A$3000,0)),0)</f>
        <v>0</v>
      </c>
      <c r="E309" s="201">
        <f t="shared" si="23"/>
        <v>0</v>
      </c>
      <c r="O309" s="182">
        <f t="shared" si="22"/>
        <v>0</v>
      </c>
    </row>
    <row r="310" spans="1:15" hidden="1" x14ac:dyDescent="0.2">
      <c r="A310" s="184">
        <f>'24'!A16</f>
        <v>0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C310" s="186">
        <f>IFERROR(INDEX(Lookup!$BH$9:$BH$3000,MATCH($A310,Lookup!$A$9:$A$3000,0)),0)</f>
        <v>0</v>
      </c>
      <c r="D310" s="186">
        <f>IFERROR(INDEX(Lookup!$BJ$9:$BJ$3000,MATCH($A310,Lookup!$A$9:$A$3000,0)),0)</f>
        <v>0</v>
      </c>
      <c r="E310" s="201">
        <f t="shared" si="23"/>
        <v>0</v>
      </c>
      <c r="O310" s="182">
        <f t="shared" si="22"/>
        <v>0</v>
      </c>
    </row>
    <row r="311" spans="1:15" hidden="1" x14ac:dyDescent="0.2">
      <c r="A311" s="184">
        <f>'24'!A17</f>
        <v>0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C311" s="186">
        <f>IFERROR(INDEX(Lookup!$BH$9:$BH$3000,MATCH($A311,Lookup!$A$9:$A$3000,0)),0)</f>
        <v>0</v>
      </c>
      <c r="D311" s="186">
        <f>IFERROR(INDEX(Lookup!$BJ$9:$BJ$3000,MATCH($A311,Lookup!$A$9:$A$3000,0)),0)</f>
        <v>0</v>
      </c>
      <c r="E311" s="201">
        <f t="shared" si="23"/>
        <v>0</v>
      </c>
      <c r="O311" s="182">
        <f t="shared" si="22"/>
        <v>0</v>
      </c>
    </row>
    <row r="312" spans="1:15" hidden="1" x14ac:dyDescent="0.2">
      <c r="A312" s="184">
        <f>'24'!A18</f>
        <v>0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C312" s="186">
        <f>IFERROR(INDEX(Lookup!$BH$9:$BH$3000,MATCH($A312,Lookup!$A$9:$A$3000,0)),0)</f>
        <v>0</v>
      </c>
      <c r="D312" s="186">
        <f>IFERROR(INDEX(Lookup!$BJ$9:$BJ$3000,MATCH($A312,Lookup!$A$9:$A$3000,0)),0)</f>
        <v>0</v>
      </c>
      <c r="E312" s="201">
        <f t="shared" si="23"/>
        <v>0</v>
      </c>
      <c r="O312" s="182">
        <f t="shared" si="22"/>
        <v>0</v>
      </c>
    </row>
    <row r="313" spans="1:15" hidden="1" x14ac:dyDescent="0.2">
      <c r="A313" s="184">
        <f>'24'!A19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IFERROR(INDEX(Lookup!$BH$9:$BH$3000,MATCH($A313,Lookup!$A$9:$A$3000,0)),0)</f>
        <v>0</v>
      </c>
      <c r="D313" s="186">
        <f>IFERROR(INDEX(Lookup!$BJ$9:$BJ$3000,MATCH($A313,Lookup!$A$9:$A$3000,0)),0)</f>
        <v>0</v>
      </c>
      <c r="E313" s="201">
        <f t="shared" si="23"/>
        <v>0</v>
      </c>
      <c r="O313" s="182">
        <f t="shared" si="22"/>
        <v>0</v>
      </c>
    </row>
    <row r="314" spans="1:15" hidden="1" x14ac:dyDescent="0.2">
      <c r="A314" s="184">
        <f>'24'!A20</f>
        <v>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C314" s="186">
        <f>IFERROR(INDEX(Lookup!$BH$9:$BH$3000,MATCH($A314,Lookup!$A$9:$A$3000,0)),0)</f>
        <v>0</v>
      </c>
      <c r="D314" s="186">
        <f>IFERROR(INDEX(Lookup!$BJ$9:$BJ$3000,MATCH($A314,Lookup!$A$9:$A$3000,0)),0)</f>
        <v>0</v>
      </c>
      <c r="E314" s="201">
        <f t="shared" si="23"/>
        <v>0</v>
      </c>
      <c r="O314" s="182">
        <f t="shared" si="22"/>
        <v>0</v>
      </c>
    </row>
    <row r="315" spans="1:15" hidden="1" x14ac:dyDescent="0.2">
      <c r="A315" s="184">
        <f>'24'!A21</f>
        <v>0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C315" s="186">
        <f>IFERROR(INDEX(Lookup!$BH$9:$BH$3000,MATCH($A315,Lookup!$A$9:$A$3000,0)),0)</f>
        <v>0</v>
      </c>
      <c r="D315" s="186">
        <f>IFERROR(INDEX(Lookup!$BJ$9:$BJ$3000,MATCH($A315,Lookup!$A$9:$A$3000,0)),0)</f>
        <v>0</v>
      </c>
      <c r="E315" s="201">
        <f t="shared" si="23"/>
        <v>0</v>
      </c>
      <c r="O315" s="182">
        <f t="shared" si="22"/>
        <v>0</v>
      </c>
    </row>
    <row r="316" spans="1:15" hidden="1" x14ac:dyDescent="0.2">
      <c r="A316" s="184">
        <f>'24'!A22</f>
        <v>0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C316" s="186">
        <f>IFERROR(INDEX(Lookup!$BH$9:$BH$3000,MATCH($A316,Lookup!$A$9:$A$3000,0)),0)</f>
        <v>0</v>
      </c>
      <c r="D316" s="186">
        <f>IFERROR(INDEX(Lookup!$BJ$9:$BJ$3000,MATCH($A316,Lookup!$A$9:$A$3000,0)),0)</f>
        <v>0</v>
      </c>
      <c r="E316" s="201">
        <f t="shared" si="23"/>
        <v>0</v>
      </c>
      <c r="O316" s="182">
        <f t="shared" si="22"/>
        <v>0</v>
      </c>
    </row>
    <row r="317" spans="1:15" x14ac:dyDescent="0.2">
      <c r="B317" s="184" t="s">
        <v>451</v>
      </c>
      <c r="C317" s="189">
        <f>SUM(C296:C316)</f>
        <v>0</v>
      </c>
      <c r="D317" s="189">
        <f>SUM(D296:D316)</f>
        <v>1717032.11</v>
      </c>
      <c r="E317" s="238">
        <f>+C317-D317</f>
        <v>-1717032.11</v>
      </c>
      <c r="O317" s="182">
        <v>1</v>
      </c>
    </row>
    <row r="318" spans="1:15" x14ac:dyDescent="0.2">
      <c r="B318" s="187" t="s">
        <v>486</v>
      </c>
      <c r="C318" s="186"/>
      <c r="D318" s="186"/>
      <c r="E318" s="183">
        <f t="shared" si="10"/>
        <v>0</v>
      </c>
      <c r="O318" s="182">
        <v>1</v>
      </c>
    </row>
    <row r="319" spans="1:15" x14ac:dyDescent="0.2">
      <c r="A319" s="184" t="str">
        <f>'25'!A2</f>
        <v>63160-G01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Bill of Exchange-23F                                        </v>
      </c>
      <c r="C319" s="186">
        <f>IFERROR(INDEX(Lookup!$BH$9:$BH$3000,MATCH($A319,Lookup!$A$9:$A$3000,0)),0)</f>
        <v>0</v>
      </c>
      <c r="D319" s="186">
        <f>IFERROR(INDEX(Lookup!$BJ$9:$BJ$3000,MATCH($A319,Lookup!$A$9:$A$3000,0)),0)</f>
        <v>0</v>
      </c>
      <c r="E319" s="201">
        <f t="shared" si="10"/>
        <v>0</v>
      </c>
      <c r="O319" s="182">
        <f t="shared" si="22"/>
        <v>1</v>
      </c>
    </row>
    <row r="320" spans="1:15" x14ac:dyDescent="0.2">
      <c r="A320" s="184" t="str">
        <f>'25'!A3</f>
        <v>63160-G02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Bill of Exchange-EPH                                        </v>
      </c>
      <c r="C320" s="186">
        <f>IFERROR(INDEX(Lookup!$BH$9:$BH$3000,MATCH($A320,Lookup!$A$9:$A$3000,0)),0)</f>
        <v>0</v>
      </c>
      <c r="D320" s="186">
        <f>IFERROR(INDEX(Lookup!$BJ$9:$BJ$3000,MATCH($A320,Lookup!$A$9:$A$3000,0)),0)</f>
        <v>0</v>
      </c>
      <c r="E320" s="201">
        <f t="shared" ref="E320:E346" si="24">+C320-D320</f>
        <v>0</v>
      </c>
      <c r="O320" s="182">
        <f t="shared" si="22"/>
        <v>1</v>
      </c>
    </row>
    <row r="321" spans="1:15" x14ac:dyDescent="0.2">
      <c r="A321" s="184" t="str">
        <f>'25'!A4</f>
        <v>63160-G03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 xml:space="preserve">Bill of Exchange-EPI                                        </v>
      </c>
      <c r="C321" s="186">
        <f>IFERROR(INDEX(Lookup!$BH$9:$BH$3000,MATCH($A321,Lookup!$A$9:$A$3000,0)),0)</f>
        <v>0</v>
      </c>
      <c r="D321" s="186">
        <f>IFERROR(INDEX(Lookup!$BJ$9:$BJ$3000,MATCH($A321,Lookup!$A$9:$A$3000,0)),0)</f>
        <v>0</v>
      </c>
      <c r="E321" s="201">
        <f t="shared" si="24"/>
        <v>0</v>
      </c>
      <c r="O321" s="182">
        <f t="shared" si="22"/>
        <v>1</v>
      </c>
    </row>
    <row r="322" spans="1:15" x14ac:dyDescent="0.2">
      <c r="A322" s="184" t="str">
        <f>'25'!A5</f>
        <v>63160-G04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Bill of Exchange-FPP                                        </v>
      </c>
      <c r="C322" s="186">
        <f>IFERROR(INDEX(Lookup!$BH$9:$BH$3000,MATCH($A322,Lookup!$A$9:$A$3000,0)),0)</f>
        <v>0</v>
      </c>
      <c r="D322" s="186">
        <f>IFERROR(INDEX(Lookup!$BJ$9:$BJ$3000,MATCH($A322,Lookup!$A$9:$A$3000,0)),0)</f>
        <v>0</v>
      </c>
      <c r="E322" s="201">
        <f t="shared" si="24"/>
        <v>0</v>
      </c>
      <c r="O322" s="182">
        <f t="shared" si="22"/>
        <v>1</v>
      </c>
    </row>
    <row r="323" spans="1:15" x14ac:dyDescent="0.2">
      <c r="A323" s="184" t="str">
        <f>'25'!A6</f>
        <v>63160-G05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 xml:space="preserve">Bill of Exchange-GBLT                                       </v>
      </c>
      <c r="C323" s="186">
        <f>IFERROR(INDEX(Lookup!$BH$9:$BH$3000,MATCH($A323,Lookup!$A$9:$A$3000,0)),0)</f>
        <v>0</v>
      </c>
      <c r="D323" s="186">
        <f>IFERROR(INDEX(Lookup!$BJ$9:$BJ$3000,MATCH($A323,Lookup!$A$9:$A$3000,0)),0)</f>
        <v>0</v>
      </c>
      <c r="E323" s="201">
        <f t="shared" si="24"/>
        <v>0</v>
      </c>
      <c r="O323" s="182">
        <f t="shared" si="22"/>
        <v>1</v>
      </c>
    </row>
    <row r="324" spans="1:15" x14ac:dyDescent="0.2">
      <c r="A324" s="184" t="str">
        <f>'25'!A7</f>
        <v>63160-G06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 xml:space="preserve">Bill of Exchange-GIP                                        </v>
      </c>
      <c r="C324" s="186">
        <f>IFERROR(INDEX(Lookup!$BH$9:$BH$3000,MATCH($A324,Lookup!$A$9:$A$3000,0)),0)</f>
        <v>0</v>
      </c>
      <c r="D324" s="186">
        <f>IFERROR(INDEX(Lookup!$BJ$9:$BJ$3000,MATCH($A324,Lookup!$A$9:$A$3000,0)),0)</f>
        <v>0</v>
      </c>
      <c r="E324" s="201">
        <f t="shared" si="24"/>
        <v>0</v>
      </c>
      <c r="O324" s="182">
        <f t="shared" si="22"/>
        <v>1</v>
      </c>
    </row>
    <row r="325" spans="1:15" x14ac:dyDescent="0.2">
      <c r="A325" s="184" t="str">
        <f>'25'!A8</f>
        <v>63160-G07</v>
      </c>
      <c r="B325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 xml:space="preserve">Bill of Exchange-GPM                                        </v>
      </c>
      <c r="C325" s="186">
        <f>IFERROR(INDEX(Lookup!$BH$9:$BH$3000,MATCH($A325,Lookup!$A$9:$A$3000,0)),0)</f>
        <v>0</v>
      </c>
      <c r="D325" s="186">
        <f>IFERROR(INDEX(Lookup!$BJ$9:$BJ$3000,MATCH($A325,Lookup!$A$9:$A$3000,0)),0)</f>
        <v>0</v>
      </c>
      <c r="E325" s="201">
        <f t="shared" si="24"/>
        <v>0</v>
      </c>
      <c r="O325" s="182">
        <f t="shared" si="22"/>
        <v>1</v>
      </c>
    </row>
    <row r="326" spans="1:15" x14ac:dyDescent="0.2">
      <c r="A326" s="184" t="str">
        <f>'25'!A9</f>
        <v>63160-G08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Bill of Exchange-OPC                                        </v>
      </c>
      <c r="C326" s="186">
        <f>IFERROR(INDEX(Lookup!$BH$9:$BH$3000,MATCH($A326,Lookup!$A$9:$A$3000,0)),0)</f>
        <v>0</v>
      </c>
      <c r="D326" s="186">
        <f>IFERROR(INDEX(Lookup!$BJ$9:$BJ$3000,MATCH($A326,Lookup!$A$9:$A$3000,0)),0)</f>
        <v>0</v>
      </c>
      <c r="E326" s="201">
        <f t="shared" si="24"/>
        <v>0</v>
      </c>
      <c r="O326" s="182">
        <f t="shared" si="22"/>
        <v>1</v>
      </c>
    </row>
    <row r="327" spans="1:15" x14ac:dyDescent="0.2">
      <c r="A327" s="184" t="str">
        <f>'25'!A10</f>
        <v>63160-G09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Bill of Exchange-RIUP                                       </v>
      </c>
      <c r="C327" s="186">
        <f>IFERROR(INDEX(Lookup!$BH$9:$BH$3000,MATCH($A327,Lookup!$A$9:$A$3000,0)),0)</f>
        <v>0</v>
      </c>
      <c r="D327" s="186">
        <f>IFERROR(INDEX(Lookup!$BJ$9:$BJ$3000,MATCH($A327,Lookup!$A$9:$A$3000,0)),0)</f>
        <v>0</v>
      </c>
      <c r="E327" s="201">
        <f t="shared" si="24"/>
        <v>0</v>
      </c>
      <c r="O327" s="182">
        <f t="shared" si="22"/>
        <v>1</v>
      </c>
    </row>
    <row r="328" spans="1:15" x14ac:dyDescent="0.2">
      <c r="A328" s="184" t="str">
        <f>'25'!A11</f>
        <v>63160-G11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Bill of Exchange-SOLE                                       </v>
      </c>
      <c r="C328" s="186">
        <f>IFERROR(INDEX(Lookup!$BH$9:$BH$3000,MATCH($A328,Lookup!$A$9:$A$3000,0)),0)</f>
        <v>0</v>
      </c>
      <c r="D328" s="186">
        <f>IFERROR(INDEX(Lookup!$BJ$9:$BJ$3000,MATCH($A328,Lookup!$A$9:$A$3000,0)),0)</f>
        <v>0</v>
      </c>
      <c r="E328" s="201">
        <f t="shared" si="24"/>
        <v>0</v>
      </c>
      <c r="O328" s="182">
        <f t="shared" si="22"/>
        <v>1</v>
      </c>
    </row>
    <row r="329" spans="1:15" x14ac:dyDescent="0.2">
      <c r="A329" s="184" t="str">
        <f>'25'!A12</f>
        <v>63160-G12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Bill of Exchange-TAR                                        </v>
      </c>
      <c r="C329" s="186">
        <f>IFERROR(INDEX(Lookup!$BH$9:$BH$3000,MATCH($A329,Lookup!$A$9:$A$3000,0)),0)</f>
        <v>0</v>
      </c>
      <c r="D329" s="186">
        <f>IFERROR(INDEX(Lookup!$BJ$9:$BJ$3000,MATCH($A329,Lookup!$A$9:$A$3000,0)),0)</f>
        <v>0</v>
      </c>
      <c r="E329" s="201">
        <f t="shared" si="24"/>
        <v>0</v>
      </c>
      <c r="O329" s="182">
        <f t="shared" si="22"/>
        <v>1</v>
      </c>
    </row>
    <row r="330" spans="1:15" x14ac:dyDescent="0.2">
      <c r="A330" s="184" t="str">
        <f>'25'!A13</f>
        <v>63160-G13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 xml:space="preserve">Bill of Exchange-TAT                                        </v>
      </c>
      <c r="C330" s="186">
        <f>IFERROR(INDEX(Lookup!$BH$9:$BH$3000,MATCH($A330,Lookup!$A$9:$A$3000,0)),0)</f>
        <v>0</v>
      </c>
      <c r="D330" s="186">
        <f>IFERROR(INDEX(Lookup!$BJ$9:$BJ$3000,MATCH($A330,Lookup!$A$9:$A$3000,0)),0)</f>
        <v>0</v>
      </c>
      <c r="E330" s="201">
        <f t="shared" si="24"/>
        <v>0</v>
      </c>
      <c r="O330" s="182">
        <f t="shared" si="22"/>
        <v>1</v>
      </c>
    </row>
    <row r="331" spans="1:15" x14ac:dyDescent="0.2">
      <c r="A331" s="184" t="str">
        <f>'25'!A14</f>
        <v>63160-G14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 xml:space="preserve">Bill of Exchange-TMV                                        </v>
      </c>
      <c r="C331" s="186">
        <f>IFERROR(INDEX(Lookup!$BH$9:$BH$3000,MATCH($A331,Lookup!$A$9:$A$3000,0)),0)</f>
        <v>0</v>
      </c>
      <c r="D331" s="186">
        <f>IFERROR(INDEX(Lookup!$BJ$9:$BJ$3000,MATCH($A331,Lookup!$A$9:$A$3000,0)),0)</f>
        <v>0</v>
      </c>
      <c r="E331" s="201">
        <f t="shared" si="24"/>
        <v>0</v>
      </c>
      <c r="O331" s="182">
        <f t="shared" si="22"/>
        <v>1</v>
      </c>
    </row>
    <row r="332" spans="1:15" x14ac:dyDescent="0.2">
      <c r="A332" s="184" t="str">
        <f>'25'!A15</f>
        <v>63420-G01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 xml:space="preserve">Shares in subsidiary-23F                                    </v>
      </c>
      <c r="C332" s="186">
        <f>IFERROR(INDEX(Lookup!$BH$9:$BH$3000,MATCH($A332,Lookup!$A$9:$A$3000,0)),0)</f>
        <v>0</v>
      </c>
      <c r="D332" s="186">
        <f>IFERROR(INDEX(Lookup!$BJ$9:$BJ$3000,MATCH($A332,Lookup!$A$9:$A$3000,0)),0)</f>
        <v>0</v>
      </c>
      <c r="E332" s="201">
        <f t="shared" si="24"/>
        <v>0</v>
      </c>
      <c r="O332" s="182">
        <f t="shared" si="22"/>
        <v>1</v>
      </c>
    </row>
    <row r="333" spans="1:15" x14ac:dyDescent="0.2">
      <c r="A333" s="184" t="str">
        <f>'25'!A16</f>
        <v>63420-G02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 xml:space="preserve">Shares in subsidiary-EPH                                    </v>
      </c>
      <c r="C333" s="186">
        <f>IFERROR(INDEX(Lookup!$BH$9:$BH$3000,MATCH($A333,Lookup!$A$9:$A$3000,0)),0)</f>
        <v>0</v>
      </c>
      <c r="D333" s="186">
        <f>IFERROR(INDEX(Lookup!$BJ$9:$BJ$3000,MATCH($A333,Lookup!$A$9:$A$3000,0)),0)</f>
        <v>0</v>
      </c>
      <c r="E333" s="201">
        <f t="shared" si="24"/>
        <v>0</v>
      </c>
      <c r="O333" s="182">
        <f t="shared" si="22"/>
        <v>1</v>
      </c>
    </row>
    <row r="334" spans="1:15" x14ac:dyDescent="0.2">
      <c r="A334" s="184" t="str">
        <f>'25'!A17</f>
        <v>63420-G03</v>
      </c>
      <c r="B334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 xml:space="preserve">Shares in subsidiary-EPI                                    </v>
      </c>
      <c r="C334" s="186">
        <f>IFERROR(INDEX(Lookup!$BH$9:$BH$3000,MATCH($A334,Lookup!$A$9:$A$3000,0)),0)</f>
        <v>0</v>
      </c>
      <c r="D334" s="186">
        <f>IFERROR(INDEX(Lookup!$BJ$9:$BJ$3000,MATCH($A334,Lookup!$A$9:$A$3000,0)),0)</f>
        <v>0</v>
      </c>
      <c r="E334" s="201">
        <f t="shared" si="24"/>
        <v>0</v>
      </c>
      <c r="O334" s="182">
        <f t="shared" si="22"/>
        <v>1</v>
      </c>
    </row>
    <row r="335" spans="1:15" x14ac:dyDescent="0.2">
      <c r="A335" s="184" t="str">
        <f>'25'!A18</f>
        <v>63420-G04</v>
      </c>
      <c r="B335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 xml:space="preserve">Shares in subsidiary-FPP                                    </v>
      </c>
      <c r="C335" s="186">
        <f>IFERROR(INDEX(Lookup!$BH$9:$BH$3000,MATCH($A335,Lookup!$A$9:$A$3000,0)),0)</f>
        <v>0</v>
      </c>
      <c r="D335" s="186">
        <f>IFERROR(INDEX(Lookup!$BJ$9:$BJ$3000,MATCH($A335,Lookup!$A$9:$A$3000,0)),0)</f>
        <v>0</v>
      </c>
      <c r="E335" s="201">
        <f t="shared" si="24"/>
        <v>0</v>
      </c>
      <c r="O335" s="182">
        <f t="shared" si="22"/>
        <v>1</v>
      </c>
    </row>
    <row r="336" spans="1:15" x14ac:dyDescent="0.2">
      <c r="A336" s="184" t="str">
        <f>'25'!A19</f>
        <v>63420-G05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 xml:space="preserve">Shares in subsidiary-GBLT                                   </v>
      </c>
      <c r="C336" s="186">
        <f>IFERROR(INDEX(Lookup!$BH$9:$BH$3000,MATCH($A336,Lookup!$A$9:$A$3000,0)),0)</f>
        <v>0</v>
      </c>
      <c r="D336" s="186">
        <f>IFERROR(INDEX(Lookup!$BJ$9:$BJ$3000,MATCH($A336,Lookup!$A$9:$A$3000,0)),0)</f>
        <v>0</v>
      </c>
      <c r="E336" s="201">
        <f t="shared" si="24"/>
        <v>0</v>
      </c>
      <c r="O336" s="182">
        <f t="shared" si="22"/>
        <v>1</v>
      </c>
    </row>
    <row r="337" spans="1:15" x14ac:dyDescent="0.2">
      <c r="A337" s="184" t="str">
        <f>'25'!A20</f>
        <v>63420-G06</v>
      </c>
      <c r="B337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 xml:space="preserve">Shares in subsidiary-GIP                                    </v>
      </c>
      <c r="C337" s="186">
        <f>IFERROR(INDEX(Lookup!$BH$9:$BH$3000,MATCH($A337,Lookup!$A$9:$A$3000,0)),0)</f>
        <v>0</v>
      </c>
      <c r="D337" s="186">
        <f>IFERROR(INDEX(Lookup!$BJ$9:$BJ$3000,MATCH($A337,Lookup!$A$9:$A$3000,0)),0)</f>
        <v>0</v>
      </c>
      <c r="E337" s="201">
        <f t="shared" si="24"/>
        <v>0</v>
      </c>
      <c r="O337" s="182">
        <f t="shared" si="22"/>
        <v>1</v>
      </c>
    </row>
    <row r="338" spans="1:15" x14ac:dyDescent="0.2">
      <c r="A338" s="184" t="str">
        <f>'25'!A21</f>
        <v>63420-G07</v>
      </c>
      <c r="B338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 xml:space="preserve">Shares in subsidiary-GPM                                    </v>
      </c>
      <c r="C338" s="186">
        <f>IFERROR(INDEX(Lookup!$BH$9:$BH$3000,MATCH($A338,Lookup!$A$9:$A$3000,0)),0)</f>
        <v>0</v>
      </c>
      <c r="D338" s="186">
        <f>IFERROR(INDEX(Lookup!$BJ$9:$BJ$3000,MATCH($A338,Lookup!$A$9:$A$3000,0)),0)</f>
        <v>0</v>
      </c>
      <c r="E338" s="201">
        <f t="shared" si="24"/>
        <v>0</v>
      </c>
      <c r="O338" s="182">
        <f t="shared" si="22"/>
        <v>1</v>
      </c>
    </row>
    <row r="339" spans="1:15" x14ac:dyDescent="0.2">
      <c r="A339" s="184" t="str">
        <f>'25'!A22</f>
        <v>63420-G08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 xml:space="preserve">Shares in subsidiary-OPC                                    </v>
      </c>
      <c r="C339" s="186">
        <f>IFERROR(INDEX(Lookup!$BH$9:$BH$3000,MATCH($A339,Lookup!$A$9:$A$3000,0)),0)</f>
        <v>0</v>
      </c>
      <c r="D339" s="186">
        <f>IFERROR(INDEX(Lookup!$BJ$9:$BJ$3000,MATCH($A339,Lookup!$A$9:$A$3000,0)),0)</f>
        <v>0</v>
      </c>
      <c r="E339" s="201">
        <f t="shared" si="24"/>
        <v>0</v>
      </c>
      <c r="O339" s="182">
        <f t="shared" si="22"/>
        <v>1</v>
      </c>
    </row>
    <row r="340" spans="1:15" x14ac:dyDescent="0.2">
      <c r="A340" s="184" t="str">
        <f>'25'!A23</f>
        <v>63420-G09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Shares in subsidiary-RIUP                                   </v>
      </c>
      <c r="C340" s="186">
        <f>IFERROR(INDEX(Lookup!$BH$9:$BH$3000,MATCH($A340,Lookup!$A$9:$A$3000,0)),0)</f>
        <v>0</v>
      </c>
      <c r="D340" s="186">
        <f>IFERROR(INDEX(Lookup!$BJ$9:$BJ$3000,MATCH($A340,Lookup!$A$9:$A$3000,0)),0)</f>
        <v>0</v>
      </c>
      <c r="E340" s="201">
        <f t="shared" si="24"/>
        <v>0</v>
      </c>
      <c r="O340" s="182">
        <f t="shared" si="22"/>
        <v>1</v>
      </c>
    </row>
    <row r="341" spans="1:15" x14ac:dyDescent="0.2">
      <c r="A341" s="184" t="str">
        <f>'25'!A24</f>
        <v>63420-G11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Shares in subsidiary-SOLE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si="24"/>
        <v>0</v>
      </c>
      <c r="O341" s="182">
        <f t="shared" si="22"/>
        <v>1</v>
      </c>
    </row>
    <row r="342" spans="1:15" x14ac:dyDescent="0.2">
      <c r="A342" s="184" t="str">
        <f>'25'!A25</f>
        <v>63420-G12</v>
      </c>
      <c r="B34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 xml:space="preserve">Shares in subsidiary-TAR                                    </v>
      </c>
      <c r="C342" s="186">
        <f>IFERROR(INDEX(Lookup!$BH$9:$BH$3000,MATCH($A342,Lookup!$A$9:$A$3000,0)),0)</f>
        <v>0</v>
      </c>
      <c r="D342" s="186">
        <f>IFERROR(INDEX(Lookup!$BJ$9:$BJ$3000,MATCH($A342,Lookup!$A$9:$A$3000,0)),0)</f>
        <v>0</v>
      </c>
      <c r="E342" s="201">
        <f t="shared" si="24"/>
        <v>0</v>
      </c>
      <c r="O342" s="182">
        <f t="shared" si="22"/>
        <v>1</v>
      </c>
    </row>
    <row r="343" spans="1:15" x14ac:dyDescent="0.2">
      <c r="A343" s="184" t="str">
        <f>'25'!A26</f>
        <v>63420-G13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 xml:space="preserve">Shares in subsidiary-TAT                                    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24"/>
        <v>0</v>
      </c>
      <c r="O343" s="182">
        <f t="shared" si="22"/>
        <v>1</v>
      </c>
    </row>
    <row r="344" spans="1:15" x14ac:dyDescent="0.2">
      <c r="A344" s="184" t="str">
        <f>'25'!A27</f>
        <v>63420-G14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 xml:space="preserve">Shares in subsidiary-TMV                                    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24"/>
        <v>0</v>
      </c>
      <c r="O344" s="182">
        <f t="shared" si="22"/>
        <v>1</v>
      </c>
    </row>
    <row r="345" spans="1:15" x14ac:dyDescent="0.2">
      <c r="A345" s="184" t="str">
        <f>'25'!A28</f>
        <v>63440-H01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 xml:space="preserve">Trusts-APT                                                  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24"/>
        <v>0</v>
      </c>
      <c r="O345" s="182">
        <f t="shared" si="22"/>
        <v>1</v>
      </c>
    </row>
    <row r="346" spans="1:15" x14ac:dyDescent="0.2">
      <c r="A346" s="184" t="str">
        <f>'25'!A29</f>
        <v>63440-H02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 xml:space="preserve">Trusts-JMFT                                                 </v>
      </c>
      <c r="C346" s="186">
        <f>IFERROR(INDEX(Lookup!$BH$9:$BH$3000,MATCH($A346,Lookup!$A$9:$A$3000,0)),0)</f>
        <v>178000</v>
      </c>
      <c r="D346" s="186">
        <f>IFERROR(INDEX(Lookup!$BJ$9:$BJ$3000,MATCH($A346,Lookup!$A$9:$A$3000,0)),0)</f>
        <v>0</v>
      </c>
      <c r="E346" s="201">
        <f t="shared" si="24"/>
        <v>178000</v>
      </c>
      <c r="O346" s="182">
        <f t="shared" si="22"/>
        <v>1</v>
      </c>
    </row>
    <row r="347" spans="1:15" hidden="1" x14ac:dyDescent="0.2">
      <c r="A347" s="184">
        <f>'25'!A30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ref="E347:E375" si="25">+C347-D347</f>
        <v>0</v>
      </c>
      <c r="O347" s="182">
        <f t="shared" si="22"/>
        <v>0</v>
      </c>
    </row>
    <row r="348" spans="1:15" hidden="1" x14ac:dyDescent="0.2">
      <c r="A348" s="184">
        <f>'25'!A31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25"/>
        <v>0</v>
      </c>
      <c r="O348" s="182">
        <f t="shared" si="22"/>
        <v>0</v>
      </c>
    </row>
    <row r="349" spans="1:15" hidden="1" x14ac:dyDescent="0.2">
      <c r="A349" s="184">
        <f>'25'!A32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25"/>
        <v>0</v>
      </c>
      <c r="O349" s="182">
        <f t="shared" si="22"/>
        <v>0</v>
      </c>
    </row>
    <row r="350" spans="1:15" hidden="1" x14ac:dyDescent="0.2">
      <c r="A350" s="184">
        <f>'25'!A33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25"/>
        <v>0</v>
      </c>
      <c r="O350" s="182">
        <f t="shared" si="22"/>
        <v>0</v>
      </c>
    </row>
    <row r="351" spans="1:15" hidden="1" x14ac:dyDescent="0.2">
      <c r="A351" s="184">
        <f>'25'!A34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25"/>
        <v>0</v>
      </c>
      <c r="O351" s="182">
        <f t="shared" si="22"/>
        <v>0</v>
      </c>
    </row>
    <row r="352" spans="1:15" hidden="1" x14ac:dyDescent="0.2">
      <c r="A352" s="184">
        <f>'25'!A35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25"/>
        <v>0</v>
      </c>
      <c r="O352" s="182">
        <f t="shared" si="22"/>
        <v>0</v>
      </c>
    </row>
    <row r="353" spans="1:15" hidden="1" x14ac:dyDescent="0.2">
      <c r="A353" s="184">
        <f>'25'!A36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25"/>
        <v>0</v>
      </c>
      <c r="O353" s="182">
        <f t="shared" si="22"/>
        <v>0</v>
      </c>
    </row>
    <row r="354" spans="1:15" hidden="1" x14ac:dyDescent="0.2">
      <c r="A354" s="184">
        <f>'25'!A37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25"/>
        <v>0</v>
      </c>
      <c r="O354" s="182">
        <f t="shared" si="22"/>
        <v>0</v>
      </c>
    </row>
    <row r="355" spans="1:15" hidden="1" x14ac:dyDescent="0.2">
      <c r="A355" s="184">
        <f>'25'!A38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25"/>
        <v>0</v>
      </c>
      <c r="O355" s="182">
        <f t="shared" si="22"/>
        <v>0</v>
      </c>
    </row>
    <row r="356" spans="1:15" hidden="1" x14ac:dyDescent="0.2">
      <c r="A356" s="184">
        <f>'25'!A39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25"/>
        <v>0</v>
      </c>
      <c r="O356" s="182">
        <f t="shared" si="22"/>
        <v>0</v>
      </c>
    </row>
    <row r="357" spans="1:15" hidden="1" x14ac:dyDescent="0.2">
      <c r="A357" s="184">
        <f>'25'!A40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25"/>
        <v>0</v>
      </c>
      <c r="O357" s="182">
        <f t="shared" si="22"/>
        <v>0</v>
      </c>
    </row>
    <row r="358" spans="1:15" hidden="1" x14ac:dyDescent="0.2">
      <c r="A358" s="184">
        <f>'25'!A41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25"/>
        <v>0</v>
      </c>
      <c r="O358" s="182">
        <f t="shared" si="22"/>
        <v>0</v>
      </c>
    </row>
    <row r="359" spans="1:15" hidden="1" x14ac:dyDescent="0.2">
      <c r="A359" s="184">
        <f>'25'!A42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25"/>
        <v>0</v>
      </c>
      <c r="O359" s="182">
        <f t="shared" ref="O359:O435" si="26">+IF(A359&gt;0,1,0)</f>
        <v>0</v>
      </c>
    </row>
    <row r="360" spans="1:15" hidden="1" x14ac:dyDescent="0.2">
      <c r="A360" s="184">
        <f>'25'!A43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25"/>
        <v>0</v>
      </c>
      <c r="O360" s="182">
        <f t="shared" si="26"/>
        <v>0</v>
      </c>
    </row>
    <row r="361" spans="1:15" hidden="1" x14ac:dyDescent="0.2">
      <c r="A361" s="184">
        <f>'25'!A44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25"/>
        <v>0</v>
      </c>
      <c r="O361" s="182">
        <f t="shared" si="26"/>
        <v>0</v>
      </c>
    </row>
    <row r="362" spans="1:15" hidden="1" x14ac:dyDescent="0.2">
      <c r="A362" s="184">
        <f>'25'!A45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25"/>
        <v>0</v>
      </c>
      <c r="O362" s="182">
        <f t="shared" si="26"/>
        <v>0</v>
      </c>
    </row>
    <row r="363" spans="1:15" hidden="1" x14ac:dyDescent="0.2">
      <c r="A363" s="184">
        <f>'25'!A46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25"/>
        <v>0</v>
      </c>
      <c r="O363" s="182">
        <f t="shared" si="26"/>
        <v>0</v>
      </c>
    </row>
    <row r="364" spans="1:15" hidden="1" x14ac:dyDescent="0.2">
      <c r="A364" s="184">
        <f>'25'!A47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25"/>
        <v>0</v>
      </c>
      <c r="O364" s="182">
        <f t="shared" si="26"/>
        <v>0</v>
      </c>
    </row>
    <row r="365" spans="1:15" hidden="1" x14ac:dyDescent="0.2">
      <c r="A365" s="184">
        <f>'25'!A48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25"/>
        <v>0</v>
      </c>
      <c r="O365" s="182">
        <f t="shared" si="26"/>
        <v>0</v>
      </c>
    </row>
    <row r="366" spans="1:15" hidden="1" x14ac:dyDescent="0.2">
      <c r="A366" s="184">
        <f>'25'!A49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25"/>
        <v>0</v>
      </c>
      <c r="O366" s="182">
        <f t="shared" si="26"/>
        <v>0</v>
      </c>
    </row>
    <row r="367" spans="1:15" hidden="1" x14ac:dyDescent="0.2">
      <c r="A367" s="184">
        <f>'25'!A50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25"/>
        <v>0</v>
      </c>
      <c r="O367" s="182">
        <f t="shared" si="26"/>
        <v>0</v>
      </c>
    </row>
    <row r="368" spans="1:15" hidden="1" x14ac:dyDescent="0.2">
      <c r="A368" s="184">
        <f>'25'!A51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25"/>
        <v>0</v>
      </c>
      <c r="O368" s="182">
        <f t="shared" si="26"/>
        <v>0</v>
      </c>
    </row>
    <row r="369" spans="1:15" hidden="1" x14ac:dyDescent="0.2">
      <c r="A369" s="184">
        <f>'25'!A52</f>
        <v>0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C369" s="186">
        <f>IFERROR(INDEX(Lookup!$BH$9:$BH$3000,MATCH($A369,Lookup!$A$9:$A$3000,0)),0)</f>
        <v>0</v>
      </c>
      <c r="D369" s="186">
        <f>IFERROR(INDEX(Lookup!$BJ$9:$BJ$3000,MATCH($A369,Lookup!$A$9:$A$3000,0)),0)</f>
        <v>0</v>
      </c>
      <c r="E369" s="201">
        <f t="shared" si="25"/>
        <v>0</v>
      </c>
      <c r="O369" s="182">
        <f t="shared" si="26"/>
        <v>0</v>
      </c>
    </row>
    <row r="370" spans="1:15" hidden="1" x14ac:dyDescent="0.2">
      <c r="A370" s="184">
        <f>'25'!A53</f>
        <v>0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C370" s="186">
        <f>IFERROR(INDEX(Lookup!$BH$9:$BH$3000,MATCH($A370,Lookup!$A$9:$A$3000,0)),0)</f>
        <v>0</v>
      </c>
      <c r="D370" s="186">
        <f>IFERROR(INDEX(Lookup!$BJ$9:$BJ$3000,MATCH($A370,Lookup!$A$9:$A$3000,0)),0)</f>
        <v>0</v>
      </c>
      <c r="E370" s="201">
        <f t="shared" si="25"/>
        <v>0</v>
      </c>
      <c r="O370" s="182">
        <f t="shared" si="26"/>
        <v>0</v>
      </c>
    </row>
    <row r="371" spans="1:15" hidden="1" x14ac:dyDescent="0.2">
      <c r="A371" s="184">
        <f>'25'!A54</f>
        <v>0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C371" s="186">
        <f>IFERROR(INDEX(Lookup!$BH$9:$BH$3000,MATCH($A371,Lookup!$A$9:$A$3000,0)),0)</f>
        <v>0</v>
      </c>
      <c r="D371" s="186">
        <f>IFERROR(INDEX(Lookup!$BJ$9:$BJ$3000,MATCH($A371,Lookup!$A$9:$A$3000,0)),0)</f>
        <v>0</v>
      </c>
      <c r="E371" s="201">
        <f t="shared" si="25"/>
        <v>0</v>
      </c>
      <c r="O371" s="182">
        <f t="shared" si="26"/>
        <v>0</v>
      </c>
    </row>
    <row r="372" spans="1:15" hidden="1" x14ac:dyDescent="0.2">
      <c r="A372" s="184">
        <f>'25'!A55</f>
        <v>0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C372" s="186">
        <f>IFERROR(INDEX(Lookup!$BH$9:$BH$3000,MATCH($A372,Lookup!$A$9:$A$3000,0)),0)</f>
        <v>0</v>
      </c>
      <c r="D372" s="186">
        <f>IFERROR(INDEX(Lookup!$BJ$9:$BJ$3000,MATCH($A372,Lookup!$A$9:$A$3000,0)),0)</f>
        <v>0</v>
      </c>
      <c r="E372" s="201">
        <f t="shared" si="25"/>
        <v>0</v>
      </c>
      <c r="O372" s="182">
        <f t="shared" si="26"/>
        <v>0</v>
      </c>
    </row>
    <row r="373" spans="1:15" hidden="1" x14ac:dyDescent="0.2">
      <c r="A373" s="184">
        <f>'25'!A56</f>
        <v>0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C373" s="186">
        <f>IFERROR(INDEX(Lookup!$BH$9:$BH$3000,MATCH($A373,Lookup!$A$9:$A$3000,0)),0)</f>
        <v>0</v>
      </c>
      <c r="D373" s="186">
        <f>IFERROR(INDEX(Lookup!$BJ$9:$BJ$3000,MATCH($A373,Lookup!$A$9:$A$3000,0)),0)</f>
        <v>0</v>
      </c>
      <c r="E373" s="201">
        <f t="shared" si="25"/>
        <v>0</v>
      </c>
      <c r="O373" s="182">
        <f t="shared" si="26"/>
        <v>0</v>
      </c>
    </row>
    <row r="374" spans="1:15" hidden="1" x14ac:dyDescent="0.2">
      <c r="A374" s="184">
        <f>'25'!A57</f>
        <v>0</v>
      </c>
      <c r="B374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C374" s="186">
        <f>IFERROR(INDEX(Lookup!$BH$9:$BH$3000,MATCH($A374,Lookup!$A$9:$A$3000,0)),0)</f>
        <v>0</v>
      </c>
      <c r="D374" s="186">
        <f>IFERROR(INDEX(Lookup!$BJ$9:$BJ$3000,MATCH($A374,Lookup!$A$9:$A$3000,0)),0)</f>
        <v>0</v>
      </c>
      <c r="E374" s="201">
        <f t="shared" si="25"/>
        <v>0</v>
      </c>
      <c r="O374" s="182">
        <f t="shared" si="26"/>
        <v>0</v>
      </c>
    </row>
    <row r="375" spans="1:15" hidden="1" x14ac:dyDescent="0.2">
      <c r="A375" s="184">
        <f>'25'!A58</f>
        <v>0</v>
      </c>
      <c r="B375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C375" s="186">
        <f>IFERROR(INDEX(Lookup!$BH$9:$BH$3000,MATCH($A375,Lookup!$A$9:$A$3000,0)),0)</f>
        <v>0</v>
      </c>
      <c r="D375" s="186">
        <f>IFERROR(INDEX(Lookup!$BJ$9:$BJ$3000,MATCH($A375,Lookup!$A$9:$A$3000,0)),0)</f>
        <v>0</v>
      </c>
      <c r="E375" s="201">
        <f t="shared" si="25"/>
        <v>0</v>
      </c>
      <c r="O375" s="182">
        <f t="shared" si="26"/>
        <v>0</v>
      </c>
    </row>
    <row r="376" spans="1:15" x14ac:dyDescent="0.2">
      <c r="A376" s="184"/>
      <c r="B376" s="184" t="s">
        <v>451</v>
      </c>
      <c r="C376" s="186">
        <f>SUM(C319:C375)</f>
        <v>178000</v>
      </c>
      <c r="D376" s="186">
        <f>SUM(D319:D375)</f>
        <v>0</v>
      </c>
      <c r="E376" s="183">
        <f t="shared" ref="E376:E473" si="27">+C376-D376</f>
        <v>178000</v>
      </c>
      <c r="O376" s="182">
        <v>1</v>
      </c>
    </row>
    <row r="377" spans="1:15" ht="13.5" thickBot="1" x14ac:dyDescent="0.25">
      <c r="A377" s="187" t="s">
        <v>508</v>
      </c>
      <c r="B377" s="184"/>
      <c r="C377" s="188">
        <f>C317+C139+C31+C25+C294+C376</f>
        <v>28148071.540000003</v>
      </c>
      <c r="D377" s="188">
        <f>D317+D139+D31+D25+D294+D376</f>
        <v>29916463.249999996</v>
      </c>
      <c r="E377" s="239">
        <f t="shared" si="27"/>
        <v>-1768391.7099999934</v>
      </c>
      <c r="O377" s="182">
        <v>1</v>
      </c>
    </row>
    <row r="378" spans="1:15" ht="13.5" thickTop="1" x14ac:dyDescent="0.2">
      <c r="A378" s="187" t="s">
        <v>227</v>
      </c>
      <c r="B378" s="184"/>
      <c r="C378" s="190"/>
      <c r="D378" s="190"/>
      <c r="E378" s="183"/>
      <c r="O378" s="182">
        <v>1</v>
      </c>
    </row>
    <row r="379" spans="1:15" x14ac:dyDescent="0.2">
      <c r="B379" s="187" t="s">
        <v>489</v>
      </c>
      <c r="C379" s="186"/>
      <c r="D379" s="186"/>
      <c r="E379" s="183"/>
      <c r="O379" s="182">
        <v>1</v>
      </c>
    </row>
    <row r="380" spans="1:15" x14ac:dyDescent="0.2">
      <c r="A380" s="184" t="str">
        <f>'26'!A2</f>
        <v>70100-G10</v>
      </c>
      <c r="B380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 xml:space="preserve">Trade Creditor-ROOTS                                        </v>
      </c>
      <c r="C380" s="186">
        <f>IFERROR(-INDEX(Lookup!$BH$9:$BH$3000,MATCH($A380,Lookup!$A$9:$A$3000,0)),0)</f>
        <v>-12320</v>
      </c>
      <c r="D380" s="186">
        <f>IFERROR(-INDEX(Lookup!$BJ$9:$BJ$3000,MATCH($A380,Lookup!$A$9:$A$3000,0)),0)</f>
        <v>-229242</v>
      </c>
      <c r="E380" s="201">
        <f t="shared" ref="E380" si="28">+C380-D380</f>
        <v>216922</v>
      </c>
      <c r="O380" s="182">
        <f t="shared" si="26"/>
        <v>1</v>
      </c>
    </row>
    <row r="381" spans="1:15" hidden="1" x14ac:dyDescent="0.2">
      <c r="A381" s="184">
        <f>'26'!A3</f>
        <v>0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C381" s="186">
        <f>IFERROR(-INDEX(Lookup!$BH$9:$BH$3000,MATCH($A381,Lookup!$A$9:$A$3000,0)),0)</f>
        <v>0</v>
      </c>
      <c r="D381" s="186">
        <f>IFERROR(-INDEX(Lookup!$BJ$9:$BJ$3000,MATCH($A381,Lookup!$A$9:$A$3000,0)),0)</f>
        <v>0</v>
      </c>
      <c r="E381" s="201">
        <f t="shared" ref="E381:E383" si="29">+C381-D381</f>
        <v>0</v>
      </c>
      <c r="O381" s="182">
        <f t="shared" si="26"/>
        <v>0</v>
      </c>
    </row>
    <row r="382" spans="1:15" hidden="1" x14ac:dyDescent="0.2">
      <c r="A382" s="184">
        <f>'26'!A4</f>
        <v>0</v>
      </c>
      <c r="B3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C382" s="186">
        <f>IFERROR(-INDEX(Lookup!$BH$9:$BH$3000,MATCH($A382,Lookup!$A$9:$A$3000,0)),0)</f>
        <v>0</v>
      </c>
      <c r="D382" s="186">
        <f>IFERROR(-INDEX(Lookup!$BJ$9:$BJ$3000,MATCH($A382,Lookup!$A$9:$A$3000,0)),0)</f>
        <v>0</v>
      </c>
      <c r="E382" s="201">
        <f t="shared" si="29"/>
        <v>0</v>
      </c>
      <c r="O382" s="182">
        <f t="shared" si="26"/>
        <v>0</v>
      </c>
    </row>
    <row r="383" spans="1:15" hidden="1" x14ac:dyDescent="0.2">
      <c r="A383" s="184">
        <f>'26'!A5</f>
        <v>0</v>
      </c>
      <c r="B383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C383" s="186">
        <f>IFERROR(-INDEX(Lookup!$BH$9:$BH$3000,MATCH($A383,Lookup!$A$9:$A$3000,0)),0)</f>
        <v>0</v>
      </c>
      <c r="D383" s="186">
        <f>IFERROR(-INDEX(Lookup!$BJ$9:$BJ$3000,MATCH($A383,Lookup!$A$9:$A$3000,0)),0)</f>
        <v>0</v>
      </c>
      <c r="E383" s="201">
        <f t="shared" si="29"/>
        <v>0</v>
      </c>
      <c r="O383" s="182">
        <f t="shared" si="26"/>
        <v>0</v>
      </c>
    </row>
    <row r="384" spans="1:15" x14ac:dyDescent="0.2">
      <c r="A384" s="184"/>
      <c r="B384" s="184" t="s">
        <v>451</v>
      </c>
      <c r="C384" s="237">
        <f>SUM(C380:C383)</f>
        <v>-12320</v>
      </c>
      <c r="D384" s="237">
        <f>SUM(D380:D383)</f>
        <v>-229242</v>
      </c>
      <c r="E384" s="238">
        <f t="shared" si="27"/>
        <v>216922</v>
      </c>
      <c r="O384" s="182">
        <v>1</v>
      </c>
    </row>
    <row r="385" spans="1:15" x14ac:dyDescent="0.2">
      <c r="A385" s="184"/>
      <c r="B385" s="187" t="s">
        <v>490</v>
      </c>
      <c r="C385" s="186"/>
      <c r="D385" s="186"/>
      <c r="E385" s="183">
        <f t="shared" si="27"/>
        <v>0</v>
      </c>
      <c r="O385" s="182">
        <v>1</v>
      </c>
    </row>
    <row r="386" spans="1:15" x14ac:dyDescent="0.2">
      <c r="A386" s="184" t="str">
        <f>'27'!A2</f>
        <v>71100-G10</v>
      </c>
      <c r="B386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 xml:space="preserve">Accruals-ROOTS                                              </v>
      </c>
      <c r="C386" s="186">
        <f>IFERROR(-INDEX(Lookup!$BH$9:$BH$3000,MATCH($A386,Lookup!$A$9:$A$3000,0)),0)</f>
        <v>-163546.32</v>
      </c>
      <c r="D386" s="186">
        <f>IFERROR(-INDEX(Lookup!$BJ$9:$BJ$3000,MATCH($A386,Lookup!$A$9:$A$3000,0)),0)</f>
        <v>-11200</v>
      </c>
      <c r="E386" s="201">
        <f t="shared" si="27"/>
        <v>-152346.32</v>
      </c>
      <c r="O386" s="182">
        <f t="shared" si="26"/>
        <v>1</v>
      </c>
    </row>
    <row r="387" spans="1:15" x14ac:dyDescent="0.2">
      <c r="A387" s="184" t="str">
        <f>'27'!A3</f>
        <v>71120-G10</v>
      </c>
      <c r="B387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 xml:space="preserve">GST Paid-ROOTS                                              </v>
      </c>
      <c r="C387" s="186">
        <f>IFERROR(-INDEX(Lookup!$BH$9:$BH$3000,MATCH($A387,Lookup!$A$9:$A$3000,0)),0)</f>
        <v>104006.06000000001</v>
      </c>
      <c r="D387" s="186">
        <f>IFERROR(-INDEX(Lookup!$BJ$9:$BJ$3000,MATCH($A387,Lookup!$A$9:$A$3000,0)),0)</f>
        <v>56816.21</v>
      </c>
      <c r="E387" s="201">
        <f t="shared" ref="E387:E394" si="30">+C387-D387</f>
        <v>47189.850000000013</v>
      </c>
      <c r="O387" s="182">
        <f t="shared" si="26"/>
        <v>1</v>
      </c>
    </row>
    <row r="388" spans="1:15" x14ac:dyDescent="0.2">
      <c r="A388" s="184" t="str">
        <f>'27'!A4</f>
        <v>71140-G10</v>
      </c>
      <c r="B388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 xml:space="preserve">GST Collected-ROOTS                                         </v>
      </c>
      <c r="C388" s="186">
        <f>IFERROR(-INDEX(Lookup!$BH$9:$BH$3000,MATCH($A388,Lookup!$A$9:$A$3000,0)),0)</f>
        <v>-146.24</v>
      </c>
      <c r="D388" s="186">
        <f>IFERROR(-INDEX(Lookup!$BJ$9:$BJ$3000,MATCH($A388,Lookup!$A$9:$A$3000,0)),0)</f>
        <v>-91.69</v>
      </c>
      <c r="E388" s="201">
        <f t="shared" si="30"/>
        <v>-54.550000000000011</v>
      </c>
      <c r="O388" s="182">
        <f t="shared" si="26"/>
        <v>1</v>
      </c>
    </row>
    <row r="389" spans="1:15" x14ac:dyDescent="0.2">
      <c r="A389" s="184" t="str">
        <f>'27'!A5</f>
        <v>71160-G10</v>
      </c>
      <c r="B389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 xml:space="preserve">GST Control -ROOTS                                          </v>
      </c>
      <c r="C389" s="186">
        <f>IFERROR(-INDEX(Lookup!$BH$9:$BH$3000,MATCH($A389,Lookup!$A$9:$A$3000,0)),0)</f>
        <v>0</v>
      </c>
      <c r="D389" s="186">
        <f>IFERROR(-INDEX(Lookup!$BJ$9:$BJ$3000,MATCH($A389,Lookup!$A$9:$A$3000,0)),0)</f>
        <v>0</v>
      </c>
      <c r="E389" s="201">
        <f t="shared" si="30"/>
        <v>0</v>
      </c>
      <c r="O389" s="182">
        <f t="shared" si="26"/>
        <v>1</v>
      </c>
    </row>
    <row r="390" spans="1:15" hidden="1" x14ac:dyDescent="0.2">
      <c r="A390" s="184">
        <f>'27'!A6</f>
        <v>0</v>
      </c>
      <c r="B390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C390" s="186">
        <f>IFERROR(-INDEX(Lookup!$BH$9:$BH$3000,MATCH($A390,Lookup!$A$9:$A$3000,0)),0)</f>
        <v>0</v>
      </c>
      <c r="D390" s="186">
        <f>IFERROR(-INDEX(Lookup!$BJ$9:$BJ$3000,MATCH($A390,Lookup!$A$9:$A$3000,0)),0)</f>
        <v>0</v>
      </c>
      <c r="E390" s="201">
        <f t="shared" si="30"/>
        <v>0</v>
      </c>
      <c r="O390" s="182">
        <f t="shared" si="26"/>
        <v>0</v>
      </c>
    </row>
    <row r="391" spans="1:15" hidden="1" x14ac:dyDescent="0.2">
      <c r="A391" s="184">
        <f>'27'!A7</f>
        <v>0</v>
      </c>
      <c r="B391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C391" s="186">
        <f>IFERROR(-INDEX(Lookup!$BH$9:$BH$3000,MATCH($A391,Lookup!$A$9:$A$3000,0)),0)</f>
        <v>0</v>
      </c>
      <c r="D391" s="186">
        <f>IFERROR(-INDEX(Lookup!$BJ$9:$BJ$3000,MATCH($A391,Lookup!$A$9:$A$3000,0)),0)</f>
        <v>0</v>
      </c>
      <c r="E391" s="201">
        <f t="shared" si="30"/>
        <v>0</v>
      </c>
      <c r="O391" s="182">
        <f t="shared" si="26"/>
        <v>0</v>
      </c>
    </row>
    <row r="392" spans="1:15" hidden="1" x14ac:dyDescent="0.2">
      <c r="A392" s="184">
        <f>'27'!A8</f>
        <v>0</v>
      </c>
      <c r="B39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C392" s="186">
        <f>IFERROR(-INDEX(Lookup!$BH$9:$BH$3000,MATCH($A392,Lookup!$A$9:$A$3000,0)),0)</f>
        <v>0</v>
      </c>
      <c r="D392" s="186">
        <f>IFERROR(-INDEX(Lookup!$BJ$9:$BJ$3000,MATCH($A392,Lookup!$A$9:$A$3000,0)),0)</f>
        <v>0</v>
      </c>
      <c r="E392" s="201">
        <f t="shared" si="30"/>
        <v>0</v>
      </c>
      <c r="O392" s="182">
        <f t="shared" si="26"/>
        <v>0</v>
      </c>
    </row>
    <row r="393" spans="1:15" hidden="1" x14ac:dyDescent="0.2">
      <c r="A393" s="184">
        <f>'27'!A9</f>
        <v>0</v>
      </c>
      <c r="B393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C393" s="186">
        <f>IFERROR(-INDEX(Lookup!$BH$9:$BH$3000,MATCH($A393,Lookup!$A$9:$A$3000,0)),0)</f>
        <v>0</v>
      </c>
      <c r="D393" s="186">
        <f>IFERROR(-INDEX(Lookup!$BJ$9:$BJ$3000,MATCH($A393,Lookup!$A$9:$A$3000,0)),0)</f>
        <v>0</v>
      </c>
      <c r="E393" s="201">
        <f t="shared" si="30"/>
        <v>0</v>
      </c>
      <c r="O393" s="182">
        <f t="shared" si="26"/>
        <v>0</v>
      </c>
    </row>
    <row r="394" spans="1:15" hidden="1" x14ac:dyDescent="0.2">
      <c r="A394" s="184">
        <f>'27'!A10</f>
        <v>0</v>
      </c>
      <c r="B394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C394" s="186">
        <f>IFERROR(-INDEX(Lookup!$BH$9:$BH$3000,MATCH($A394,Lookup!$A$9:$A$3000,0)),0)</f>
        <v>0</v>
      </c>
      <c r="D394" s="186">
        <f>IFERROR(-INDEX(Lookup!$BJ$9:$BJ$3000,MATCH($A394,Lookup!$A$9:$A$3000,0)),0)</f>
        <v>0</v>
      </c>
      <c r="E394" s="201">
        <f t="shared" si="30"/>
        <v>0</v>
      </c>
      <c r="O394" s="182">
        <f t="shared" si="26"/>
        <v>0</v>
      </c>
    </row>
    <row r="395" spans="1:15" hidden="1" x14ac:dyDescent="0.2">
      <c r="A395" s="184">
        <f>'27'!A11</f>
        <v>0</v>
      </c>
      <c r="B395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C395" s="186">
        <f>IFERROR(-INDEX(Lookup!$BH$9:$BH$3000,MATCH($A395,Lookup!$A$9:$A$3000,0)),0)</f>
        <v>0</v>
      </c>
      <c r="D395" s="186">
        <f>IFERROR(-INDEX(Lookup!$BJ$9:$BJ$3000,MATCH($A395,Lookup!$A$9:$A$3000,0)),0)</f>
        <v>0</v>
      </c>
      <c r="E395" s="201">
        <f t="shared" ref="E395" si="31">+C395-D395</f>
        <v>0</v>
      </c>
      <c r="O395" s="182">
        <f t="shared" si="26"/>
        <v>0</v>
      </c>
    </row>
    <row r="396" spans="1:15" hidden="1" x14ac:dyDescent="0.2">
      <c r="A396" s="184">
        <f>'27'!A12</f>
        <v>0</v>
      </c>
      <c r="B396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C396" s="186">
        <f>IFERROR(-INDEX(Lookup!$BH$9:$BH$3000,MATCH($A396,Lookup!$A$9:$A$3000,0)),0)</f>
        <v>0</v>
      </c>
      <c r="D396" s="186">
        <f>IFERROR(-INDEX(Lookup!$BJ$9:$BJ$3000,MATCH($A396,Lookup!$A$9:$A$3000,0)),0)</f>
        <v>0</v>
      </c>
      <c r="E396" s="201">
        <f t="shared" ref="E396:E409" si="32">+C396-D396</f>
        <v>0</v>
      </c>
      <c r="O396" s="182">
        <f t="shared" si="26"/>
        <v>0</v>
      </c>
    </row>
    <row r="397" spans="1:15" hidden="1" x14ac:dyDescent="0.2">
      <c r="A397" s="184">
        <f>'27'!A13</f>
        <v>0</v>
      </c>
      <c r="B397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C397" s="186">
        <f>IFERROR(-INDEX(Lookup!$BH$9:$BH$3000,MATCH($A397,Lookup!$A$9:$A$3000,0)),0)</f>
        <v>0</v>
      </c>
      <c r="D397" s="186">
        <f>IFERROR(-INDEX(Lookup!$BJ$9:$BJ$3000,MATCH($A397,Lookup!$A$9:$A$3000,0)),0)</f>
        <v>0</v>
      </c>
      <c r="E397" s="201">
        <f t="shared" si="32"/>
        <v>0</v>
      </c>
      <c r="O397" s="182">
        <f t="shared" si="26"/>
        <v>0</v>
      </c>
    </row>
    <row r="398" spans="1:15" hidden="1" x14ac:dyDescent="0.2">
      <c r="A398" s="184">
        <f>'27'!A14</f>
        <v>0</v>
      </c>
      <c r="B398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C398" s="186">
        <f>IFERROR(-INDEX(Lookup!$BH$9:$BH$3000,MATCH($A398,Lookup!$A$9:$A$3000,0)),0)</f>
        <v>0</v>
      </c>
      <c r="D398" s="186">
        <f>IFERROR(-INDEX(Lookup!$BJ$9:$BJ$3000,MATCH($A398,Lookup!$A$9:$A$3000,0)),0)</f>
        <v>0</v>
      </c>
      <c r="E398" s="201">
        <f t="shared" si="32"/>
        <v>0</v>
      </c>
      <c r="O398" s="182">
        <f t="shared" si="26"/>
        <v>0</v>
      </c>
    </row>
    <row r="399" spans="1:15" hidden="1" x14ac:dyDescent="0.2">
      <c r="A399" s="184">
        <f>'27'!A15</f>
        <v>0</v>
      </c>
      <c r="B399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C399" s="186">
        <f>IFERROR(-INDEX(Lookup!$BH$9:$BH$3000,MATCH($A399,Lookup!$A$9:$A$3000,0)),0)</f>
        <v>0</v>
      </c>
      <c r="D399" s="186">
        <f>IFERROR(-INDEX(Lookup!$BJ$9:$BJ$3000,MATCH($A399,Lookup!$A$9:$A$3000,0)),0)</f>
        <v>0</v>
      </c>
      <c r="E399" s="201">
        <f t="shared" si="32"/>
        <v>0</v>
      </c>
      <c r="O399" s="182">
        <f t="shared" si="26"/>
        <v>0</v>
      </c>
    </row>
    <row r="400" spans="1:15" hidden="1" x14ac:dyDescent="0.2">
      <c r="A400" s="184">
        <f>'27'!A16</f>
        <v>0</v>
      </c>
      <c r="B400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C400" s="186">
        <f>IFERROR(-INDEX(Lookup!$BH$9:$BH$3000,MATCH($A400,Lookup!$A$9:$A$3000,0)),0)</f>
        <v>0</v>
      </c>
      <c r="D400" s="186">
        <f>IFERROR(-INDEX(Lookup!$BJ$9:$BJ$3000,MATCH($A400,Lookup!$A$9:$A$3000,0)),0)</f>
        <v>0</v>
      </c>
      <c r="E400" s="201">
        <f t="shared" si="32"/>
        <v>0</v>
      </c>
      <c r="O400" s="182">
        <f t="shared" si="26"/>
        <v>0</v>
      </c>
    </row>
    <row r="401" spans="1:15" hidden="1" x14ac:dyDescent="0.2">
      <c r="A401" s="184">
        <f>'27'!A17</f>
        <v>0</v>
      </c>
      <c r="B401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C401" s="186">
        <f>IFERROR(-INDEX(Lookup!$BH$9:$BH$3000,MATCH($A401,Lookup!$A$9:$A$3000,0)),0)</f>
        <v>0</v>
      </c>
      <c r="D401" s="186">
        <f>IFERROR(-INDEX(Lookup!$BJ$9:$BJ$3000,MATCH($A401,Lookup!$A$9:$A$3000,0)),0)</f>
        <v>0</v>
      </c>
      <c r="E401" s="201">
        <f t="shared" si="32"/>
        <v>0</v>
      </c>
      <c r="O401" s="182">
        <f t="shared" si="26"/>
        <v>0</v>
      </c>
    </row>
    <row r="402" spans="1:15" hidden="1" x14ac:dyDescent="0.2">
      <c r="A402" s="184">
        <f>'27'!A18</f>
        <v>0</v>
      </c>
      <c r="B40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C402" s="186">
        <f>IFERROR(-INDEX(Lookup!$BH$9:$BH$3000,MATCH($A402,Lookup!$A$9:$A$3000,0)),0)</f>
        <v>0</v>
      </c>
      <c r="D402" s="186">
        <f>IFERROR(-INDEX(Lookup!$BJ$9:$BJ$3000,MATCH($A402,Lookup!$A$9:$A$3000,0)),0)</f>
        <v>0</v>
      </c>
      <c r="E402" s="201">
        <f t="shared" si="32"/>
        <v>0</v>
      </c>
      <c r="O402" s="182">
        <f t="shared" si="26"/>
        <v>0</v>
      </c>
    </row>
    <row r="403" spans="1:15" hidden="1" x14ac:dyDescent="0.2">
      <c r="A403" s="184">
        <f>'27'!A19</f>
        <v>0</v>
      </c>
      <c r="B403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C403" s="186">
        <f>IFERROR(-INDEX(Lookup!$BH$9:$BH$3000,MATCH($A403,Lookup!$A$9:$A$3000,0)),0)</f>
        <v>0</v>
      </c>
      <c r="D403" s="186">
        <f>IFERROR(-INDEX(Lookup!$BJ$9:$BJ$3000,MATCH($A403,Lookup!$A$9:$A$3000,0)),0)</f>
        <v>0</v>
      </c>
      <c r="E403" s="201">
        <f t="shared" si="32"/>
        <v>0</v>
      </c>
      <c r="O403" s="182">
        <f t="shared" si="26"/>
        <v>0</v>
      </c>
    </row>
    <row r="404" spans="1:15" hidden="1" x14ac:dyDescent="0.2">
      <c r="A404" s="184">
        <f>'27'!A20</f>
        <v>0</v>
      </c>
      <c r="B404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C404" s="186">
        <f>IFERROR(-INDEX(Lookup!$BH$9:$BH$3000,MATCH($A404,Lookup!$A$9:$A$3000,0)),0)</f>
        <v>0</v>
      </c>
      <c r="D404" s="186">
        <f>IFERROR(-INDEX(Lookup!$BJ$9:$BJ$3000,MATCH($A404,Lookup!$A$9:$A$3000,0)),0)</f>
        <v>0</v>
      </c>
      <c r="E404" s="201">
        <f t="shared" si="32"/>
        <v>0</v>
      </c>
      <c r="O404" s="182">
        <f t="shared" si="26"/>
        <v>0</v>
      </c>
    </row>
    <row r="405" spans="1:15" hidden="1" x14ac:dyDescent="0.2">
      <c r="A405" s="184">
        <f>'27'!A21</f>
        <v>0</v>
      </c>
      <c r="B405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C405" s="186">
        <f>IFERROR(-INDEX(Lookup!$BH$9:$BH$3000,MATCH($A405,Lookup!$A$9:$A$3000,0)),0)</f>
        <v>0</v>
      </c>
      <c r="D405" s="186">
        <f>IFERROR(-INDEX(Lookup!$BJ$9:$BJ$3000,MATCH($A405,Lookup!$A$9:$A$3000,0)),0)</f>
        <v>0</v>
      </c>
      <c r="E405" s="201">
        <f t="shared" si="32"/>
        <v>0</v>
      </c>
      <c r="O405" s="182">
        <f t="shared" si="26"/>
        <v>0</v>
      </c>
    </row>
    <row r="406" spans="1:15" hidden="1" x14ac:dyDescent="0.2">
      <c r="A406" s="184">
        <f>'27'!A22</f>
        <v>0</v>
      </c>
      <c r="B406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C406" s="186">
        <f>IFERROR(-INDEX(Lookup!$BH$9:$BH$3000,MATCH($A406,Lookup!$A$9:$A$3000,0)),0)</f>
        <v>0</v>
      </c>
      <c r="D406" s="186">
        <f>IFERROR(-INDEX(Lookup!$BJ$9:$BJ$3000,MATCH($A406,Lookup!$A$9:$A$3000,0)),0)</f>
        <v>0</v>
      </c>
      <c r="E406" s="201">
        <f t="shared" si="32"/>
        <v>0</v>
      </c>
      <c r="O406" s="182">
        <f t="shared" si="26"/>
        <v>0</v>
      </c>
    </row>
    <row r="407" spans="1:15" hidden="1" x14ac:dyDescent="0.2">
      <c r="A407" s="184">
        <f>'27'!A23</f>
        <v>0</v>
      </c>
      <c r="B407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C407" s="186">
        <f>IFERROR(-INDEX(Lookup!$BH$9:$BH$3000,MATCH($A407,Lookup!$A$9:$A$3000,0)),0)</f>
        <v>0</v>
      </c>
      <c r="D407" s="186">
        <f>IFERROR(-INDEX(Lookup!$BJ$9:$BJ$3000,MATCH($A407,Lookup!$A$9:$A$3000,0)),0)</f>
        <v>0</v>
      </c>
      <c r="E407" s="201">
        <f t="shared" si="32"/>
        <v>0</v>
      </c>
      <c r="O407" s="182">
        <f t="shared" si="26"/>
        <v>0</v>
      </c>
    </row>
    <row r="408" spans="1:15" hidden="1" x14ac:dyDescent="0.2">
      <c r="A408" s="184">
        <f>'27'!A24</f>
        <v>0</v>
      </c>
      <c r="B408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C408" s="186">
        <f>IFERROR(-INDEX(Lookup!$BH$9:$BH$3000,MATCH($A408,Lookup!$A$9:$A$3000,0)),0)</f>
        <v>0</v>
      </c>
      <c r="D408" s="186">
        <f>IFERROR(-INDEX(Lookup!$BJ$9:$BJ$3000,MATCH($A408,Lookup!$A$9:$A$3000,0)),0)</f>
        <v>0</v>
      </c>
      <c r="E408" s="201">
        <f t="shared" si="32"/>
        <v>0</v>
      </c>
      <c r="O408" s="182">
        <f t="shared" si="26"/>
        <v>0</v>
      </c>
    </row>
    <row r="409" spans="1:15" hidden="1" x14ac:dyDescent="0.2">
      <c r="A409" s="184">
        <f>'27'!A25</f>
        <v>0</v>
      </c>
      <c r="B409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C409" s="186">
        <f>IFERROR(-INDEX(Lookup!$BH$9:$BH$3000,MATCH($A409,Lookup!$A$9:$A$3000,0)),0)</f>
        <v>0</v>
      </c>
      <c r="D409" s="186">
        <f>IFERROR(-INDEX(Lookup!$BJ$9:$BJ$3000,MATCH($A409,Lookup!$A$9:$A$3000,0)),0)</f>
        <v>0</v>
      </c>
      <c r="E409" s="201">
        <f t="shared" si="32"/>
        <v>0</v>
      </c>
      <c r="O409" s="182">
        <f t="shared" si="26"/>
        <v>0</v>
      </c>
    </row>
    <row r="410" spans="1:15" hidden="1" x14ac:dyDescent="0.2">
      <c r="A410" s="184">
        <f>'27'!A26</f>
        <v>0</v>
      </c>
      <c r="B410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C410" s="186">
        <f>IFERROR(-INDEX(Lookup!$BH$9:$BH$3000,MATCH($A410,Lookup!$A$9:$A$3000,0)),0)</f>
        <v>0</v>
      </c>
      <c r="D410" s="186">
        <f>IFERROR(-INDEX(Lookup!$BH$9:$BH$3000,MATCH($A410,Lookup!$A$9:$A$3000,0)),0)</f>
        <v>0</v>
      </c>
      <c r="E410" s="183">
        <f>IFERROR(-INDEX(Lookup!$BH$9:$BH$3000,MATCH($A410,Lookup!$A$9:$A$3000,0)),0)</f>
        <v>0</v>
      </c>
      <c r="O410" s="182">
        <f t="shared" si="26"/>
        <v>0</v>
      </c>
    </row>
    <row r="411" spans="1:15" x14ac:dyDescent="0.2">
      <c r="A411" s="184"/>
      <c r="B411" s="184" t="s">
        <v>451</v>
      </c>
      <c r="C411" s="237">
        <f>SUM(C386:C410)</f>
        <v>-59686.499999999993</v>
      </c>
      <c r="D411" s="237">
        <f>SUM(D386:D410)</f>
        <v>45524.52</v>
      </c>
      <c r="E411" s="238">
        <f t="shared" si="27"/>
        <v>-105211.01999999999</v>
      </c>
      <c r="O411" s="182">
        <v>1</v>
      </c>
    </row>
    <row r="412" spans="1:15" x14ac:dyDescent="0.2">
      <c r="A412" s="184"/>
      <c r="B412" s="187" t="s">
        <v>486</v>
      </c>
      <c r="C412" s="186"/>
      <c r="D412" s="186"/>
      <c r="E412" s="183">
        <f t="shared" si="27"/>
        <v>0</v>
      </c>
      <c r="O412" s="182">
        <v>1</v>
      </c>
    </row>
    <row r="413" spans="1:15" x14ac:dyDescent="0.2">
      <c r="A413" s="184" t="str">
        <f>'28'!A2</f>
        <v>73120-G01</v>
      </c>
      <c r="B413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 xml:space="preserve">Bill of Exchange-23F                                        </v>
      </c>
      <c r="C413" s="186">
        <f>IFERROR(-INDEX(Lookup!$BH$9:$BH$3000,MATCH($A413,Lookup!$A$9:$A$3000,0)),0)</f>
        <v>0</v>
      </c>
      <c r="D413" s="186">
        <f>IFERROR(-INDEX(Lookup!$BJ$9:$BJ$3000,MATCH($A413,Lookup!$A$9:$A$3000,0)),0)</f>
        <v>0</v>
      </c>
      <c r="E413" s="201">
        <f t="shared" si="27"/>
        <v>0</v>
      </c>
      <c r="O413" s="182">
        <f t="shared" si="26"/>
        <v>1</v>
      </c>
    </row>
    <row r="414" spans="1:15" x14ac:dyDescent="0.2">
      <c r="A414" s="184" t="str">
        <f>'28'!A3</f>
        <v>73120-G02</v>
      </c>
      <c r="B414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 xml:space="preserve">Bill of Exchange-EPH                                        </v>
      </c>
      <c r="C414" s="186">
        <f>IFERROR(-INDEX(Lookup!$BH$9:$BH$3000,MATCH($A414,Lookup!$A$9:$A$3000,0)),0)</f>
        <v>0</v>
      </c>
      <c r="D414" s="186">
        <f>IFERROR(-INDEX(Lookup!$BJ$9:$BJ$3000,MATCH($A414,Lookup!$A$9:$A$3000,0)),0)</f>
        <v>0</v>
      </c>
      <c r="E414" s="201">
        <f t="shared" ref="E414:E435" si="33">+C414-D414</f>
        <v>0</v>
      </c>
      <c r="O414" s="182">
        <f t="shared" si="26"/>
        <v>1</v>
      </c>
    </row>
    <row r="415" spans="1:15" x14ac:dyDescent="0.2">
      <c r="A415" s="184" t="str">
        <f>'28'!A4</f>
        <v>73120-G03</v>
      </c>
      <c r="B415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 xml:space="preserve">Bill of Exchange-EPI                                        </v>
      </c>
      <c r="C415" s="186">
        <f>IFERROR(-INDEX(Lookup!$BH$9:$BH$3000,MATCH($A415,Lookup!$A$9:$A$3000,0)),0)</f>
        <v>0</v>
      </c>
      <c r="D415" s="186">
        <f>IFERROR(-INDEX(Lookup!$BJ$9:$BJ$3000,MATCH($A415,Lookup!$A$9:$A$3000,0)),0)</f>
        <v>0</v>
      </c>
      <c r="E415" s="201">
        <f t="shared" si="33"/>
        <v>0</v>
      </c>
      <c r="O415" s="182">
        <f t="shared" si="26"/>
        <v>1</v>
      </c>
    </row>
    <row r="416" spans="1:15" x14ac:dyDescent="0.2">
      <c r="A416" s="184" t="str">
        <f>'28'!A5</f>
        <v>73120-G04</v>
      </c>
      <c r="B416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 xml:space="preserve">Bill of Exchange-FPP                                        </v>
      </c>
      <c r="C416" s="186">
        <f>IFERROR(-INDEX(Lookup!$BH$9:$BH$3000,MATCH($A416,Lookup!$A$9:$A$3000,0)),0)</f>
        <v>0</v>
      </c>
      <c r="D416" s="186">
        <f>IFERROR(-INDEX(Lookup!$BJ$9:$BJ$3000,MATCH($A416,Lookup!$A$9:$A$3000,0)),0)</f>
        <v>0</v>
      </c>
      <c r="E416" s="201">
        <f t="shared" si="33"/>
        <v>0</v>
      </c>
      <c r="O416" s="182">
        <f t="shared" si="26"/>
        <v>1</v>
      </c>
    </row>
    <row r="417" spans="1:15" x14ac:dyDescent="0.2">
      <c r="A417" s="184" t="str">
        <f>'28'!A6</f>
        <v>73120-G05</v>
      </c>
      <c r="B417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 xml:space="preserve">Bill of Exchange-GBLT                                       </v>
      </c>
      <c r="C417" s="186">
        <f>IFERROR(-INDEX(Lookup!$BH$9:$BH$3000,MATCH($A417,Lookup!$A$9:$A$3000,0)),0)</f>
        <v>0</v>
      </c>
      <c r="D417" s="186">
        <f>IFERROR(-INDEX(Lookup!$BJ$9:$BJ$3000,MATCH($A417,Lookup!$A$9:$A$3000,0)),0)</f>
        <v>0</v>
      </c>
      <c r="E417" s="201">
        <f t="shared" si="33"/>
        <v>0</v>
      </c>
      <c r="O417" s="182">
        <f t="shared" si="26"/>
        <v>1</v>
      </c>
    </row>
    <row r="418" spans="1:15" x14ac:dyDescent="0.2">
      <c r="A418" s="184" t="str">
        <f>'28'!A7</f>
        <v>73120-G06</v>
      </c>
      <c r="B418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 xml:space="preserve">Bill of Exchange-GIP                                        </v>
      </c>
      <c r="C418" s="186">
        <f>IFERROR(-INDEX(Lookup!$BH$9:$BH$3000,MATCH($A418,Lookup!$A$9:$A$3000,0)),0)</f>
        <v>0</v>
      </c>
      <c r="D418" s="186">
        <f>IFERROR(-INDEX(Lookup!$BJ$9:$BJ$3000,MATCH($A418,Lookup!$A$9:$A$3000,0)),0)</f>
        <v>0</v>
      </c>
      <c r="E418" s="201">
        <f t="shared" si="33"/>
        <v>0</v>
      </c>
      <c r="O418" s="182">
        <f t="shared" si="26"/>
        <v>1</v>
      </c>
    </row>
    <row r="419" spans="1:15" x14ac:dyDescent="0.2">
      <c r="A419" s="184" t="str">
        <f>'28'!A8</f>
        <v>73120-G07</v>
      </c>
      <c r="B419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 xml:space="preserve">Bill of Exchange-GPM                                        </v>
      </c>
      <c r="C419" s="186">
        <f>IFERROR(-INDEX(Lookup!$BH$9:$BH$3000,MATCH($A419,Lookup!$A$9:$A$3000,0)),0)</f>
        <v>0</v>
      </c>
      <c r="D419" s="186">
        <f>IFERROR(-INDEX(Lookup!$BJ$9:$BJ$3000,MATCH($A419,Lookup!$A$9:$A$3000,0)),0)</f>
        <v>0</v>
      </c>
      <c r="E419" s="201">
        <f t="shared" si="33"/>
        <v>0</v>
      </c>
      <c r="O419" s="182">
        <f t="shared" si="26"/>
        <v>1</v>
      </c>
    </row>
    <row r="420" spans="1:15" x14ac:dyDescent="0.2">
      <c r="A420" s="184" t="str">
        <f>'28'!A9</f>
        <v>73120-G08</v>
      </c>
      <c r="B420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 xml:space="preserve">Bill of Exchange-OPC                                        </v>
      </c>
      <c r="C420" s="186">
        <f>IFERROR(-INDEX(Lookup!$BH$9:$BH$3000,MATCH($A420,Lookup!$A$9:$A$3000,0)),0)</f>
        <v>0</v>
      </c>
      <c r="D420" s="186">
        <f>IFERROR(-INDEX(Lookup!$BJ$9:$BJ$3000,MATCH($A420,Lookup!$A$9:$A$3000,0)),0)</f>
        <v>0</v>
      </c>
      <c r="E420" s="201">
        <f t="shared" si="33"/>
        <v>0</v>
      </c>
      <c r="O420" s="182">
        <f t="shared" si="26"/>
        <v>1</v>
      </c>
    </row>
    <row r="421" spans="1:15" x14ac:dyDescent="0.2">
      <c r="A421" s="184" t="str">
        <f>'28'!A10</f>
        <v>73120-G09</v>
      </c>
      <c r="B421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 xml:space="preserve">Bill of Exchange-RIUP                                       </v>
      </c>
      <c r="C421" s="186">
        <f>IFERROR(-INDEX(Lookup!$BH$9:$BH$3000,MATCH($A421,Lookup!$A$9:$A$3000,0)),0)</f>
        <v>0</v>
      </c>
      <c r="D421" s="186">
        <f>IFERROR(-INDEX(Lookup!$BJ$9:$BJ$3000,MATCH($A421,Lookup!$A$9:$A$3000,0)),0)</f>
        <v>0</v>
      </c>
      <c r="E421" s="201">
        <f t="shared" ref="E421:E433" si="34">+C421-D421</f>
        <v>0</v>
      </c>
      <c r="O421" s="182">
        <f t="shared" si="26"/>
        <v>1</v>
      </c>
    </row>
    <row r="422" spans="1:15" x14ac:dyDescent="0.2">
      <c r="A422" s="184" t="str">
        <f>'28'!A11</f>
        <v>73120-G11</v>
      </c>
      <c r="B42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 xml:space="preserve">Bill of Exchange-SOLE                                       </v>
      </c>
      <c r="C422" s="186">
        <f>IFERROR(-INDEX(Lookup!$BH$9:$BH$3000,MATCH($A422,Lookup!$A$9:$A$3000,0)),0)</f>
        <v>0</v>
      </c>
      <c r="D422" s="186">
        <f>IFERROR(-INDEX(Lookup!$BJ$9:$BJ$3000,MATCH($A422,Lookup!$A$9:$A$3000,0)),0)</f>
        <v>0</v>
      </c>
      <c r="E422" s="201">
        <f t="shared" si="34"/>
        <v>0</v>
      </c>
      <c r="O422" s="182">
        <f t="shared" si="26"/>
        <v>1</v>
      </c>
    </row>
    <row r="423" spans="1:15" x14ac:dyDescent="0.2">
      <c r="A423" s="184" t="str">
        <f>'28'!A12</f>
        <v>73120-G12</v>
      </c>
      <c r="B423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 xml:space="preserve">Bill of Exchange-TAR                                        </v>
      </c>
      <c r="C423" s="186">
        <f>IFERROR(-INDEX(Lookup!$BH$9:$BH$3000,MATCH($A423,Lookup!$A$9:$A$3000,0)),0)</f>
        <v>0</v>
      </c>
      <c r="D423" s="186">
        <f>IFERROR(-INDEX(Lookup!$BJ$9:$BJ$3000,MATCH($A423,Lookup!$A$9:$A$3000,0)),0)</f>
        <v>0</v>
      </c>
      <c r="E423" s="201">
        <f t="shared" si="34"/>
        <v>0</v>
      </c>
      <c r="O423" s="182">
        <f t="shared" si="26"/>
        <v>1</v>
      </c>
    </row>
    <row r="424" spans="1:15" x14ac:dyDescent="0.2">
      <c r="A424" s="184" t="str">
        <f>'28'!A13</f>
        <v>73120-G13</v>
      </c>
      <c r="B424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 xml:space="preserve">Bill of Exchange-TAT                                        </v>
      </c>
      <c r="C424" s="186">
        <f>IFERROR(-INDEX(Lookup!$BH$9:$BH$3000,MATCH($A424,Lookup!$A$9:$A$3000,0)),0)</f>
        <v>0</v>
      </c>
      <c r="D424" s="186">
        <f>IFERROR(-INDEX(Lookup!$BJ$9:$BJ$3000,MATCH($A424,Lookup!$A$9:$A$3000,0)),0)</f>
        <v>0</v>
      </c>
      <c r="E424" s="201">
        <f t="shared" si="34"/>
        <v>0</v>
      </c>
      <c r="O424" s="182">
        <f t="shared" si="26"/>
        <v>1</v>
      </c>
    </row>
    <row r="425" spans="1:15" x14ac:dyDescent="0.2">
      <c r="A425" s="184" t="str">
        <f>'28'!A14</f>
        <v>73120-G14</v>
      </c>
      <c r="B425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 xml:space="preserve">Bill of Exchange-TMV                                        </v>
      </c>
      <c r="C425" s="186">
        <f>IFERROR(-INDEX(Lookup!$BH$9:$BH$3000,MATCH($A425,Lookup!$A$9:$A$3000,0)),0)</f>
        <v>0</v>
      </c>
      <c r="D425" s="186">
        <f>IFERROR(-INDEX(Lookup!$BJ$9:$BJ$3000,MATCH($A425,Lookup!$A$9:$A$3000,0)),0)</f>
        <v>0</v>
      </c>
      <c r="E425" s="201">
        <f t="shared" si="34"/>
        <v>0</v>
      </c>
      <c r="O425" s="182">
        <f t="shared" si="26"/>
        <v>1</v>
      </c>
    </row>
    <row r="426" spans="1:15" hidden="1" x14ac:dyDescent="0.2">
      <c r="A426" s="184">
        <f>'28'!A15</f>
        <v>0</v>
      </c>
      <c r="B426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C426" s="186">
        <f>IFERROR(-INDEX(Lookup!$BH$9:$BH$3000,MATCH($A426,Lookup!$A$9:$A$3000,0)),0)</f>
        <v>0</v>
      </c>
      <c r="D426" s="186">
        <f>IFERROR(-INDEX(Lookup!$BJ$9:$BJ$3000,MATCH($A426,Lookup!$A$9:$A$3000,0)),0)</f>
        <v>0</v>
      </c>
      <c r="E426" s="201">
        <f t="shared" si="34"/>
        <v>0</v>
      </c>
      <c r="O426" s="182">
        <f t="shared" si="26"/>
        <v>0</v>
      </c>
    </row>
    <row r="427" spans="1:15" hidden="1" x14ac:dyDescent="0.2">
      <c r="A427" s="184">
        <f>'28'!A16</f>
        <v>0</v>
      </c>
      <c r="B427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C427" s="186">
        <f>IFERROR(-INDEX(Lookup!$BH$9:$BH$3000,MATCH($A427,Lookup!$A$9:$A$3000,0)),0)</f>
        <v>0</v>
      </c>
      <c r="D427" s="186">
        <f>IFERROR(-INDEX(Lookup!$BJ$9:$BJ$3000,MATCH($A427,Lookup!$A$9:$A$3000,0)),0)</f>
        <v>0</v>
      </c>
      <c r="E427" s="201">
        <f t="shared" si="34"/>
        <v>0</v>
      </c>
      <c r="O427" s="182">
        <f t="shared" si="26"/>
        <v>0</v>
      </c>
    </row>
    <row r="428" spans="1:15" hidden="1" x14ac:dyDescent="0.2">
      <c r="A428" s="184">
        <f>'28'!A17</f>
        <v>0</v>
      </c>
      <c r="B428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C428" s="186">
        <f>IFERROR(-INDEX(Lookup!$BH$9:$BH$3000,MATCH($A428,Lookup!$A$9:$A$3000,0)),0)</f>
        <v>0</v>
      </c>
      <c r="D428" s="186">
        <f>IFERROR(-INDEX(Lookup!$BJ$9:$BJ$3000,MATCH($A428,Lookup!$A$9:$A$3000,0)),0)</f>
        <v>0</v>
      </c>
      <c r="E428" s="201">
        <f t="shared" si="34"/>
        <v>0</v>
      </c>
      <c r="O428" s="182">
        <f t="shared" si="26"/>
        <v>0</v>
      </c>
    </row>
    <row r="429" spans="1:15" hidden="1" x14ac:dyDescent="0.2">
      <c r="A429" s="184">
        <f>'28'!A18</f>
        <v>0</v>
      </c>
      <c r="B429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C429" s="186">
        <f>IFERROR(-INDEX(Lookup!$BH$9:$BH$3000,MATCH($A429,Lookup!$A$9:$A$3000,0)),0)</f>
        <v>0</v>
      </c>
      <c r="D429" s="186">
        <f>IFERROR(-INDEX(Lookup!$BJ$9:$BJ$3000,MATCH($A429,Lookup!$A$9:$A$3000,0)),0)</f>
        <v>0</v>
      </c>
      <c r="E429" s="201">
        <f t="shared" si="34"/>
        <v>0</v>
      </c>
      <c r="O429" s="182">
        <f t="shared" si="26"/>
        <v>0</v>
      </c>
    </row>
    <row r="430" spans="1:15" hidden="1" x14ac:dyDescent="0.2">
      <c r="A430" s="184">
        <f>'28'!A19</f>
        <v>0</v>
      </c>
      <c r="B430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C430" s="186">
        <f>IFERROR(-INDEX(Lookup!$BH$9:$BH$3000,MATCH($A430,Lookup!$A$9:$A$3000,0)),0)</f>
        <v>0</v>
      </c>
      <c r="D430" s="186">
        <f>IFERROR(-INDEX(Lookup!$BJ$9:$BJ$3000,MATCH($A430,Lookup!$A$9:$A$3000,0)),0)</f>
        <v>0</v>
      </c>
      <c r="E430" s="201">
        <f t="shared" si="34"/>
        <v>0</v>
      </c>
      <c r="O430" s="182">
        <f t="shared" si="26"/>
        <v>0</v>
      </c>
    </row>
    <row r="431" spans="1:15" hidden="1" x14ac:dyDescent="0.2">
      <c r="A431" s="184">
        <f>'28'!A20</f>
        <v>0</v>
      </c>
      <c r="B431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C431" s="186">
        <f>IFERROR(-INDEX(Lookup!$BH$9:$BH$3000,MATCH($A431,Lookup!$A$9:$A$3000,0)),0)</f>
        <v>0</v>
      </c>
      <c r="D431" s="186">
        <f>IFERROR(-INDEX(Lookup!$BJ$9:$BJ$3000,MATCH($A431,Lookup!$A$9:$A$3000,0)),0)</f>
        <v>0</v>
      </c>
      <c r="E431" s="201">
        <f t="shared" si="34"/>
        <v>0</v>
      </c>
      <c r="O431" s="182">
        <f t="shared" si="26"/>
        <v>0</v>
      </c>
    </row>
    <row r="432" spans="1:15" hidden="1" x14ac:dyDescent="0.2">
      <c r="A432" s="184">
        <f>'28'!A21</f>
        <v>0</v>
      </c>
      <c r="B43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C432" s="186">
        <f>IFERROR(-INDEX(Lookup!$BH$9:$BH$3000,MATCH($A432,Lookup!$A$9:$A$3000,0)),0)</f>
        <v>0</v>
      </c>
      <c r="D432" s="186">
        <f>IFERROR(-INDEX(Lookup!$BJ$9:$BJ$3000,MATCH($A432,Lookup!$A$9:$A$3000,0)),0)</f>
        <v>0</v>
      </c>
      <c r="E432" s="201">
        <f t="shared" si="34"/>
        <v>0</v>
      </c>
      <c r="O432" s="182">
        <f t="shared" si="26"/>
        <v>0</v>
      </c>
    </row>
    <row r="433" spans="1:15" hidden="1" x14ac:dyDescent="0.2">
      <c r="A433" s="184">
        <f>'28'!A22</f>
        <v>0</v>
      </c>
      <c r="B433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C433" s="186">
        <f>IFERROR(-INDEX(Lookup!$BH$9:$BH$3000,MATCH($A433,Lookup!$A$9:$A$3000,0)),0)</f>
        <v>0</v>
      </c>
      <c r="D433" s="186">
        <f>IFERROR(-INDEX(Lookup!$BJ$9:$BJ$3000,MATCH($A433,Lookup!$A$9:$A$3000,0)),0)</f>
        <v>0</v>
      </c>
      <c r="E433" s="201">
        <f t="shared" si="34"/>
        <v>0</v>
      </c>
      <c r="O433" s="182">
        <f t="shared" si="26"/>
        <v>0</v>
      </c>
    </row>
    <row r="434" spans="1:15" hidden="1" x14ac:dyDescent="0.2">
      <c r="A434" s="184"/>
      <c r="B434"/>
      <c r="C434" s="186"/>
      <c r="D434" s="186"/>
      <c r="E434" s="201"/>
      <c r="O434" s="182">
        <f t="shared" si="26"/>
        <v>0</v>
      </c>
    </row>
    <row r="435" spans="1:15" x14ac:dyDescent="0.2">
      <c r="A435" s="184" t="str">
        <f>'28'!A10</f>
        <v>73120-G09</v>
      </c>
      <c r="B435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 xml:space="preserve">Bill of Exchange-RIUP                                       </v>
      </c>
      <c r="C435" s="186">
        <f>IFERROR(-INDEX(Lookup!$BH$9:$BH$3000,MATCH($A435,Lookup!$A$9:$A$3000,0)),0)</f>
        <v>0</v>
      </c>
      <c r="D435" s="186">
        <f>IFERROR(-INDEX(Lookup!$BJ$9:$BJ$3000,MATCH($A435,Lookup!$A$9:$A$3000,0)),0)</f>
        <v>0</v>
      </c>
      <c r="E435" s="201">
        <f t="shared" si="33"/>
        <v>0</v>
      </c>
      <c r="O435" s="182">
        <f t="shared" si="26"/>
        <v>1</v>
      </c>
    </row>
    <row r="436" spans="1:15" x14ac:dyDescent="0.2">
      <c r="B436" s="184" t="s">
        <v>451</v>
      </c>
      <c r="C436" s="186">
        <f>SUM(C413:C435)</f>
        <v>0</v>
      </c>
      <c r="D436" s="186">
        <f>SUM(D413:D435)</f>
        <v>0</v>
      </c>
      <c r="E436" s="183">
        <f t="shared" si="27"/>
        <v>0</v>
      </c>
      <c r="O436" s="182">
        <v>1</v>
      </c>
    </row>
    <row r="437" spans="1:15" x14ac:dyDescent="0.2">
      <c r="A437" s="187" t="s">
        <v>507</v>
      </c>
      <c r="B437" s="187"/>
      <c r="C437" s="189"/>
      <c r="D437" s="189"/>
      <c r="E437" s="238"/>
      <c r="O437" s="182">
        <v>1</v>
      </c>
    </row>
    <row r="438" spans="1:15" x14ac:dyDescent="0.2">
      <c r="A438" s="184"/>
      <c r="B438" s="187" t="s">
        <v>489</v>
      </c>
      <c r="C438" s="186"/>
      <c r="D438" s="186"/>
      <c r="E438" s="183"/>
      <c r="O438" s="182">
        <v>1</v>
      </c>
    </row>
    <row r="439" spans="1:15" x14ac:dyDescent="0.2">
      <c r="A439" s="184"/>
      <c r="B439" t="s">
        <v>519</v>
      </c>
      <c r="C439" s="186">
        <f>IFERROR(-INDEX(Lookup!$BH$9:$BH$3000,MATCH($A439,Lookup!$A$9:$A$3000,0)),0)</f>
        <v>0</v>
      </c>
      <c r="D439" s="186">
        <f>IFERROR(-INDEX(Lookup!$BJ$9:$BJ$3000,MATCH($A439,Lookup!$A$9:$A$3000,0)),0)</f>
        <v>0</v>
      </c>
      <c r="E439" s="201">
        <f t="shared" ref="E439" si="35">+C439-D439</f>
        <v>0</v>
      </c>
      <c r="O439" s="182">
        <v>1</v>
      </c>
    </row>
    <row r="440" spans="1:15" x14ac:dyDescent="0.2">
      <c r="A440" s="184"/>
      <c r="B440" s="184" t="s">
        <v>506</v>
      </c>
      <c r="C440" s="186">
        <v>0</v>
      </c>
      <c r="D440" s="186">
        <v>0</v>
      </c>
      <c r="E440" s="183">
        <f t="shared" si="27"/>
        <v>0</v>
      </c>
      <c r="O440" s="182">
        <v>1</v>
      </c>
    </row>
    <row r="441" spans="1:15" x14ac:dyDescent="0.2">
      <c r="A441" s="184"/>
      <c r="B441" s="184" t="s">
        <v>505</v>
      </c>
      <c r="C441" s="186">
        <v>0</v>
      </c>
      <c r="D441" s="186">
        <v>0</v>
      </c>
      <c r="E441" s="183">
        <f t="shared" si="27"/>
        <v>0</v>
      </c>
      <c r="O441" s="182">
        <v>1</v>
      </c>
    </row>
    <row r="442" spans="1:15" x14ac:dyDescent="0.2">
      <c r="A442" s="184"/>
      <c r="B442" s="184" t="s">
        <v>504</v>
      </c>
      <c r="C442" s="186">
        <v>0</v>
      </c>
      <c r="D442" s="186">
        <v>0</v>
      </c>
      <c r="E442" s="183">
        <f t="shared" si="27"/>
        <v>0</v>
      </c>
      <c r="O442" s="182">
        <v>1</v>
      </c>
    </row>
    <row r="443" spans="1:15" x14ac:dyDescent="0.2">
      <c r="A443" s="184"/>
      <c r="B443" s="184" t="s">
        <v>503</v>
      </c>
      <c r="C443" s="186">
        <v>0</v>
      </c>
      <c r="D443" s="186">
        <v>0</v>
      </c>
      <c r="E443" s="183">
        <f t="shared" si="27"/>
        <v>0</v>
      </c>
      <c r="O443" s="182">
        <v>1</v>
      </c>
    </row>
    <row r="444" spans="1:15" x14ac:dyDescent="0.2">
      <c r="A444" s="184"/>
      <c r="B444" s="184" t="s">
        <v>502</v>
      </c>
      <c r="C444" s="186">
        <v>0</v>
      </c>
      <c r="D444" s="186">
        <v>0</v>
      </c>
      <c r="E444" s="183">
        <f t="shared" si="27"/>
        <v>0</v>
      </c>
      <c r="O444" s="182">
        <v>1</v>
      </c>
    </row>
    <row r="445" spans="1:15" x14ac:dyDescent="0.2">
      <c r="A445" s="184"/>
      <c r="B445" s="184" t="s">
        <v>501</v>
      </c>
      <c r="C445" s="186">
        <v>0</v>
      </c>
      <c r="D445" s="186">
        <v>0</v>
      </c>
      <c r="E445" s="183">
        <f t="shared" si="27"/>
        <v>0</v>
      </c>
      <c r="O445" s="182">
        <v>1</v>
      </c>
    </row>
    <row r="446" spans="1:15" x14ac:dyDescent="0.2">
      <c r="A446" s="184"/>
      <c r="B446" s="184" t="s">
        <v>500</v>
      </c>
      <c r="C446" s="186">
        <v>0</v>
      </c>
      <c r="D446" s="186">
        <v>0</v>
      </c>
      <c r="E446" s="183">
        <f t="shared" si="27"/>
        <v>0</v>
      </c>
      <c r="O446" s="182">
        <v>1</v>
      </c>
    </row>
    <row r="447" spans="1:15" x14ac:dyDescent="0.2">
      <c r="A447" s="184"/>
      <c r="B447" s="184" t="s">
        <v>499</v>
      </c>
      <c r="C447" s="186">
        <v>0</v>
      </c>
      <c r="D447" s="186">
        <v>0</v>
      </c>
      <c r="E447" s="183">
        <f t="shared" si="27"/>
        <v>0</v>
      </c>
      <c r="O447" s="182">
        <v>1</v>
      </c>
    </row>
    <row r="448" spans="1:15" x14ac:dyDescent="0.2">
      <c r="A448" s="184"/>
      <c r="B448" s="184" t="s">
        <v>498</v>
      </c>
      <c r="C448" s="186">
        <v>0</v>
      </c>
      <c r="D448" s="186">
        <v>0</v>
      </c>
      <c r="E448" s="183">
        <f t="shared" si="27"/>
        <v>0</v>
      </c>
      <c r="O448" s="182">
        <v>1</v>
      </c>
    </row>
    <row r="449" spans="1:15" x14ac:dyDescent="0.2">
      <c r="A449" s="184"/>
      <c r="B449" s="184" t="s">
        <v>497</v>
      </c>
      <c r="C449" s="186">
        <v>0</v>
      </c>
      <c r="D449" s="186">
        <v>0</v>
      </c>
      <c r="E449" s="183">
        <f t="shared" si="27"/>
        <v>0</v>
      </c>
      <c r="O449" s="182">
        <v>1</v>
      </c>
    </row>
    <row r="450" spans="1:15" x14ac:dyDescent="0.2">
      <c r="A450" s="184"/>
      <c r="B450" s="184" t="s">
        <v>496</v>
      </c>
      <c r="C450" s="186">
        <v>0</v>
      </c>
      <c r="D450" s="186">
        <v>0</v>
      </c>
      <c r="E450" s="183">
        <f t="shared" si="27"/>
        <v>0</v>
      </c>
      <c r="O450" s="182">
        <v>1</v>
      </c>
    </row>
    <row r="451" spans="1:15" x14ac:dyDescent="0.2">
      <c r="A451" s="184"/>
      <c r="B451" s="184" t="s">
        <v>495</v>
      </c>
      <c r="C451" s="186">
        <v>0</v>
      </c>
      <c r="D451" s="186">
        <v>0</v>
      </c>
      <c r="E451" s="183">
        <f t="shared" si="27"/>
        <v>0</v>
      </c>
      <c r="O451" s="182">
        <v>1</v>
      </c>
    </row>
    <row r="452" spans="1:15" x14ac:dyDescent="0.2">
      <c r="A452" s="184"/>
      <c r="B452" s="184" t="s">
        <v>451</v>
      </c>
      <c r="C452" s="189">
        <v>0</v>
      </c>
      <c r="D452" s="189">
        <v>0</v>
      </c>
      <c r="E452" s="238">
        <f t="shared" si="27"/>
        <v>0</v>
      </c>
      <c r="O452" s="182">
        <v>1</v>
      </c>
    </row>
    <row r="453" spans="1:15" x14ac:dyDescent="0.2">
      <c r="A453" s="184"/>
      <c r="B453" s="187" t="s">
        <v>488</v>
      </c>
      <c r="C453" s="186"/>
      <c r="D453" s="186"/>
      <c r="E453" s="183">
        <f t="shared" si="27"/>
        <v>0</v>
      </c>
      <c r="O453" s="182">
        <v>1</v>
      </c>
    </row>
    <row r="454" spans="1:15" x14ac:dyDescent="0.2">
      <c r="A454" s="182" t="str">
        <f>'30'!A2</f>
        <v>74100-G01</v>
      </c>
      <c r="B454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 xml:space="preserve">Intercompany-23F                                            </v>
      </c>
      <c r="C454" s="186">
        <f>IFERROR(-INDEX(Lookup!$BH$9:$BH$3000,MATCH($A454,Lookup!$A$9:$A$3000,0)),0)</f>
        <v>0</v>
      </c>
      <c r="D454" s="186">
        <f>IFERROR(-INDEX(Lookup!$BJ$9:$BJ$3000,MATCH($A454,Lookup!$A$9:$A$3000,0)),0)</f>
        <v>0</v>
      </c>
      <c r="E454" s="201">
        <f t="shared" si="27"/>
        <v>0</v>
      </c>
      <c r="O454" s="182">
        <f t="shared" ref="O454:O516" si="36">+IF(A454&gt;0,1,0)</f>
        <v>1</v>
      </c>
    </row>
    <row r="455" spans="1:15" x14ac:dyDescent="0.2">
      <c r="A455" s="182" t="str">
        <f>'30'!A3</f>
        <v>74100-G02</v>
      </c>
      <c r="B455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 xml:space="preserve">Intercompany-EPH                                            </v>
      </c>
      <c r="C455" s="186">
        <f>IFERROR(-INDEX(Lookup!$BH$9:$BH$3000,MATCH($A455,Lookup!$A$9:$A$3000,0)),0)</f>
        <v>0</v>
      </c>
      <c r="D455" s="186">
        <f>IFERROR(-INDEX(Lookup!$BJ$9:$BJ$3000,MATCH($A455,Lookup!$A$9:$A$3000,0)),0)</f>
        <v>0</v>
      </c>
      <c r="E455" s="201">
        <f t="shared" ref="E455:E472" si="37">+C455-D455</f>
        <v>0</v>
      </c>
      <c r="O455" s="182">
        <f t="shared" si="36"/>
        <v>1</v>
      </c>
    </row>
    <row r="456" spans="1:15" x14ac:dyDescent="0.2">
      <c r="A456" s="182" t="str">
        <f>'30'!A4</f>
        <v>74100-G03</v>
      </c>
      <c r="B456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 xml:space="preserve">Intercompany-EPI                                            </v>
      </c>
      <c r="C456" s="186">
        <f>IFERROR(-INDEX(Lookup!$BH$9:$BH$3000,MATCH($A456,Lookup!$A$9:$A$3000,0)),0)</f>
        <v>0</v>
      </c>
      <c r="D456" s="186">
        <f>IFERROR(-INDEX(Lookup!$BJ$9:$BJ$3000,MATCH($A456,Lookup!$A$9:$A$3000,0)),0)</f>
        <v>0</v>
      </c>
      <c r="E456" s="201">
        <f t="shared" si="37"/>
        <v>0</v>
      </c>
      <c r="O456" s="182">
        <f t="shared" si="36"/>
        <v>1</v>
      </c>
    </row>
    <row r="457" spans="1:15" x14ac:dyDescent="0.2">
      <c r="A457" s="182" t="str">
        <f>'30'!A5</f>
        <v>74100-G04</v>
      </c>
      <c r="B457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 xml:space="preserve">Intercompany-FPP                                            </v>
      </c>
      <c r="C457" s="186">
        <f>IFERROR(-INDEX(Lookup!$BH$9:$BH$3000,MATCH($A457,Lookup!$A$9:$A$3000,0)),0)</f>
        <v>0</v>
      </c>
      <c r="D457" s="186">
        <f>IFERROR(-INDEX(Lookup!$BJ$9:$BJ$3000,MATCH($A457,Lookup!$A$9:$A$3000,0)),0)</f>
        <v>0</v>
      </c>
      <c r="E457" s="201">
        <f t="shared" si="37"/>
        <v>0</v>
      </c>
      <c r="O457" s="182">
        <f t="shared" si="36"/>
        <v>1</v>
      </c>
    </row>
    <row r="458" spans="1:15" x14ac:dyDescent="0.2">
      <c r="A458" s="182" t="str">
        <f>'30'!A6</f>
        <v>74100-G05</v>
      </c>
      <c r="B458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 xml:space="preserve">Intercompany-GBLT                                           </v>
      </c>
      <c r="C458" s="186">
        <f>IFERROR(-INDEX(Lookup!$BH$9:$BH$3000,MATCH($A458,Lookup!$A$9:$A$3000,0)),0)</f>
        <v>-14328861.489999998</v>
      </c>
      <c r="D458" s="186">
        <f>IFERROR(-INDEX(Lookup!$BJ$9:$BJ$3000,MATCH($A458,Lookup!$A$9:$A$3000,0)),0)</f>
        <v>-17266883.109999999</v>
      </c>
      <c r="E458" s="201">
        <f t="shared" si="37"/>
        <v>2938021.620000001</v>
      </c>
      <c r="O458" s="182">
        <f t="shared" si="36"/>
        <v>1</v>
      </c>
    </row>
    <row r="459" spans="1:15" x14ac:dyDescent="0.2">
      <c r="A459" s="182" t="str">
        <f>'30'!A7</f>
        <v>74100-G06</v>
      </c>
      <c r="B459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 xml:space="preserve">Intercompany-GIP                                            </v>
      </c>
      <c r="C459" s="186">
        <f>IFERROR(-INDEX(Lookup!$BH$9:$BH$3000,MATCH($A459,Lookup!$A$9:$A$3000,0)),0)</f>
        <v>0</v>
      </c>
      <c r="D459" s="186">
        <f>IFERROR(-INDEX(Lookup!$BJ$9:$BJ$3000,MATCH($A459,Lookup!$A$9:$A$3000,0)),0)</f>
        <v>-8482.27</v>
      </c>
      <c r="E459" s="201">
        <f t="shared" si="37"/>
        <v>8482.27</v>
      </c>
      <c r="O459" s="182">
        <f t="shared" si="36"/>
        <v>1</v>
      </c>
    </row>
    <row r="460" spans="1:15" x14ac:dyDescent="0.2">
      <c r="A460" s="182" t="str">
        <f>'30'!A8</f>
        <v>74100-G07</v>
      </c>
      <c r="B460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 xml:space="preserve">Intercompany-GPM                                            </v>
      </c>
      <c r="C460" s="186">
        <f>IFERROR(-INDEX(Lookup!$BH$9:$BH$3000,MATCH($A460,Lookup!$A$9:$A$3000,0)),0)</f>
        <v>-278000</v>
      </c>
      <c r="D460" s="186">
        <f>IFERROR(-INDEX(Lookup!$BJ$9:$BJ$3000,MATCH($A460,Lookup!$A$9:$A$3000,0)),0)</f>
        <v>-121120</v>
      </c>
      <c r="E460" s="201">
        <f t="shared" si="37"/>
        <v>-156880</v>
      </c>
      <c r="O460" s="182">
        <f t="shared" si="36"/>
        <v>1</v>
      </c>
    </row>
    <row r="461" spans="1:15" x14ac:dyDescent="0.2">
      <c r="A461" s="182" t="str">
        <f>'30'!A9</f>
        <v>74100-G08</v>
      </c>
      <c r="B461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 xml:space="preserve">Intercompany-OPC                                            </v>
      </c>
      <c r="C461" s="186">
        <f>IFERROR(-INDEX(Lookup!$BH$9:$BH$3000,MATCH($A461,Lookup!$A$9:$A$3000,0)),0)</f>
        <v>0</v>
      </c>
      <c r="D461" s="186">
        <f>IFERROR(-INDEX(Lookup!$BJ$9:$BJ$3000,MATCH($A461,Lookup!$A$9:$A$3000,0)),0)</f>
        <v>0</v>
      </c>
      <c r="E461" s="201">
        <f t="shared" si="37"/>
        <v>0</v>
      </c>
      <c r="O461" s="182">
        <f t="shared" si="36"/>
        <v>1</v>
      </c>
    </row>
    <row r="462" spans="1:15" x14ac:dyDescent="0.2">
      <c r="A462" s="182" t="str">
        <f>'30'!A10</f>
        <v>74100-G09</v>
      </c>
      <c r="B46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 xml:space="preserve">Intercompany-RIUP                                           </v>
      </c>
      <c r="C462" s="186">
        <f>IFERROR(-INDEX(Lookup!$BH$9:$BH$3000,MATCH($A462,Lookup!$A$9:$A$3000,0)),0)</f>
        <v>0</v>
      </c>
      <c r="D462" s="186">
        <f>IFERROR(-INDEX(Lookup!$BJ$9:$BJ$3000,MATCH($A462,Lookup!$A$9:$A$3000,0)),0)</f>
        <v>0</v>
      </c>
      <c r="E462" s="201">
        <f t="shared" si="37"/>
        <v>0</v>
      </c>
      <c r="O462" s="182">
        <f t="shared" si="36"/>
        <v>1</v>
      </c>
    </row>
    <row r="463" spans="1:15" x14ac:dyDescent="0.2">
      <c r="A463" s="182" t="str">
        <f>'30'!A11</f>
        <v>74100-G11</v>
      </c>
      <c r="B463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 xml:space="preserve">Intercompany-SOLE                                           </v>
      </c>
      <c r="C463" s="186">
        <f>IFERROR(-INDEX(Lookup!$BH$9:$BH$3000,MATCH($A463,Lookup!$A$9:$A$3000,0)),0)</f>
        <v>0</v>
      </c>
      <c r="D463" s="186">
        <f>IFERROR(-INDEX(Lookup!$BJ$9:$BJ$3000,MATCH($A463,Lookup!$A$9:$A$3000,0)),0)</f>
        <v>0</v>
      </c>
      <c r="E463" s="201">
        <f t="shared" si="37"/>
        <v>0</v>
      </c>
      <c r="O463" s="182">
        <f t="shared" si="36"/>
        <v>1</v>
      </c>
    </row>
    <row r="464" spans="1:15" x14ac:dyDescent="0.2">
      <c r="A464" s="182" t="str">
        <f>'30'!A12</f>
        <v>74100-G12</v>
      </c>
      <c r="B464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 xml:space="preserve">Intercompany-TAR                                            </v>
      </c>
      <c r="C464" s="186">
        <f>IFERROR(-INDEX(Lookup!$BH$9:$BH$3000,MATCH($A464,Lookup!$A$9:$A$3000,0)),0)</f>
        <v>0</v>
      </c>
      <c r="D464" s="186">
        <f>IFERROR(-INDEX(Lookup!$BJ$9:$BJ$3000,MATCH($A464,Lookup!$A$9:$A$3000,0)),0)</f>
        <v>0</v>
      </c>
      <c r="E464" s="201">
        <f t="shared" si="37"/>
        <v>0</v>
      </c>
      <c r="O464" s="182">
        <f t="shared" si="36"/>
        <v>1</v>
      </c>
    </row>
    <row r="465" spans="1:15" x14ac:dyDescent="0.2">
      <c r="A465" s="182" t="str">
        <f>'30'!A13</f>
        <v>74100-G13</v>
      </c>
      <c r="B465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 xml:space="preserve">Intercompany-TAT                                            </v>
      </c>
      <c r="C465" s="186">
        <f>IFERROR(-INDEX(Lookup!$BH$9:$BH$3000,MATCH($A465,Lookup!$A$9:$A$3000,0)),0)</f>
        <v>0</v>
      </c>
      <c r="D465" s="186">
        <f>IFERROR(-INDEX(Lookup!$BJ$9:$BJ$3000,MATCH($A465,Lookup!$A$9:$A$3000,0)),0)</f>
        <v>0</v>
      </c>
      <c r="E465" s="201">
        <f t="shared" si="37"/>
        <v>0</v>
      </c>
      <c r="O465" s="182">
        <f t="shared" si="36"/>
        <v>1</v>
      </c>
    </row>
    <row r="466" spans="1:15" x14ac:dyDescent="0.2">
      <c r="A466" s="182" t="str">
        <f>'30'!A14</f>
        <v>74100-G14</v>
      </c>
      <c r="B466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 xml:space="preserve">Intercompany-TMV                                            </v>
      </c>
      <c r="C466" s="186">
        <f>IFERROR(-INDEX(Lookup!$BH$9:$BH$3000,MATCH($A466,Lookup!$A$9:$A$3000,0)),0)</f>
        <v>0</v>
      </c>
      <c r="D466" s="186">
        <f>IFERROR(-INDEX(Lookup!$BJ$9:$BJ$3000,MATCH($A466,Lookup!$A$9:$A$3000,0)),0)</f>
        <v>0</v>
      </c>
      <c r="E466" s="201">
        <f t="shared" si="37"/>
        <v>0</v>
      </c>
      <c r="O466" s="182">
        <f t="shared" si="36"/>
        <v>1</v>
      </c>
    </row>
    <row r="467" spans="1:15" hidden="1" x14ac:dyDescent="0.2">
      <c r="A467" s="182">
        <f>'30'!A15</f>
        <v>0</v>
      </c>
      <c r="B467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C467" s="186">
        <f>IFERROR(-INDEX(Lookup!$BH$9:$BH$3000,MATCH($A467,Lookup!$A$9:$A$3000,0)),0)</f>
        <v>0</v>
      </c>
      <c r="D467" s="186">
        <f>IFERROR(-INDEX(Lookup!$BJ$9:$BJ$3000,MATCH($A467,Lookup!$A$9:$A$3000,0)),0)</f>
        <v>0</v>
      </c>
      <c r="E467" s="201">
        <f t="shared" si="37"/>
        <v>0</v>
      </c>
      <c r="O467" s="182">
        <f t="shared" si="36"/>
        <v>0</v>
      </c>
    </row>
    <row r="468" spans="1:15" hidden="1" x14ac:dyDescent="0.2">
      <c r="A468" s="182">
        <f>'30'!A16</f>
        <v>0</v>
      </c>
      <c r="B468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C468" s="186">
        <f>IFERROR(-INDEX(Lookup!$BH$9:$BH$3000,MATCH($A468,Lookup!$A$9:$A$3000,0)),0)</f>
        <v>0</v>
      </c>
      <c r="D468" s="186">
        <f>IFERROR(-INDEX(Lookup!$BJ$9:$BJ$3000,MATCH($A468,Lookup!$A$9:$A$3000,0)),0)</f>
        <v>0</v>
      </c>
      <c r="E468" s="201">
        <f t="shared" si="37"/>
        <v>0</v>
      </c>
      <c r="O468" s="182">
        <f t="shared" si="36"/>
        <v>0</v>
      </c>
    </row>
    <row r="469" spans="1:15" hidden="1" x14ac:dyDescent="0.2">
      <c r="A469" s="182">
        <f>'30'!A17</f>
        <v>0</v>
      </c>
      <c r="B469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C469" s="186">
        <f>IFERROR(-INDEX(Lookup!$BH$9:$BH$3000,MATCH($A469,Lookup!$A$9:$A$3000,0)),0)</f>
        <v>0</v>
      </c>
      <c r="D469" s="186">
        <f>IFERROR(-INDEX(Lookup!$BJ$9:$BJ$3000,MATCH($A469,Lookup!$A$9:$A$3000,0)),0)</f>
        <v>0</v>
      </c>
      <c r="E469" s="201">
        <f t="shared" si="37"/>
        <v>0</v>
      </c>
      <c r="O469" s="182">
        <f t="shared" si="36"/>
        <v>0</v>
      </c>
    </row>
    <row r="470" spans="1:15" hidden="1" x14ac:dyDescent="0.2">
      <c r="A470" s="182">
        <f>'30'!A18</f>
        <v>0</v>
      </c>
      <c r="B470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C470" s="186">
        <f>IFERROR(-INDEX(Lookup!$BH$9:$BH$3000,MATCH($A470,Lookup!$A$9:$A$3000,0)),0)</f>
        <v>0</v>
      </c>
      <c r="D470" s="186">
        <f>IFERROR(-INDEX(Lookup!$BJ$9:$BJ$3000,MATCH($A470,Lookup!$A$9:$A$3000,0)),0)</f>
        <v>0</v>
      </c>
      <c r="E470" s="201">
        <f t="shared" si="37"/>
        <v>0</v>
      </c>
      <c r="O470" s="182">
        <f t="shared" si="36"/>
        <v>0</v>
      </c>
    </row>
    <row r="471" spans="1:15" hidden="1" x14ac:dyDescent="0.2">
      <c r="A471" s="182">
        <f>'30'!A19</f>
        <v>0</v>
      </c>
      <c r="B471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C471" s="186">
        <f>IFERROR(-INDEX(Lookup!$BH$9:$BH$3000,MATCH($A471,Lookup!$A$9:$A$3000,0)),0)</f>
        <v>0</v>
      </c>
      <c r="D471" s="186">
        <f>IFERROR(-INDEX(Lookup!$BJ$9:$BJ$3000,MATCH($A471,Lookup!$A$9:$A$3000,0)),0)</f>
        <v>0</v>
      </c>
      <c r="E471" s="201">
        <f t="shared" si="37"/>
        <v>0</v>
      </c>
      <c r="O471" s="182">
        <f t="shared" si="36"/>
        <v>0</v>
      </c>
    </row>
    <row r="472" spans="1:15" hidden="1" x14ac:dyDescent="0.2">
      <c r="A472" s="182">
        <f>'30'!A20</f>
        <v>0</v>
      </c>
      <c r="B47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C472" s="186">
        <f>IFERROR(-INDEX(Lookup!$BH$9:$BH$3000,MATCH($A472,Lookup!$A$9:$A$3000,0)),0)</f>
        <v>0</v>
      </c>
      <c r="D472" s="186">
        <f>IFERROR(-INDEX(Lookup!$BJ$9:$BJ$3000,MATCH($A472,Lookup!$A$9:$A$3000,0)),0)</f>
        <v>0</v>
      </c>
      <c r="E472" s="201">
        <f t="shared" si="37"/>
        <v>0</v>
      </c>
      <c r="O472" s="182">
        <f t="shared" si="36"/>
        <v>0</v>
      </c>
    </row>
    <row r="473" spans="1:15" x14ac:dyDescent="0.2">
      <c r="B473" s="184" t="s">
        <v>451</v>
      </c>
      <c r="C473" s="186">
        <f>SUM(C454:C472)</f>
        <v>-14606861.489999998</v>
      </c>
      <c r="D473" s="186">
        <f>SUM(D454:D472)</f>
        <v>-17396485.379999999</v>
      </c>
      <c r="E473" s="183">
        <f t="shared" si="27"/>
        <v>2789623.8900000006</v>
      </c>
      <c r="O473" s="182">
        <v>1</v>
      </c>
    </row>
    <row r="474" spans="1:15" x14ac:dyDescent="0.2">
      <c r="B474" s="187" t="s">
        <v>486</v>
      </c>
      <c r="C474" s="186"/>
      <c r="D474" s="186"/>
      <c r="E474" s="183">
        <f t="shared" ref="E474:E484" si="38">+C474-D474</f>
        <v>0</v>
      </c>
      <c r="O474" s="182">
        <v>1</v>
      </c>
    </row>
    <row r="475" spans="1:15" x14ac:dyDescent="0.2">
      <c r="A475" s="182" t="str">
        <f>'31'!A2</f>
        <v>73100-G10</v>
      </c>
      <c r="B475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 xml:space="preserve">Conservia Loan-ROOTS                                        </v>
      </c>
      <c r="C475" s="186">
        <f>IFERROR(-INDEX(Lookup!$BH$9:$BH$3000,MATCH($A475,Lookup!$A$9:$A$3000,0)),0)</f>
        <v>145675.05000000002</v>
      </c>
      <c r="D475" s="186">
        <f>IFERROR(-INDEX(Lookup!$BJ$9:$BJ$3000,MATCH($A475,Lookup!$A$9:$A$3000,0)),0)</f>
        <v>29135.010000000002</v>
      </c>
      <c r="E475" s="201">
        <f t="shared" si="38"/>
        <v>116540.04000000001</v>
      </c>
      <c r="O475" s="182">
        <f t="shared" si="36"/>
        <v>1</v>
      </c>
    </row>
    <row r="476" spans="1:15" x14ac:dyDescent="0.2">
      <c r="A476" s="182" t="str">
        <f>'31'!A3</f>
        <v>75200-H01</v>
      </c>
      <c r="B476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 xml:space="preserve">Trusts-APT                                                  </v>
      </c>
      <c r="C476" s="186">
        <f>IFERROR(-INDEX(Lookup!$BH$9:$BH$3000,MATCH($A476,Lookup!$A$9:$A$3000,0)),0)</f>
        <v>0</v>
      </c>
      <c r="D476" s="186">
        <f>IFERROR(-INDEX(Lookup!$BJ$9:$BJ$3000,MATCH($A476,Lookup!$A$9:$A$3000,0)),0)</f>
        <v>0</v>
      </c>
      <c r="E476" s="201">
        <f t="shared" ref="E476:E480" si="39">+C476-D476</f>
        <v>0</v>
      </c>
      <c r="O476" s="182">
        <f t="shared" si="36"/>
        <v>1</v>
      </c>
    </row>
    <row r="477" spans="1:15" x14ac:dyDescent="0.2">
      <c r="A477" s="182" t="str">
        <f>'31'!A4</f>
        <v>75200-H02</v>
      </c>
      <c r="B477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 xml:space="preserve">Trusts-JMFT                                                 </v>
      </c>
      <c r="C477" s="186">
        <f>IFERROR(-INDEX(Lookup!$BH$9:$BH$3000,MATCH($A477,Lookup!$A$9:$A$3000,0)),0)</f>
        <v>0</v>
      </c>
      <c r="D477" s="186">
        <f>IFERROR(-INDEX(Lookup!$BJ$9:$BJ$3000,MATCH($A477,Lookup!$A$9:$A$3000,0)),0)</f>
        <v>0</v>
      </c>
      <c r="E477" s="201">
        <f t="shared" si="39"/>
        <v>0</v>
      </c>
      <c r="O477" s="182">
        <f t="shared" si="36"/>
        <v>1</v>
      </c>
    </row>
    <row r="478" spans="1:15" hidden="1" x14ac:dyDescent="0.2">
      <c r="A478" s="182">
        <f>'31'!A5</f>
        <v>0</v>
      </c>
      <c r="B478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C478" s="186">
        <f>IFERROR(-INDEX(Lookup!$BH$9:$BH$3000,MATCH($A478,Lookup!$A$9:$A$3000,0)),0)</f>
        <v>0</v>
      </c>
      <c r="D478" s="186">
        <f>IFERROR(-INDEX(Lookup!$BJ$9:$BJ$3000,MATCH($A478,Lookup!$A$9:$A$3000,0)),0)</f>
        <v>0</v>
      </c>
      <c r="E478" s="201">
        <f t="shared" si="39"/>
        <v>0</v>
      </c>
      <c r="O478" s="182">
        <f t="shared" si="36"/>
        <v>0</v>
      </c>
    </row>
    <row r="479" spans="1:15" hidden="1" x14ac:dyDescent="0.2">
      <c r="A479" s="182">
        <f>'31'!A6</f>
        <v>0</v>
      </c>
      <c r="B479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C479" s="186">
        <f>IFERROR(-INDEX(Lookup!$BH$9:$BH$3000,MATCH($A479,Lookup!$A$9:$A$3000,0)),0)</f>
        <v>0</v>
      </c>
      <c r="D479" s="186">
        <f>IFERROR(-INDEX(Lookup!$BJ$9:$BJ$3000,MATCH($A479,Lookup!$A$9:$A$3000,0)),0)</f>
        <v>0</v>
      </c>
      <c r="E479" s="201">
        <f t="shared" si="39"/>
        <v>0</v>
      </c>
      <c r="O479" s="182">
        <f t="shared" si="36"/>
        <v>0</v>
      </c>
    </row>
    <row r="480" spans="1:15" hidden="1" x14ac:dyDescent="0.2">
      <c r="A480" s="182">
        <f>'31'!A7</f>
        <v>0</v>
      </c>
      <c r="B480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C480" s="186">
        <f>IFERROR(-INDEX(Lookup!$BH$9:$BH$3000,MATCH($A480,Lookup!$A$9:$A$3000,0)),0)</f>
        <v>0</v>
      </c>
      <c r="D480" s="186">
        <f>IFERROR(-INDEX(Lookup!$BJ$9:$BJ$3000,MATCH($A480,Lookup!$A$9:$A$3000,0)),0)</f>
        <v>0</v>
      </c>
      <c r="E480" s="201">
        <f t="shared" si="39"/>
        <v>0</v>
      </c>
      <c r="O480" s="182">
        <f t="shared" si="36"/>
        <v>0</v>
      </c>
    </row>
    <row r="481" spans="1:15" x14ac:dyDescent="0.2">
      <c r="B481" s="184" t="s">
        <v>451</v>
      </c>
      <c r="C481" s="186">
        <f>SUM(C475:C480)</f>
        <v>145675.05000000002</v>
      </c>
      <c r="D481" s="186">
        <f>SUM(D475:D480)</f>
        <v>29135.010000000002</v>
      </c>
      <c r="E481" s="183">
        <f t="shared" si="38"/>
        <v>116540.04000000001</v>
      </c>
      <c r="O481" s="182">
        <v>1</v>
      </c>
    </row>
    <row r="482" spans="1:15" ht="13.5" thickBot="1" x14ac:dyDescent="0.25">
      <c r="A482" s="206" t="s">
        <v>494</v>
      </c>
      <c r="B482" s="184"/>
      <c r="C482" s="188">
        <f>C473+C452+C436+C411+C384+C481</f>
        <v>-14533192.939999998</v>
      </c>
      <c r="D482" s="188">
        <f>D473+D452+D436+D411+D384+D481</f>
        <v>-17551067.849999998</v>
      </c>
      <c r="E482" s="239">
        <f t="shared" si="38"/>
        <v>3017874.91</v>
      </c>
      <c r="H482" s="240"/>
      <c r="O482" s="182">
        <v>1</v>
      </c>
    </row>
    <row r="483" spans="1:15" ht="13.5" thickTop="1" x14ac:dyDescent="0.2">
      <c r="B483" s="184"/>
      <c r="C483" s="186"/>
      <c r="D483" s="186"/>
      <c r="E483" s="183"/>
      <c r="O483" s="182">
        <v>1</v>
      </c>
    </row>
    <row r="484" spans="1:15" ht="13.5" thickBot="1" x14ac:dyDescent="0.25">
      <c r="A484" s="206" t="s">
        <v>493</v>
      </c>
      <c r="B484" s="184"/>
      <c r="C484" s="188">
        <f>C482+C377</f>
        <v>13614878.600000005</v>
      </c>
      <c r="D484" s="188">
        <f>D482+D377</f>
        <v>12365395.399999999</v>
      </c>
      <c r="E484" s="239">
        <f t="shared" si="38"/>
        <v>1249483.2000000067</v>
      </c>
      <c r="O484" s="182">
        <v>1</v>
      </c>
    </row>
    <row r="485" spans="1:15" ht="13.5" thickTop="1" x14ac:dyDescent="0.2">
      <c r="B485" s="184"/>
      <c r="C485" s="186"/>
      <c r="D485" s="186"/>
      <c r="E485" s="183"/>
      <c r="O485" s="182">
        <v>1</v>
      </c>
    </row>
    <row r="486" spans="1:15" x14ac:dyDescent="0.2">
      <c r="B486" s="184"/>
      <c r="C486" s="186"/>
      <c r="D486" s="186"/>
      <c r="E486" s="183"/>
      <c r="O486" s="182">
        <v>1</v>
      </c>
    </row>
    <row r="487" spans="1:15" x14ac:dyDescent="0.2">
      <c r="A487" s="187" t="s">
        <v>492</v>
      </c>
      <c r="B487" s="187"/>
      <c r="C487" s="186"/>
      <c r="D487" s="186"/>
      <c r="E487" s="183"/>
      <c r="O487" s="182">
        <v>1</v>
      </c>
    </row>
    <row r="488" spans="1:15" x14ac:dyDescent="0.2">
      <c r="A488" s="187"/>
      <c r="B488" s="187"/>
      <c r="C488" s="186"/>
      <c r="D488" s="186"/>
      <c r="E488" s="183"/>
      <c r="O488" s="182">
        <v>1</v>
      </c>
    </row>
    <row r="489" spans="1:15" x14ac:dyDescent="0.2">
      <c r="A489" s="182" t="str">
        <f>'32'!A2</f>
        <v>90100-G10</v>
      </c>
      <c r="B489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 xml:space="preserve">Retained Earnings-ROOTS                                     </v>
      </c>
      <c r="C489" s="186">
        <f>IFERROR(INDEX(Lookup!$BH$9:$BH$3000,MATCH($A489,Lookup!$A$9:$A$3000,0)),0)-Sheet7!$F$2</f>
        <v>12365093.4</v>
      </c>
      <c r="D489" s="186">
        <f>IFERROR(INDEX(Lookup!$BJ$9:$BJ$3000,MATCH($A489,Lookup!$A$9:$A$3000,0)),0)-Sheet7!$F$3</f>
        <v>11297603.699999999</v>
      </c>
      <c r="E489" s="201">
        <f>+C489-D489</f>
        <v>1067489.7000000011</v>
      </c>
      <c r="G489" s="185"/>
      <c r="O489" s="182">
        <f t="shared" si="36"/>
        <v>1</v>
      </c>
    </row>
    <row r="490" spans="1:15" x14ac:dyDescent="0.2">
      <c r="A490" s="182" t="str">
        <f>'32'!A3</f>
        <v>90120-G10</v>
      </c>
      <c r="B490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 xml:space="preserve">Current Earnings-ROOTS                                      </v>
      </c>
      <c r="C490" s="186">
        <f>IFERROR(INDEX(Lookup!$BH$9:$BH$3000,MATCH($A490,Lookup!$A$9:$A$3000,0)),0)</f>
        <v>0</v>
      </c>
      <c r="D490" s="186">
        <f>IFERROR(INDEX(Lookup!$BJ$9:$BJ$3000,MATCH($A490,Lookup!$A$9:$A$3000,0)),0)</f>
        <v>0</v>
      </c>
      <c r="E490" s="201">
        <f t="shared" ref="E490:E519" si="40">+C490-D490</f>
        <v>0</v>
      </c>
      <c r="O490" s="182">
        <f t="shared" si="36"/>
        <v>1</v>
      </c>
    </row>
    <row r="491" spans="1:15" x14ac:dyDescent="0.2">
      <c r="A491" s="182" t="str">
        <f>'32'!A4</f>
        <v>90140-G10</v>
      </c>
      <c r="B491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 xml:space="preserve">Issued Capital-ROOTS                                        </v>
      </c>
      <c r="C491" s="186">
        <f>IFERROR(INDEX(Lookup!$BH$9:$BH$3000,MATCH($A491,Lookup!$A$9:$A$3000,0)),0)</f>
        <v>2</v>
      </c>
      <c r="D491" s="186">
        <f>IFERROR(INDEX(Lookup!$BJ$9:$BJ$3000,MATCH($A491,Lookup!$A$9:$A$3000,0)),0)</f>
        <v>2</v>
      </c>
      <c r="E491" s="201">
        <f t="shared" si="40"/>
        <v>0</v>
      </c>
      <c r="O491" s="182">
        <f>+IF(A521&gt;0,1,0)</f>
        <v>1</v>
      </c>
    </row>
    <row r="492" spans="1:15" x14ac:dyDescent="0.2">
      <c r="A492" s="182" t="str">
        <f>'32'!A5</f>
        <v>90320-G10</v>
      </c>
      <c r="B49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 xml:space="preserve">Historical Balancing -ROOTS                                 </v>
      </c>
      <c r="C492" s="186">
        <f>IFERROR(INDEX(Lookup!$BH$9:$BH$3000,MATCH($A492,Lookup!$A$9:$A$3000,0)),0)</f>
        <v>300</v>
      </c>
      <c r="D492" s="186">
        <f>IFERROR(INDEX(Lookup!$BJ$9:$BJ$3000,MATCH($A492,Lookup!$A$9:$A$3000,0)),0)</f>
        <v>300</v>
      </c>
      <c r="E492" s="201">
        <f t="shared" si="40"/>
        <v>0</v>
      </c>
      <c r="O492" s="182">
        <f t="shared" si="36"/>
        <v>1</v>
      </c>
    </row>
    <row r="493" spans="1:15" hidden="1" x14ac:dyDescent="0.2">
      <c r="A493" s="182">
        <f>'32'!A6</f>
        <v>0</v>
      </c>
      <c r="B493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C493" s="186">
        <f>IFERROR(INDEX(Lookup!$BH$9:$BH$3000,MATCH($A493,Lookup!$A$9:$A$3000,0)),0)</f>
        <v>0</v>
      </c>
      <c r="D493" s="186">
        <f>IFERROR(INDEX(Lookup!$BJ$9:$BJ$3000,MATCH($A493,Lookup!$A$9:$A$3000,0)),0)</f>
        <v>0</v>
      </c>
      <c r="E493" s="201">
        <f t="shared" si="40"/>
        <v>0</v>
      </c>
      <c r="O493" s="182">
        <f t="shared" si="36"/>
        <v>0</v>
      </c>
    </row>
    <row r="494" spans="1:15" hidden="1" x14ac:dyDescent="0.2">
      <c r="A494" s="182">
        <f>'32'!A7</f>
        <v>0</v>
      </c>
      <c r="B494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C494" s="186">
        <f>IFERROR(INDEX(Lookup!$BH$9:$BH$3000,MATCH($A494,Lookup!$A$9:$A$3000,0)),0)</f>
        <v>0</v>
      </c>
      <c r="D494" s="186">
        <f>IFERROR(INDEX(Lookup!$BJ$9:$BJ$3000,MATCH($A494,Lookup!$A$9:$A$3000,0)),0)</f>
        <v>0</v>
      </c>
      <c r="E494" s="201">
        <f t="shared" si="40"/>
        <v>0</v>
      </c>
      <c r="O494" s="182">
        <f t="shared" si="36"/>
        <v>0</v>
      </c>
    </row>
    <row r="495" spans="1:15" hidden="1" x14ac:dyDescent="0.2">
      <c r="A495" s="182">
        <f>'32'!A8</f>
        <v>0</v>
      </c>
      <c r="B495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C495" s="186">
        <f>IFERROR(INDEX(Lookup!$BH$9:$BH$3000,MATCH($A495,Lookup!$A$9:$A$3000,0)),0)</f>
        <v>0</v>
      </c>
      <c r="D495" s="186">
        <f>IFERROR(INDEX(Lookup!$BJ$9:$BJ$3000,MATCH($A495,Lookup!$A$9:$A$3000,0)),0)</f>
        <v>0</v>
      </c>
      <c r="E495" s="201">
        <f t="shared" si="40"/>
        <v>0</v>
      </c>
      <c r="O495" s="182">
        <f t="shared" si="36"/>
        <v>0</v>
      </c>
    </row>
    <row r="496" spans="1:15" hidden="1" x14ac:dyDescent="0.2">
      <c r="A496" s="182">
        <f>'32'!A9</f>
        <v>0</v>
      </c>
      <c r="B496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C496" s="186">
        <f>IFERROR(INDEX(Lookup!$BH$9:$BH$3000,MATCH($A496,Lookup!$A$9:$A$3000,0)),0)</f>
        <v>0</v>
      </c>
      <c r="D496" s="186">
        <f>IFERROR(INDEX(Lookup!$BJ$9:$BJ$3000,MATCH($A496,Lookup!$A$9:$A$3000,0)),0)</f>
        <v>0</v>
      </c>
      <c r="E496" s="201">
        <f t="shared" si="40"/>
        <v>0</v>
      </c>
      <c r="O496" s="182">
        <f t="shared" si="36"/>
        <v>0</v>
      </c>
    </row>
    <row r="497" spans="1:15" hidden="1" x14ac:dyDescent="0.2">
      <c r="A497" s="182">
        <f>'32'!A10</f>
        <v>0</v>
      </c>
      <c r="B497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C497" s="186">
        <f>IFERROR(INDEX(Lookup!$BH$9:$BH$3000,MATCH($A497,Lookup!$A$9:$A$3000,0)),0)</f>
        <v>0</v>
      </c>
      <c r="D497" s="186">
        <f>IFERROR(INDEX(Lookup!$BJ$9:$BJ$3000,MATCH($A497,Lookup!$A$9:$A$3000,0)),0)</f>
        <v>0</v>
      </c>
      <c r="E497" s="201">
        <f t="shared" si="40"/>
        <v>0</v>
      </c>
      <c r="O497" s="182">
        <f t="shared" si="36"/>
        <v>0</v>
      </c>
    </row>
    <row r="498" spans="1:15" hidden="1" x14ac:dyDescent="0.2">
      <c r="A498" s="182">
        <f>'32'!A11</f>
        <v>0</v>
      </c>
      <c r="B498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C498" s="186">
        <f>IFERROR(INDEX(Lookup!$BH$9:$BH$3000,MATCH($A498,Lookup!$A$9:$A$3000,0)),0)</f>
        <v>0</v>
      </c>
      <c r="D498" s="186">
        <f>IFERROR(INDEX(Lookup!$BJ$9:$BJ$3000,MATCH($A498,Lookup!$A$9:$A$3000,0)),0)</f>
        <v>0</v>
      </c>
      <c r="E498" s="201">
        <f t="shared" si="40"/>
        <v>0</v>
      </c>
      <c r="O498" s="182">
        <f t="shared" si="36"/>
        <v>0</v>
      </c>
    </row>
    <row r="499" spans="1:15" hidden="1" x14ac:dyDescent="0.2">
      <c r="A499" s="182">
        <f>'32'!A12</f>
        <v>0</v>
      </c>
      <c r="B499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C499" s="186">
        <f>IFERROR(INDEX(Lookup!$BH$9:$BH$3000,MATCH($A499,Lookup!$A$9:$A$3000,0)),0)</f>
        <v>0</v>
      </c>
      <c r="D499" s="186">
        <f>IFERROR(INDEX(Lookup!$BJ$9:$BJ$3000,MATCH($A499,Lookup!$A$9:$A$3000,0)),0)</f>
        <v>0</v>
      </c>
      <c r="E499" s="201">
        <f t="shared" si="40"/>
        <v>0</v>
      </c>
      <c r="O499" s="182">
        <f t="shared" si="36"/>
        <v>0</v>
      </c>
    </row>
    <row r="500" spans="1:15" hidden="1" x14ac:dyDescent="0.2">
      <c r="A500" s="182">
        <f>'32'!A13</f>
        <v>0</v>
      </c>
      <c r="B500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C500" s="186">
        <f>IFERROR(INDEX(Lookup!$BH$9:$BH$3000,MATCH($A500,Lookup!$A$9:$A$3000,0)),0)</f>
        <v>0</v>
      </c>
      <c r="D500" s="186">
        <f>IFERROR(INDEX(Lookup!$BJ$9:$BJ$3000,MATCH($A500,Lookup!$A$9:$A$3000,0)),0)</f>
        <v>0</v>
      </c>
      <c r="E500" s="201">
        <f t="shared" si="40"/>
        <v>0</v>
      </c>
      <c r="O500" s="182">
        <f t="shared" si="36"/>
        <v>0</v>
      </c>
    </row>
    <row r="501" spans="1:15" hidden="1" x14ac:dyDescent="0.2">
      <c r="A501" s="182">
        <f>'32'!A14</f>
        <v>0</v>
      </c>
      <c r="B501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C501" s="186">
        <f>IFERROR(INDEX(Lookup!$BH$9:$BH$3000,MATCH($A501,Lookup!$A$9:$A$3000,0)),0)</f>
        <v>0</v>
      </c>
      <c r="D501" s="186">
        <f>IFERROR(INDEX(Lookup!$BJ$9:$BJ$3000,MATCH($A501,Lookup!$A$9:$A$3000,0)),0)</f>
        <v>0</v>
      </c>
      <c r="E501" s="201">
        <f t="shared" si="40"/>
        <v>0</v>
      </c>
      <c r="O501" s="182">
        <f t="shared" si="36"/>
        <v>0</v>
      </c>
    </row>
    <row r="502" spans="1:15" hidden="1" x14ac:dyDescent="0.2">
      <c r="A502" s="182">
        <f>'32'!A15</f>
        <v>0</v>
      </c>
      <c r="B50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C502" s="186">
        <f>IFERROR(INDEX(Lookup!$BH$9:$BH$3000,MATCH($A502,Lookup!$A$9:$A$3000,0)),0)</f>
        <v>0</v>
      </c>
      <c r="D502" s="186">
        <f>IFERROR(INDEX(Lookup!$BJ$9:$BJ$3000,MATCH($A502,Lookup!$A$9:$A$3000,0)),0)</f>
        <v>0</v>
      </c>
      <c r="E502" s="201">
        <f t="shared" si="40"/>
        <v>0</v>
      </c>
      <c r="O502" s="182">
        <f t="shared" si="36"/>
        <v>0</v>
      </c>
    </row>
    <row r="503" spans="1:15" hidden="1" x14ac:dyDescent="0.2">
      <c r="A503" s="182">
        <f>'32'!A16</f>
        <v>0</v>
      </c>
      <c r="B503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C503" s="186">
        <f>IFERROR(INDEX(Lookup!$BH$9:$BH$3000,MATCH($A503,Lookup!$A$9:$A$3000,0)),0)</f>
        <v>0</v>
      </c>
      <c r="D503" s="186">
        <f>IFERROR(INDEX(Lookup!$BJ$9:$BJ$3000,MATCH($A503,Lookup!$A$9:$A$3000,0)),0)</f>
        <v>0</v>
      </c>
      <c r="E503" s="201">
        <f t="shared" si="40"/>
        <v>0</v>
      </c>
      <c r="O503" s="182">
        <f t="shared" si="36"/>
        <v>0</v>
      </c>
    </row>
    <row r="504" spans="1:15" hidden="1" x14ac:dyDescent="0.2">
      <c r="A504" s="182">
        <f>'32'!A17</f>
        <v>0</v>
      </c>
      <c r="B504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C504" s="186">
        <f>IFERROR(INDEX(Lookup!$BH$9:$BH$3000,MATCH($A504,Lookup!$A$9:$A$3000,0)),0)</f>
        <v>0</v>
      </c>
      <c r="D504" s="186">
        <f>IFERROR(INDEX(Lookup!$BJ$9:$BJ$3000,MATCH($A504,Lookup!$A$9:$A$3000,0)),0)</f>
        <v>0</v>
      </c>
      <c r="E504" s="201">
        <f t="shared" si="40"/>
        <v>0</v>
      </c>
      <c r="O504" s="182">
        <f t="shared" si="36"/>
        <v>0</v>
      </c>
    </row>
    <row r="505" spans="1:15" hidden="1" x14ac:dyDescent="0.2">
      <c r="A505" s="182">
        <f>'32'!A18</f>
        <v>0</v>
      </c>
      <c r="B505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C505" s="186">
        <f>IFERROR(INDEX(Lookup!$BH$9:$BH$3000,MATCH($A505,Lookup!$A$9:$A$3000,0)),0)</f>
        <v>0</v>
      </c>
      <c r="D505" s="186">
        <f>IFERROR(INDEX(Lookup!$BJ$9:$BJ$3000,MATCH($A505,Lookup!$A$9:$A$3000,0)),0)</f>
        <v>0</v>
      </c>
      <c r="E505" s="201">
        <f t="shared" si="40"/>
        <v>0</v>
      </c>
      <c r="O505" s="182">
        <f t="shared" si="36"/>
        <v>0</v>
      </c>
    </row>
    <row r="506" spans="1:15" hidden="1" x14ac:dyDescent="0.2">
      <c r="A506" s="182">
        <f>'32'!A19</f>
        <v>0</v>
      </c>
      <c r="B506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C506" s="186">
        <f>IFERROR(INDEX(Lookup!$BH$9:$BH$3000,MATCH($A506,Lookup!$A$9:$A$3000,0)),0)</f>
        <v>0</v>
      </c>
      <c r="D506" s="186">
        <f>IFERROR(INDEX(Lookup!$BJ$9:$BJ$3000,MATCH($A506,Lookup!$A$9:$A$3000,0)),0)</f>
        <v>0</v>
      </c>
      <c r="E506" s="201">
        <f t="shared" si="40"/>
        <v>0</v>
      </c>
      <c r="O506" s="182">
        <f t="shared" si="36"/>
        <v>0</v>
      </c>
    </row>
    <row r="507" spans="1:15" hidden="1" x14ac:dyDescent="0.2">
      <c r="A507" s="182">
        <f>'32'!A20</f>
        <v>0</v>
      </c>
      <c r="B507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C507" s="186">
        <f>IFERROR(INDEX(Lookup!$BH$9:$BH$3000,MATCH($A507,Lookup!$A$9:$A$3000,0)),0)</f>
        <v>0</v>
      </c>
      <c r="D507" s="186">
        <f>IFERROR(INDEX(Lookup!$BJ$9:$BJ$3000,MATCH($A507,Lookup!$A$9:$A$3000,0)),0)</f>
        <v>0</v>
      </c>
      <c r="E507" s="201">
        <f t="shared" si="40"/>
        <v>0</v>
      </c>
      <c r="O507" s="182">
        <f t="shared" si="36"/>
        <v>0</v>
      </c>
    </row>
    <row r="508" spans="1:15" hidden="1" x14ac:dyDescent="0.2">
      <c r="A508" s="182">
        <f>'32'!A21</f>
        <v>0</v>
      </c>
      <c r="B508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C508" s="186">
        <f>IFERROR(INDEX(Lookup!$BH$9:$BH$3000,MATCH($A508,Lookup!$A$9:$A$3000,0)),0)</f>
        <v>0</v>
      </c>
      <c r="D508" s="186">
        <f>IFERROR(INDEX(Lookup!$BJ$9:$BJ$3000,MATCH($A508,Lookup!$A$9:$A$3000,0)),0)</f>
        <v>0</v>
      </c>
      <c r="E508" s="201">
        <f t="shared" si="40"/>
        <v>0</v>
      </c>
      <c r="O508" s="182">
        <f t="shared" si="36"/>
        <v>0</v>
      </c>
    </row>
    <row r="509" spans="1:15" hidden="1" x14ac:dyDescent="0.2">
      <c r="A509" s="182">
        <f>'32'!A22</f>
        <v>0</v>
      </c>
      <c r="B509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C509" s="186">
        <f>IFERROR(INDEX(Lookup!$BH$9:$BH$3000,MATCH($A509,Lookup!$A$9:$A$3000,0)),0)</f>
        <v>0</v>
      </c>
      <c r="D509" s="186">
        <f>IFERROR(INDEX(Lookup!$BJ$9:$BJ$3000,MATCH($A509,Lookup!$A$9:$A$3000,0)),0)</f>
        <v>0</v>
      </c>
      <c r="E509" s="201">
        <f t="shared" si="40"/>
        <v>0</v>
      </c>
      <c r="O509" s="182">
        <f t="shared" si="36"/>
        <v>0</v>
      </c>
    </row>
    <row r="510" spans="1:15" hidden="1" x14ac:dyDescent="0.2">
      <c r="A510" s="182">
        <f>'32'!A23</f>
        <v>0</v>
      </c>
      <c r="B510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C510" s="186">
        <f>IFERROR(INDEX(Lookup!$BH$9:$BH$3000,MATCH($A510,Lookup!$A$9:$A$3000,0)),0)</f>
        <v>0</v>
      </c>
      <c r="D510" s="186">
        <f>IFERROR(INDEX(Lookup!$BJ$9:$BJ$3000,MATCH($A510,Lookup!$A$9:$A$3000,0)),0)</f>
        <v>0</v>
      </c>
      <c r="E510" s="201">
        <f t="shared" si="40"/>
        <v>0</v>
      </c>
      <c r="O510" s="182">
        <f t="shared" si="36"/>
        <v>0</v>
      </c>
    </row>
    <row r="511" spans="1:15" hidden="1" x14ac:dyDescent="0.2">
      <c r="A511" s="182">
        <f>'32'!A24</f>
        <v>0</v>
      </c>
      <c r="B511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C511" s="186">
        <f>IFERROR(INDEX(Lookup!$BH$9:$BH$3000,MATCH($A511,Lookup!$A$9:$A$3000,0)),0)</f>
        <v>0</v>
      </c>
      <c r="D511" s="186">
        <f>IFERROR(INDEX(Lookup!$BJ$9:$BJ$3000,MATCH($A511,Lookup!$A$9:$A$3000,0)),0)</f>
        <v>0</v>
      </c>
      <c r="E511" s="201">
        <f t="shared" si="40"/>
        <v>0</v>
      </c>
      <c r="O511" s="182">
        <f t="shared" si="36"/>
        <v>0</v>
      </c>
    </row>
    <row r="512" spans="1:15" hidden="1" x14ac:dyDescent="0.2">
      <c r="A512" s="182">
        <f>'32'!A25</f>
        <v>0</v>
      </c>
      <c r="B51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C512" s="186">
        <f>IFERROR(INDEX(Lookup!$BH$9:$BH$3000,MATCH($A512,Lookup!$A$9:$A$3000,0)),0)</f>
        <v>0</v>
      </c>
      <c r="D512" s="186">
        <f>IFERROR(INDEX(Lookup!$BJ$9:$BJ$3000,MATCH($A512,Lookup!$A$9:$A$3000,0)),0)</f>
        <v>0</v>
      </c>
      <c r="E512" s="201">
        <f t="shared" si="40"/>
        <v>0</v>
      </c>
      <c r="O512" s="182">
        <f t="shared" si="36"/>
        <v>0</v>
      </c>
    </row>
    <row r="513" spans="1:15" hidden="1" x14ac:dyDescent="0.2">
      <c r="A513" s="182">
        <f>'32'!A26</f>
        <v>0</v>
      </c>
      <c r="B513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C513" s="186">
        <f>IFERROR(INDEX(Lookup!$BH$9:$BH$3000,MATCH($A513,Lookup!$A$9:$A$3000,0)),0)</f>
        <v>0</v>
      </c>
      <c r="D513" s="186">
        <f>IFERROR(INDEX(Lookup!$BJ$9:$BJ$3000,MATCH($A513,Lookup!$A$9:$A$3000,0)),0)</f>
        <v>0</v>
      </c>
      <c r="E513" s="201">
        <f t="shared" si="40"/>
        <v>0</v>
      </c>
      <c r="O513" s="182">
        <f t="shared" si="36"/>
        <v>0</v>
      </c>
    </row>
    <row r="514" spans="1:15" hidden="1" x14ac:dyDescent="0.2">
      <c r="A514" s="182">
        <f>'32'!A27</f>
        <v>0</v>
      </c>
      <c r="B514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C514" s="186">
        <f>IFERROR(INDEX(Lookup!$BH$9:$BH$3000,MATCH($A514,Lookup!$A$9:$A$3000,0)),0)</f>
        <v>0</v>
      </c>
      <c r="D514" s="186">
        <f>IFERROR(INDEX(Lookup!$BJ$9:$BJ$3000,MATCH($A514,Lookup!$A$9:$A$3000,0)),0)</f>
        <v>0</v>
      </c>
      <c r="E514" s="201">
        <f t="shared" si="40"/>
        <v>0</v>
      </c>
      <c r="O514" s="182">
        <f t="shared" si="36"/>
        <v>0</v>
      </c>
    </row>
    <row r="515" spans="1:15" hidden="1" x14ac:dyDescent="0.2">
      <c r="A515" s="182">
        <f>'32'!A28</f>
        <v>0</v>
      </c>
      <c r="B515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C515" s="186">
        <f>IFERROR(INDEX(Lookup!$BH$9:$BH$3000,MATCH($A515,Lookup!$A$9:$A$3000,0)),0)</f>
        <v>0</v>
      </c>
      <c r="D515" s="186">
        <f>IFERROR(INDEX(Lookup!$BJ$9:$BJ$3000,MATCH($A515,Lookup!$A$9:$A$3000,0)),0)</f>
        <v>0</v>
      </c>
      <c r="E515" s="201">
        <f t="shared" si="40"/>
        <v>0</v>
      </c>
      <c r="O515" s="182">
        <f t="shared" si="36"/>
        <v>0</v>
      </c>
    </row>
    <row r="516" spans="1:15" hidden="1" x14ac:dyDescent="0.2">
      <c r="A516" s="182">
        <f>'32'!A29</f>
        <v>0</v>
      </c>
      <c r="B516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C516" s="186">
        <f>IFERROR(INDEX(Lookup!$BH$9:$BH$3000,MATCH($A516,Lookup!$A$9:$A$3000,0)),0)</f>
        <v>0</v>
      </c>
      <c r="D516" s="186">
        <f>IFERROR(INDEX(Lookup!$BJ$9:$BJ$3000,MATCH($A516,Lookup!$A$9:$A$3000,0)),0)</f>
        <v>0</v>
      </c>
      <c r="E516" s="201">
        <f t="shared" si="40"/>
        <v>0</v>
      </c>
      <c r="O516" s="182">
        <f t="shared" si="36"/>
        <v>0</v>
      </c>
    </row>
    <row r="517" spans="1:15" hidden="1" x14ac:dyDescent="0.2">
      <c r="A517" s="182">
        <f>'32'!A30</f>
        <v>0</v>
      </c>
      <c r="B517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C517" s="186">
        <f>IFERROR(INDEX(Lookup!$BH$9:$BH$3000,MATCH($A517,Lookup!$A$9:$A$3000,0)),0)</f>
        <v>0</v>
      </c>
      <c r="D517" s="186">
        <f>IFERROR(INDEX(Lookup!$BJ$9:$BJ$3000,MATCH($A517,Lookup!$A$9:$A$3000,0)),0)</f>
        <v>0</v>
      </c>
      <c r="E517" s="201">
        <f t="shared" si="40"/>
        <v>0</v>
      </c>
      <c r="O517" s="182">
        <f t="shared" ref="O517" si="41">+IF(A517&gt;0,1,0)</f>
        <v>0</v>
      </c>
    </row>
    <row r="518" spans="1:15" x14ac:dyDescent="0.2">
      <c r="B518" s="184" t="s">
        <v>491</v>
      </c>
      <c r="C518" s="185">
        <f>Sheet9!$D$158</f>
        <v>1249483.1999999997</v>
      </c>
      <c r="D518" s="185">
        <f>Sheet9!$E$158</f>
        <v>1067489.7000000002</v>
      </c>
      <c r="E518" s="201">
        <f t="shared" si="40"/>
        <v>181993.49999999953</v>
      </c>
      <c r="G518" s="240"/>
      <c r="O518" s="182">
        <v>1</v>
      </c>
    </row>
    <row r="519" spans="1:15" x14ac:dyDescent="0.2">
      <c r="B519" s="184" t="s">
        <v>451</v>
      </c>
      <c r="C519" s="185">
        <f>SUM(C489:C518)</f>
        <v>13614878.6</v>
      </c>
      <c r="D519" s="185">
        <f>SUM(D489:D518)</f>
        <v>12365395.399999999</v>
      </c>
      <c r="E519" s="201">
        <f t="shared" si="40"/>
        <v>1249483.2000000011</v>
      </c>
      <c r="G519" s="240"/>
      <c r="O519" s="182">
        <f>+IF(A521&gt;0,1,0)</f>
        <v>1</v>
      </c>
    </row>
    <row r="520" spans="1:15" x14ac:dyDescent="0.2">
      <c r="D520" s="185"/>
    </row>
    <row r="521" spans="1:15" x14ac:dyDescent="0.2">
      <c r="A521" s="182" t="str">
        <f>'32'!A4</f>
        <v>90140-G10</v>
      </c>
      <c r="C521" s="186">
        <f>IFERROR(-INDEX(Lookup!$BH$9:$BH$3000,MATCH($A521,Lookup!$A$9:$A$3000,0)),0)</f>
        <v>-2</v>
      </c>
      <c r="D521" s="186">
        <f>IFERROR(-INDEX(Lookup!$BJ$9:$BJ$3000,MATCH($A521,Lookup!$A$9:$A$3000,0)),0)</f>
        <v>-2</v>
      </c>
    </row>
    <row r="522" spans="1:15" x14ac:dyDescent="0.2">
      <c r="C522" s="185"/>
      <c r="D522" s="185"/>
    </row>
    <row r="525" spans="1:15" x14ac:dyDescent="0.2">
      <c r="B525" s="241" t="s">
        <v>524</v>
      </c>
      <c r="C525" s="240">
        <f>'Detail Income'!K439</f>
        <v>1249483.1999999997</v>
      </c>
      <c r="D525" s="240">
        <f>'Detail Income'!I439</f>
        <v>1067489.7</v>
      </c>
    </row>
    <row r="526" spans="1:15" x14ac:dyDescent="0.2">
      <c r="B526" s="241" t="s">
        <v>525</v>
      </c>
      <c r="C526" s="240">
        <f>C525-C518</f>
        <v>0</v>
      </c>
      <c r="D526" s="240">
        <f>D525-D518</f>
        <v>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370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2:H66"/>
  <sheetViews>
    <sheetView workbookViewId="0">
      <selection activeCell="A2" sqref="A2:B31"/>
    </sheetView>
  </sheetViews>
  <sheetFormatPr defaultRowHeight="12.75" x14ac:dyDescent="0.2"/>
  <cols>
    <col min="1" max="1" width="10" bestFit="1" customWidth="1"/>
    <col min="8" max="8" width="11.28515625" style="242" bestFit="1" customWidth="1"/>
  </cols>
  <sheetData>
    <row r="2" spans="1:5" x14ac:dyDescent="0.2">
      <c r="A2" t="s">
        <v>565</v>
      </c>
      <c r="B2" t="s">
        <v>115</v>
      </c>
      <c r="D2">
        <f>IFERROR(INDEX(Lookup!$BH$9:$BH$200,MATCH($A2,Lookup!$A$9:$A$200,0)),0)</f>
        <v>31194.240000000002</v>
      </c>
      <c r="E2">
        <f>IFERROR(INDEX(Lookup!$BJ$9:$BJ$200,MATCH($A2,Lookup!$A$9:$A$200,0)),0)</f>
        <v>108348.23</v>
      </c>
    </row>
    <row r="3" spans="1:5" x14ac:dyDescent="0.2">
      <c r="A3" t="s">
        <v>566</v>
      </c>
      <c r="B3" t="s">
        <v>115</v>
      </c>
      <c r="D3">
        <f>IFERROR(INDEX(Lookup!$BH$9:$BH$200,MATCH($A3,Lookup!$A$9:$A$200,0)),0)</f>
        <v>135883.07</v>
      </c>
      <c r="E3">
        <f>IFERROR(INDEX(Lookup!$BJ$9:$BJ$200,MATCH($A3,Lookup!$A$9:$A$200,0)),0)</f>
        <v>179942.99</v>
      </c>
    </row>
    <row r="4" spans="1:5" x14ac:dyDescent="0.2">
      <c r="A4" t="s">
        <v>567</v>
      </c>
      <c r="B4" t="s">
        <v>115</v>
      </c>
      <c r="D4">
        <f>IFERROR(INDEX(Lookup!$BH$9:$BH$200,MATCH($A4,Lookup!$A$9:$A$200,0)),0)</f>
        <v>955147.43</v>
      </c>
      <c r="E4">
        <f>IFERROR(INDEX(Lookup!$BJ$9:$BJ$200,MATCH($A4,Lookup!$A$9:$A$200,0)),0)</f>
        <v>667536.38</v>
      </c>
    </row>
    <row r="5" spans="1:5" x14ac:dyDescent="0.2">
      <c r="A5" t="s">
        <v>568</v>
      </c>
      <c r="B5" t="s">
        <v>115</v>
      </c>
      <c r="D5">
        <f>IFERROR(INDEX(Lookup!$BH$9:$BH$200,MATCH($A5,Lookup!$A$9:$A$200,0)),0)</f>
        <v>657238.25</v>
      </c>
      <c r="E5">
        <f>IFERROR(INDEX(Lookup!$BJ$9:$BJ$200,MATCH($A5,Lookup!$A$9:$A$200,0)),0)</f>
        <v>707663.75</v>
      </c>
    </row>
    <row r="6" spans="1:5" x14ac:dyDescent="0.2">
      <c r="A6" t="s">
        <v>569</v>
      </c>
      <c r="B6" t="s">
        <v>115</v>
      </c>
      <c r="D6">
        <f>IFERROR(INDEX(Lookup!$BH$9:$BH$200,MATCH($A6,Lookup!$A$9:$A$200,0)),0)</f>
        <v>0</v>
      </c>
      <c r="E6">
        <f>IFERROR(INDEX(Lookup!$BJ$9:$BJ$200,MATCH($A6,Lookup!$A$9:$A$200,0)),0)</f>
        <v>0</v>
      </c>
    </row>
    <row r="7" spans="1:5" x14ac:dyDescent="0.2">
      <c r="A7" t="s">
        <v>570</v>
      </c>
      <c r="B7" t="s">
        <v>115</v>
      </c>
      <c r="D7">
        <f>IFERROR(INDEX(Lookup!$BH$9:$BH$200,MATCH($A7,Lookup!$A$9:$A$200,0)),0)</f>
        <v>0</v>
      </c>
      <c r="E7">
        <f>IFERROR(INDEX(Lookup!$BJ$9:$BJ$200,MATCH($A7,Lookup!$A$9:$A$200,0)),0)</f>
        <v>0</v>
      </c>
    </row>
    <row r="8" spans="1:5" x14ac:dyDescent="0.2">
      <c r="A8" t="s">
        <v>571</v>
      </c>
      <c r="B8" t="s">
        <v>115</v>
      </c>
      <c r="D8">
        <f>IFERROR(INDEX(Lookup!$BH$9:$BH$200,MATCH($A8,Lookup!$A$9:$A$200,0)),0)</f>
        <v>4707.2</v>
      </c>
      <c r="E8">
        <f>IFERROR(INDEX(Lookup!$BJ$9:$BJ$200,MATCH($A8,Lookup!$A$9:$A$200,0)),0)</f>
        <v>5950.32</v>
      </c>
    </row>
    <row r="9" spans="1:5" x14ac:dyDescent="0.2">
      <c r="A9" t="s">
        <v>572</v>
      </c>
      <c r="B9" t="s">
        <v>115</v>
      </c>
      <c r="D9">
        <f>IFERROR(INDEX(Lookup!$BH$9:$BH$200,MATCH($A9,Lookup!$A$9:$A$200,0)),0)</f>
        <v>13745.33</v>
      </c>
      <c r="E9">
        <f>IFERROR(INDEX(Lookup!$BJ$9:$BJ$200,MATCH($A9,Lookup!$A$9:$A$200,0)),0)</f>
        <v>10279.52</v>
      </c>
    </row>
    <row r="10" spans="1:5" x14ac:dyDescent="0.2">
      <c r="A10" t="s">
        <v>573</v>
      </c>
      <c r="B10" t="s">
        <v>115</v>
      </c>
      <c r="D10">
        <f>IFERROR(INDEX(Lookup!$BH$9:$BH$200,MATCH($A10,Lookup!$A$9:$A$200,0)),0)</f>
        <v>21636.89</v>
      </c>
      <c r="E10">
        <f>IFERROR(INDEX(Lookup!$BJ$9:$BJ$200,MATCH($A10,Lookup!$A$9:$A$200,0)),0)</f>
        <v>16656.650000000001</v>
      </c>
    </row>
    <row r="11" spans="1:5" x14ac:dyDescent="0.2">
      <c r="A11" t="s">
        <v>679</v>
      </c>
      <c r="B11" t="s">
        <v>119</v>
      </c>
      <c r="D11">
        <f>IFERROR(INDEX(Lookup!$BH$9:$BH$200,MATCH($A11,Lookup!$A$9:$A$200,0)),0)</f>
        <v>0</v>
      </c>
      <c r="E11">
        <f>IFERROR(INDEX(Lookup!$BJ$9:$BJ$200,MATCH($A11,Lookup!$A$9:$A$200,0)),0)</f>
        <v>0</v>
      </c>
    </row>
    <row r="12" spans="1:5" x14ac:dyDescent="0.2">
      <c r="A12" t="s">
        <v>680</v>
      </c>
      <c r="B12" t="s">
        <v>119</v>
      </c>
      <c r="D12">
        <f>IFERROR(INDEX(Lookup!$BH$9:$BH$200,MATCH($A12,Lookup!$A$9:$A$200,0)),0)</f>
        <v>0</v>
      </c>
      <c r="E12">
        <f>IFERROR(INDEX(Lookup!$BJ$9:$BJ$200,MATCH($A12,Lookup!$A$9:$A$200,0)),0)</f>
        <v>0</v>
      </c>
    </row>
    <row r="13" spans="1:5" x14ac:dyDescent="0.2">
      <c r="A13" t="s">
        <v>574</v>
      </c>
      <c r="B13" t="s">
        <v>119</v>
      </c>
      <c r="D13">
        <f>IFERROR(INDEX(Lookup!$BH$9:$BH$200,MATCH($A13,Lookup!$A$9:$A$200,0)),0)</f>
        <v>0</v>
      </c>
      <c r="E13">
        <f>IFERROR(INDEX(Lookup!$BJ$9:$BJ$200,MATCH($A13,Lookup!$A$9:$A$200,0)),0)</f>
        <v>0</v>
      </c>
    </row>
    <row r="14" spans="1:5" x14ac:dyDescent="0.2">
      <c r="A14" t="s">
        <v>575</v>
      </c>
      <c r="B14" t="s">
        <v>119</v>
      </c>
      <c r="D14">
        <f>IFERROR(INDEX(Lookup!$BH$9:$BH$200,MATCH($A14,Lookup!$A$9:$A$200,0)),0)</f>
        <v>0</v>
      </c>
      <c r="E14">
        <f>IFERROR(INDEX(Lookup!$BJ$9:$BJ$200,MATCH($A14,Lookup!$A$9:$A$200,0)),0)</f>
        <v>0</v>
      </c>
    </row>
    <row r="15" spans="1:5" x14ac:dyDescent="0.2">
      <c r="A15" t="s">
        <v>681</v>
      </c>
      <c r="B15" t="s">
        <v>119</v>
      </c>
      <c r="D15">
        <f>IFERROR(INDEX(Lookup!$BH$9:$BH$200,MATCH($A15,Lookup!$A$9:$A$200,0)),0)</f>
        <v>0</v>
      </c>
      <c r="E15">
        <f>IFERROR(INDEX(Lookup!$BJ$9:$BJ$200,MATCH($A15,Lookup!$A$9:$A$200,0)),0)</f>
        <v>0</v>
      </c>
    </row>
    <row r="16" spans="1:5" x14ac:dyDescent="0.2">
      <c r="A16" t="s">
        <v>682</v>
      </c>
      <c r="B16" t="s">
        <v>119</v>
      </c>
      <c r="D16">
        <f>IFERROR(INDEX(Lookup!$BH$9:$BH$200,MATCH($A16,Lookup!$A$9:$A$200,0)),0)</f>
        <v>0</v>
      </c>
      <c r="E16">
        <f>IFERROR(INDEX(Lookup!$BJ$9:$BJ$200,MATCH($A16,Lookup!$A$9:$A$200,0)),0)</f>
        <v>0</v>
      </c>
    </row>
    <row r="17" spans="1:5" x14ac:dyDescent="0.2">
      <c r="A17" t="s">
        <v>683</v>
      </c>
      <c r="B17" t="s">
        <v>119</v>
      </c>
      <c r="D17">
        <f>IFERROR(INDEX(Lookup!$BH$9:$BH$200,MATCH($A17,Lookup!$A$9:$A$200,0)),0)</f>
        <v>0</v>
      </c>
      <c r="E17">
        <f>IFERROR(INDEX(Lookup!$BJ$9:$BJ$200,MATCH($A17,Lookup!$A$9:$A$200,0)),0)</f>
        <v>0</v>
      </c>
    </row>
    <row r="18" spans="1:5" x14ac:dyDescent="0.2">
      <c r="A18" t="s">
        <v>684</v>
      </c>
      <c r="B18" t="s">
        <v>119</v>
      </c>
      <c r="D18">
        <f>IFERROR(INDEX(Lookup!$BH$9:$BH$200,MATCH($A18,Lookup!$A$9:$A$200,0)),0)</f>
        <v>0</v>
      </c>
      <c r="E18">
        <f>IFERROR(INDEX(Lookup!$BJ$9:$BJ$200,MATCH($A18,Lookup!$A$9:$A$200,0)),0)</f>
        <v>0</v>
      </c>
    </row>
    <row r="19" spans="1:5" x14ac:dyDescent="0.2">
      <c r="A19" t="s">
        <v>685</v>
      </c>
      <c r="B19" t="s">
        <v>119</v>
      </c>
      <c r="D19">
        <f>IFERROR(INDEX(Lookup!$BH$9:$BH$200,MATCH($A19,Lookup!$A$9:$A$200,0)),0)</f>
        <v>0</v>
      </c>
      <c r="E19">
        <f>IFERROR(INDEX(Lookup!$BJ$9:$BJ$200,MATCH($A19,Lookup!$A$9:$A$200,0)),0)</f>
        <v>0</v>
      </c>
    </row>
    <row r="20" spans="1:5" x14ac:dyDescent="0.2">
      <c r="A20" t="s">
        <v>576</v>
      </c>
      <c r="B20" t="s">
        <v>120</v>
      </c>
      <c r="D20">
        <f>IFERROR(INDEX(Lookup!$BH$9:$BH$200,MATCH($A20,Lookup!$A$9:$A$200,0)),0)</f>
        <v>0</v>
      </c>
      <c r="E20">
        <f>IFERROR(INDEX(Lookup!$BJ$9:$BJ$200,MATCH($A20,Lookup!$A$9:$A$200,0)),0)</f>
        <v>0</v>
      </c>
    </row>
    <row r="21" spans="1:5" x14ac:dyDescent="0.2">
      <c r="A21" t="s">
        <v>577</v>
      </c>
      <c r="B21" t="s">
        <v>120</v>
      </c>
      <c r="D21">
        <f>IFERROR(INDEX(Lookup!$BH$9:$BH$200,MATCH($A21,Lookup!$A$9:$A$200,0)),0)</f>
        <v>0</v>
      </c>
      <c r="E21">
        <f>IFERROR(INDEX(Lookup!$BJ$9:$BJ$200,MATCH($A21,Lookup!$A$9:$A$200,0)),0)</f>
        <v>0</v>
      </c>
    </row>
    <row r="22" spans="1:5" x14ac:dyDescent="0.2">
      <c r="A22" t="s">
        <v>578</v>
      </c>
      <c r="B22" t="s">
        <v>120</v>
      </c>
      <c r="D22">
        <f>IFERROR(INDEX(Lookup!$BH$9:$BH$200,MATCH($A22,Lookup!$A$9:$A$200,0)),0)</f>
        <v>0</v>
      </c>
      <c r="E22">
        <f>IFERROR(INDEX(Lookup!$BJ$9:$BJ$200,MATCH($A22,Lookup!$A$9:$A$200,0)),0)</f>
        <v>0</v>
      </c>
    </row>
    <row r="23" spans="1:5" x14ac:dyDescent="0.2">
      <c r="A23" t="s">
        <v>579</v>
      </c>
      <c r="B23" t="s">
        <v>120</v>
      </c>
      <c r="D23">
        <f>IFERROR(INDEX(Lookup!$BH$9:$BH$200,MATCH($A23,Lookup!$A$9:$A$200,0)),0)</f>
        <v>0</v>
      </c>
      <c r="E23">
        <f>IFERROR(INDEX(Lookup!$BJ$9:$BJ$200,MATCH($A23,Lookup!$A$9:$A$200,0)),0)</f>
        <v>0</v>
      </c>
    </row>
    <row r="24" spans="1:5" x14ac:dyDescent="0.2">
      <c r="A24" t="s">
        <v>580</v>
      </c>
      <c r="B24" t="s">
        <v>120</v>
      </c>
      <c r="D24">
        <f>IFERROR(INDEX(Lookup!$BH$9:$BH$200,MATCH($A24,Lookup!$A$9:$A$200,0)),0)</f>
        <v>0</v>
      </c>
      <c r="E24">
        <f>IFERROR(INDEX(Lookup!$BJ$9:$BJ$200,MATCH($A24,Lookup!$A$9:$A$200,0)),0)</f>
        <v>0</v>
      </c>
    </row>
    <row r="25" spans="1:5" x14ac:dyDescent="0.2">
      <c r="A25" t="s">
        <v>581</v>
      </c>
      <c r="B25" t="s">
        <v>120</v>
      </c>
      <c r="D25">
        <f>IFERROR(INDEX(Lookup!$BH$9:$BH$200,MATCH($A25,Lookup!$A$9:$A$200,0)),0)</f>
        <v>0</v>
      </c>
      <c r="E25">
        <f>IFERROR(INDEX(Lookup!$BJ$9:$BJ$200,MATCH($A25,Lookup!$A$9:$A$200,0)),0)</f>
        <v>0</v>
      </c>
    </row>
    <row r="26" spans="1:5" x14ac:dyDescent="0.2">
      <c r="A26" t="s">
        <v>582</v>
      </c>
      <c r="B26" t="s">
        <v>120</v>
      </c>
      <c r="D26">
        <f>IFERROR(INDEX(Lookup!$BH$9:$BH$200,MATCH($A26,Lookup!$A$9:$A$200,0)),0)</f>
        <v>0</v>
      </c>
      <c r="E26">
        <f>IFERROR(INDEX(Lookup!$BJ$9:$BJ$200,MATCH($A26,Lookup!$A$9:$A$200,0)),0)</f>
        <v>0</v>
      </c>
    </row>
    <row r="27" spans="1:5" x14ac:dyDescent="0.2">
      <c r="A27" t="s">
        <v>583</v>
      </c>
      <c r="B27" t="s">
        <v>120</v>
      </c>
      <c r="D27">
        <f>IFERROR(INDEX(Lookup!$BH$9:$BH$200,MATCH($A27,Lookup!$A$9:$A$200,0)),0)</f>
        <v>0</v>
      </c>
      <c r="E27">
        <f>IFERROR(INDEX(Lookup!$BJ$9:$BJ$200,MATCH($A27,Lookup!$A$9:$A$200,0)),0)</f>
        <v>0</v>
      </c>
    </row>
    <row r="28" spans="1:5" x14ac:dyDescent="0.2">
      <c r="A28" t="s">
        <v>584</v>
      </c>
      <c r="B28" t="s">
        <v>120</v>
      </c>
      <c r="D28">
        <f>IFERROR(INDEX(Lookup!$BH$9:$BH$200,MATCH($A28,Lookup!$A$9:$A$200,0)),0)</f>
        <v>0</v>
      </c>
      <c r="E28">
        <f>IFERROR(INDEX(Lookup!$BJ$9:$BJ$200,MATCH($A28,Lookup!$A$9:$A$200,0)),0)</f>
        <v>0</v>
      </c>
    </row>
    <row r="29" spans="1:5" x14ac:dyDescent="0.2">
      <c r="A29" t="s">
        <v>881</v>
      </c>
      <c r="B29" t="s">
        <v>115</v>
      </c>
      <c r="D29">
        <f>IFERROR(INDEX(Lookup!$BH$9:$BH$200,MATCH($A29,Lookup!$A$9:$A$200,0)),0)</f>
        <v>149039.37</v>
      </c>
      <c r="E29">
        <f>IFERROR(INDEX(Lookup!$BJ$9:$BJ$200,MATCH($A29,Lookup!$A$9:$A$200,0)),0)</f>
        <v>20654.27</v>
      </c>
    </row>
    <row r="30" spans="1:5" x14ac:dyDescent="0.2">
      <c r="A30" t="s">
        <v>888</v>
      </c>
      <c r="B30" t="s">
        <v>119</v>
      </c>
      <c r="D30">
        <f>IFERROR(INDEX(Lookup!$BH$9:$BH$200,MATCH($A30,Lookup!$A$9:$A$200,0)),0)</f>
        <v>0</v>
      </c>
      <c r="E30">
        <f>IFERROR(INDEX(Lookup!$BJ$9:$BJ$200,MATCH($A30,Lookup!$A$9:$A$200,0)),0)</f>
        <v>0</v>
      </c>
    </row>
    <row r="31" spans="1:5" x14ac:dyDescent="0.2">
      <c r="A31" t="s">
        <v>889</v>
      </c>
      <c r="B31" t="s">
        <v>120</v>
      </c>
      <c r="D31">
        <f>IFERROR(INDEX(Lookup!$BH$9:$BH$200,MATCH($A31,Lookup!$A$9:$A$200,0)),0)</f>
        <v>0</v>
      </c>
      <c r="E31">
        <f>IFERROR(INDEX(Lookup!$BJ$9:$BJ$200,MATCH($A31,Lookup!$A$9:$A$200,0)),0)</f>
        <v>0</v>
      </c>
    </row>
    <row r="32" spans="1:5" x14ac:dyDescent="0.2">
      <c r="D32">
        <f>IFERROR(INDEX(Lookup!$BH$9:$BH$200,MATCH($A32,Lookup!$A$9:$A$200,0)),0)</f>
        <v>0</v>
      </c>
      <c r="E32">
        <f>IFERROR(INDEX(Lookup!$BJ$9:$BJ$200,MATCH($A32,Lookup!$A$9:$A$200,0)),0)</f>
        <v>0</v>
      </c>
    </row>
    <row r="33" spans="4:5" x14ac:dyDescent="0.2">
      <c r="D33">
        <f>IFERROR(INDEX(Lookup!$BH$9:$BH$200,MATCH($A33,Lookup!$A$9:$A$200,0)),0)</f>
        <v>0</v>
      </c>
      <c r="E33">
        <f>IFERROR(INDEX(Lookup!$BJ$9:$BJ$200,MATCH($A33,Lookup!$A$9:$A$200,0)),0)</f>
        <v>0</v>
      </c>
    </row>
    <row r="34" spans="4:5" x14ac:dyDescent="0.2">
      <c r="D34">
        <f>IFERROR(INDEX(Lookup!$BH$9:$BH$200,MATCH($A34,Lookup!$A$9:$A$200,0)),0)</f>
        <v>0</v>
      </c>
      <c r="E34">
        <f>IFERROR(INDEX(Lookup!$BJ$9:$BJ$200,MATCH($A34,Lookup!$A$9:$A$200,0)),0)</f>
        <v>0</v>
      </c>
    </row>
    <row r="36" spans="4:5" x14ac:dyDescent="0.2">
      <c r="D36">
        <f>SUM(D2:D35)</f>
        <v>1968591.7799999998</v>
      </c>
      <c r="E36">
        <f>SUM(E2:E35)</f>
        <v>1717032.11</v>
      </c>
    </row>
    <row r="65" spans="8:8" x14ac:dyDescent="0.2">
      <c r="H65" s="243"/>
    </row>
    <row r="66" spans="8:8" x14ac:dyDescent="0.2">
      <c r="H66" s="24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2:E158"/>
  <sheetViews>
    <sheetView workbookViewId="0">
      <selection activeCell="A2" sqref="A2:B104"/>
    </sheetView>
  </sheetViews>
  <sheetFormatPr defaultRowHeight="12.75" x14ac:dyDescent="0.2"/>
  <cols>
    <col min="1" max="1" width="10" bestFit="1" customWidth="1"/>
    <col min="2" max="2" width="3" bestFit="1" customWidth="1"/>
    <col min="4" max="5" width="12.85546875" bestFit="1" customWidth="1"/>
  </cols>
  <sheetData>
    <row r="2" spans="1:5" x14ac:dyDescent="0.2">
      <c r="A2" t="s">
        <v>585</v>
      </c>
      <c r="B2" t="s">
        <v>123</v>
      </c>
      <c r="D2">
        <f>IFERROR(-INDEX(Lookup!$BH$9:$BH$200,MATCH($A2,Lookup!$A$9:$A$200,0)),0)</f>
        <v>-0.18</v>
      </c>
      <c r="E2">
        <f>IFERROR(-INDEX(Lookup!$BJ$9:$BJ$200,MATCH($A2,Lookup!$A$9:$A$200,0)),0)</f>
        <v>-0.5</v>
      </c>
    </row>
    <row r="3" spans="1:5" x14ac:dyDescent="0.2">
      <c r="A3" t="s">
        <v>586</v>
      </c>
      <c r="B3" t="s">
        <v>123</v>
      </c>
      <c r="D3">
        <f>IFERROR(-INDEX(Lookup!$BH$9:$BH$200,MATCH($A3,Lookup!$A$9:$A$200,0)),0)</f>
        <v>-0.17</v>
      </c>
      <c r="E3">
        <f>IFERROR(-INDEX(Lookup!$BJ$9:$BJ$200,MATCH($A3,Lookup!$A$9:$A$200,0)),0)</f>
        <v>-0.5</v>
      </c>
    </row>
    <row r="4" spans="1:5" x14ac:dyDescent="0.2">
      <c r="A4" t="s">
        <v>587</v>
      </c>
      <c r="B4" t="s">
        <v>123</v>
      </c>
      <c r="D4">
        <f>IFERROR(-INDEX(Lookup!$BH$9:$BH$200,MATCH($A4,Lookup!$A$9:$A$200,0)),0)</f>
        <v>-0.17</v>
      </c>
      <c r="E4">
        <f>IFERROR(-INDEX(Lookup!$BJ$9:$BJ$200,MATCH($A4,Lookup!$A$9:$A$200,0)),0)</f>
        <v>-0.4</v>
      </c>
    </row>
    <row r="5" spans="1:5" x14ac:dyDescent="0.2">
      <c r="A5" t="s">
        <v>588</v>
      </c>
      <c r="B5" t="s">
        <v>123</v>
      </c>
      <c r="D5">
        <f>IFERROR(-INDEX(Lookup!$BH$9:$BH$200,MATCH($A5,Lookup!$A$9:$A$200,0)),0)</f>
        <v>-0.17</v>
      </c>
      <c r="E5">
        <f>IFERROR(-INDEX(Lookup!$BJ$9:$BJ$200,MATCH($A5,Lookup!$A$9:$A$200,0)),0)</f>
        <v>-0.4</v>
      </c>
    </row>
    <row r="6" spans="1:5" x14ac:dyDescent="0.2">
      <c r="A6" t="s">
        <v>589</v>
      </c>
      <c r="B6" t="s">
        <v>123</v>
      </c>
      <c r="D6">
        <f>IFERROR(-INDEX(Lookup!$BH$9:$BH$200,MATCH($A6,Lookup!$A$9:$A$200,0)),0)</f>
        <v>0</v>
      </c>
      <c r="E6">
        <f>IFERROR(-INDEX(Lookup!$BJ$9:$BJ$200,MATCH($A6,Lookup!$A$9:$A$200,0)),0)</f>
        <v>0</v>
      </c>
    </row>
    <row r="7" spans="1:5" x14ac:dyDescent="0.2">
      <c r="A7" t="s">
        <v>590</v>
      </c>
      <c r="B7" t="s">
        <v>123</v>
      </c>
      <c r="D7">
        <f>IFERROR(-INDEX(Lookup!$BH$9:$BH$200,MATCH($A7,Lookup!$A$9:$A$200,0)),0)</f>
        <v>0</v>
      </c>
      <c r="E7">
        <f>IFERROR(-INDEX(Lookup!$BJ$9:$BJ$200,MATCH($A7,Lookup!$A$9:$A$200,0)),0)</f>
        <v>0</v>
      </c>
    </row>
    <row r="8" spans="1:5" x14ac:dyDescent="0.2">
      <c r="A8" t="s">
        <v>591</v>
      </c>
      <c r="B8" t="s">
        <v>123</v>
      </c>
      <c r="D8">
        <f>IFERROR(-INDEX(Lookup!$BH$9:$BH$200,MATCH($A8,Lookup!$A$9:$A$200,0)),0)</f>
        <v>-0.17</v>
      </c>
      <c r="E8">
        <f>IFERROR(-INDEX(Lookup!$BJ$9:$BJ$200,MATCH($A8,Lookup!$A$9:$A$200,0)),0)</f>
        <v>-0.4</v>
      </c>
    </row>
    <row r="9" spans="1:5" x14ac:dyDescent="0.2">
      <c r="A9" t="s">
        <v>592</v>
      </c>
      <c r="B9" t="s">
        <v>123</v>
      </c>
      <c r="D9">
        <f>IFERROR(-INDEX(Lookup!$BH$9:$BH$200,MATCH($A9,Lookup!$A$9:$A$200,0)),0)</f>
        <v>-0.17</v>
      </c>
      <c r="E9">
        <f>IFERROR(-INDEX(Lookup!$BJ$9:$BJ$200,MATCH($A9,Lookup!$A$9:$A$200,0)),0)</f>
        <v>-0.4</v>
      </c>
    </row>
    <row r="10" spans="1:5" x14ac:dyDescent="0.2">
      <c r="A10" t="s">
        <v>593</v>
      </c>
      <c r="B10" t="s">
        <v>123</v>
      </c>
      <c r="D10">
        <f>IFERROR(-INDEX(Lookup!$BH$9:$BH$200,MATCH($A10,Lookup!$A$9:$A$200,0)),0)</f>
        <v>-0.17</v>
      </c>
      <c r="E10">
        <f>IFERROR(-INDEX(Lookup!$BJ$9:$BJ$200,MATCH($A10,Lookup!$A$9:$A$200,0)),0)</f>
        <v>-0.4</v>
      </c>
    </row>
    <row r="11" spans="1:5" x14ac:dyDescent="0.2">
      <c r="A11" t="s">
        <v>594</v>
      </c>
      <c r="B11" t="s">
        <v>123</v>
      </c>
      <c r="D11">
        <f>IFERROR(-INDEX(Lookup!$BH$9:$BH$200,MATCH($A11,Lookup!$A$9:$A$200,0)),0)</f>
        <v>-39</v>
      </c>
      <c r="E11">
        <f>IFERROR(-INDEX(Lookup!$BJ$9:$BJ$200,MATCH($A11,Lookup!$A$9:$A$200,0)),0)</f>
        <v>-38.159999999999997</v>
      </c>
    </row>
    <row r="12" spans="1:5" x14ac:dyDescent="0.2">
      <c r="A12" t="s">
        <v>595</v>
      </c>
      <c r="B12" t="s">
        <v>123</v>
      </c>
      <c r="D12">
        <f>IFERROR(-INDEX(Lookup!$BH$9:$BH$200,MATCH($A12,Lookup!$A$9:$A$200,0)),0)</f>
        <v>-39</v>
      </c>
      <c r="E12">
        <f>IFERROR(-INDEX(Lookup!$BJ$9:$BJ$200,MATCH($A12,Lookup!$A$9:$A$200,0)),0)</f>
        <v>-38.14</v>
      </c>
    </row>
    <row r="13" spans="1:5" x14ac:dyDescent="0.2">
      <c r="A13" t="s">
        <v>596</v>
      </c>
      <c r="B13" t="s">
        <v>123</v>
      </c>
      <c r="D13">
        <f>IFERROR(-INDEX(Lookup!$BH$9:$BH$200,MATCH($A13,Lookup!$A$9:$A$200,0)),0)</f>
        <v>-39</v>
      </c>
      <c r="E13">
        <f>IFERROR(-INDEX(Lookup!$BJ$9:$BJ$200,MATCH($A13,Lookup!$A$9:$A$200,0)),0)</f>
        <v>-38.14</v>
      </c>
    </row>
    <row r="14" spans="1:5" x14ac:dyDescent="0.2">
      <c r="A14" t="s">
        <v>597</v>
      </c>
      <c r="B14" t="s">
        <v>123</v>
      </c>
      <c r="D14">
        <f>IFERROR(-INDEX(Lookup!$BH$9:$BH$200,MATCH($A14,Lookup!$A$9:$A$200,0)),0)</f>
        <v>-39</v>
      </c>
      <c r="E14">
        <f>IFERROR(-INDEX(Lookup!$BJ$9:$BJ$200,MATCH($A14,Lookup!$A$9:$A$200,0)),0)</f>
        <v>-38.14</v>
      </c>
    </row>
    <row r="15" spans="1:5" x14ac:dyDescent="0.2">
      <c r="A15" t="s">
        <v>598</v>
      </c>
      <c r="B15" t="s">
        <v>123</v>
      </c>
      <c r="D15">
        <f>IFERROR(-INDEX(Lookup!$BH$9:$BH$200,MATCH($A15,Lookup!$A$9:$A$200,0)),0)</f>
        <v>0</v>
      </c>
      <c r="E15">
        <f>IFERROR(-INDEX(Lookup!$BJ$9:$BJ$200,MATCH($A15,Lookup!$A$9:$A$200,0)),0)</f>
        <v>0</v>
      </c>
    </row>
    <row r="16" spans="1:5" x14ac:dyDescent="0.2">
      <c r="A16" t="s">
        <v>599</v>
      </c>
      <c r="B16" t="s">
        <v>123</v>
      </c>
      <c r="D16">
        <f>IFERROR(-INDEX(Lookup!$BH$9:$BH$200,MATCH($A16,Lookup!$A$9:$A$200,0)),0)</f>
        <v>0</v>
      </c>
      <c r="E16">
        <f>IFERROR(-INDEX(Lookup!$BJ$9:$BJ$200,MATCH($A16,Lookup!$A$9:$A$200,0)),0)</f>
        <v>0</v>
      </c>
    </row>
    <row r="17" spans="1:5" x14ac:dyDescent="0.2">
      <c r="A17" t="s">
        <v>600</v>
      </c>
      <c r="B17" t="s">
        <v>123</v>
      </c>
      <c r="D17">
        <f>IFERROR(-INDEX(Lookup!$BH$9:$BH$200,MATCH($A17,Lookup!$A$9:$A$200,0)),0)</f>
        <v>-39</v>
      </c>
      <c r="E17">
        <f>IFERROR(-INDEX(Lookup!$BJ$9:$BJ$200,MATCH($A17,Lookup!$A$9:$A$200,0)),0)</f>
        <v>-38.14</v>
      </c>
    </row>
    <row r="18" spans="1:5" x14ac:dyDescent="0.2">
      <c r="A18" t="s">
        <v>601</v>
      </c>
      <c r="B18" t="s">
        <v>123</v>
      </c>
      <c r="D18">
        <f>IFERROR(-INDEX(Lookup!$BH$9:$BH$200,MATCH($A18,Lookup!$A$9:$A$200,0)),0)</f>
        <v>-39</v>
      </c>
      <c r="E18">
        <f>IFERROR(-INDEX(Lookup!$BJ$9:$BJ$200,MATCH($A18,Lookup!$A$9:$A$200,0)),0)</f>
        <v>-38.14</v>
      </c>
    </row>
    <row r="19" spans="1:5" x14ac:dyDescent="0.2">
      <c r="A19" t="s">
        <v>602</v>
      </c>
      <c r="B19" t="s">
        <v>123</v>
      </c>
      <c r="D19">
        <f>IFERROR(-INDEX(Lookup!$BH$9:$BH$200,MATCH($A19,Lookup!$A$9:$A$200,0)),0)</f>
        <v>-39</v>
      </c>
      <c r="E19">
        <f>IFERROR(-INDEX(Lookup!$BJ$9:$BJ$200,MATCH($A19,Lookup!$A$9:$A$200,0)),0)</f>
        <v>-38.14</v>
      </c>
    </row>
    <row r="20" spans="1:5" x14ac:dyDescent="0.2">
      <c r="A20" t="s">
        <v>603</v>
      </c>
      <c r="B20" t="s">
        <v>15</v>
      </c>
      <c r="D20">
        <f>IFERROR(-INDEX(Lookup!$BH$9:$BH$200,MATCH($A20,Lookup!$A$9:$A$200,0)),0)</f>
        <v>-43763.460000000006</v>
      </c>
      <c r="E20">
        <f>IFERROR(-INDEX(Lookup!$BJ$9:$BJ$200,MATCH($A20,Lookup!$A$9:$A$200,0)),0)</f>
        <v>-40334.78</v>
      </c>
    </row>
    <row r="21" spans="1:5" x14ac:dyDescent="0.2">
      <c r="A21" t="s">
        <v>604</v>
      </c>
      <c r="B21" t="s">
        <v>15</v>
      </c>
      <c r="D21">
        <f>IFERROR(-INDEX(Lookup!$BH$9:$BH$200,MATCH($A21,Lookup!$A$9:$A$200,0)),0)</f>
        <v>-27802.670000000006</v>
      </c>
      <c r="E21">
        <f>IFERROR(-INDEX(Lookup!$BJ$9:$BJ$200,MATCH($A21,Lookup!$A$9:$A$200,0)),0)</f>
        <v>-25586.960000000003</v>
      </c>
    </row>
    <row r="22" spans="1:5" x14ac:dyDescent="0.2">
      <c r="A22" t="s">
        <v>605</v>
      </c>
      <c r="B22" t="s">
        <v>15</v>
      </c>
      <c r="D22">
        <f>IFERROR(-INDEX(Lookup!$BH$9:$BH$200,MATCH($A22,Lookup!$A$9:$A$200,0)),0)</f>
        <v>-84094.550000000017</v>
      </c>
      <c r="E22">
        <f>IFERROR(-INDEX(Lookup!$BJ$9:$BJ$200,MATCH($A22,Lookup!$A$9:$A$200,0)),0)</f>
        <v>-77412.310000000012</v>
      </c>
    </row>
    <row r="23" spans="1:5" x14ac:dyDescent="0.2">
      <c r="A23" t="s">
        <v>606</v>
      </c>
      <c r="B23" t="s">
        <v>15</v>
      </c>
      <c r="D23">
        <f>IFERROR(-INDEX(Lookup!$BH$9:$BH$200,MATCH($A23,Lookup!$A$9:$A$200,0)),0)</f>
        <v>-87526.900000000023</v>
      </c>
      <c r="E23">
        <f>IFERROR(-INDEX(Lookup!$BJ$9:$BJ$200,MATCH($A23,Lookup!$A$9:$A$200,0)),0)</f>
        <v>-80271.38</v>
      </c>
    </row>
    <row r="24" spans="1:5" x14ac:dyDescent="0.2">
      <c r="A24" t="s">
        <v>607</v>
      </c>
      <c r="B24" t="s">
        <v>15</v>
      </c>
      <c r="D24">
        <f>IFERROR(-INDEX(Lookup!$BH$9:$BH$200,MATCH($A24,Lookup!$A$9:$A$200,0)),0)</f>
        <v>0</v>
      </c>
      <c r="E24">
        <f>IFERROR(-INDEX(Lookup!$BJ$9:$BJ$200,MATCH($A24,Lookup!$A$9:$A$200,0)),0)</f>
        <v>0</v>
      </c>
    </row>
    <row r="25" spans="1:5" x14ac:dyDescent="0.2">
      <c r="A25" t="s">
        <v>608</v>
      </c>
      <c r="B25" t="s">
        <v>15</v>
      </c>
      <c r="D25">
        <f>IFERROR(-INDEX(Lookup!$BH$9:$BH$200,MATCH($A25,Lookup!$A$9:$A$200,0)),0)</f>
        <v>0</v>
      </c>
      <c r="E25">
        <f>IFERROR(-INDEX(Lookup!$BJ$9:$BJ$200,MATCH($A25,Lookup!$A$9:$A$200,0)),0)</f>
        <v>0</v>
      </c>
    </row>
    <row r="26" spans="1:5" x14ac:dyDescent="0.2">
      <c r="A26" t="s">
        <v>686</v>
      </c>
      <c r="B26" t="s">
        <v>15</v>
      </c>
      <c r="D26">
        <f>IFERROR(-INDEX(Lookup!$BH$9:$BH$200,MATCH($A26,Lookup!$A$9:$A$200,0)),0)</f>
        <v>0</v>
      </c>
      <c r="E26">
        <f>IFERROR(-INDEX(Lookup!$BJ$9:$BJ$200,MATCH($A26,Lookup!$A$9:$A$200,0)),0)</f>
        <v>0</v>
      </c>
    </row>
    <row r="27" spans="1:5" x14ac:dyDescent="0.2">
      <c r="A27" t="s">
        <v>687</v>
      </c>
      <c r="B27" t="s">
        <v>15</v>
      </c>
      <c r="D27">
        <f>IFERROR(-INDEX(Lookup!$BH$9:$BH$200,MATCH($A27,Lookup!$A$9:$A$200,0)),0)</f>
        <v>0</v>
      </c>
      <c r="E27">
        <f>IFERROR(-INDEX(Lookup!$BJ$9:$BJ$200,MATCH($A27,Lookup!$A$9:$A$200,0)),0)</f>
        <v>0</v>
      </c>
    </row>
    <row r="28" spans="1:5" x14ac:dyDescent="0.2">
      <c r="A28" t="s">
        <v>688</v>
      </c>
      <c r="B28" t="s">
        <v>15</v>
      </c>
      <c r="D28">
        <f>IFERROR(-INDEX(Lookup!$BH$9:$BH$200,MATCH($A28,Lookup!$A$9:$A$200,0)),0)</f>
        <v>0</v>
      </c>
      <c r="E28">
        <f>IFERROR(-INDEX(Lookup!$BJ$9:$BJ$200,MATCH($A28,Lookup!$A$9:$A$200,0)),0)</f>
        <v>0</v>
      </c>
    </row>
    <row r="29" spans="1:5" x14ac:dyDescent="0.2">
      <c r="A29" t="s">
        <v>689</v>
      </c>
      <c r="B29" t="s">
        <v>16</v>
      </c>
      <c r="D29">
        <f>IFERROR(-INDEX(Lookup!$BH$9:$BH$200,MATCH($A29,Lookup!$A$9:$A$200,0)),0)</f>
        <v>0</v>
      </c>
      <c r="E29">
        <f>IFERROR(-INDEX(Lookup!$BJ$9:$BJ$200,MATCH($A29,Lookup!$A$9:$A$200,0)),0)</f>
        <v>0</v>
      </c>
    </row>
    <row r="30" spans="1:5" x14ac:dyDescent="0.2">
      <c r="A30" t="s">
        <v>690</v>
      </c>
      <c r="B30" t="s">
        <v>16</v>
      </c>
      <c r="D30">
        <f>IFERROR(-INDEX(Lookup!$BH$9:$BH$200,MATCH($A30,Lookup!$A$9:$A$200,0)),0)</f>
        <v>0</v>
      </c>
      <c r="E30">
        <f>IFERROR(-INDEX(Lookup!$BJ$9:$BJ$200,MATCH($A30,Lookup!$A$9:$A$200,0)),0)</f>
        <v>0</v>
      </c>
    </row>
    <row r="31" spans="1:5" x14ac:dyDescent="0.2">
      <c r="A31" t="s">
        <v>691</v>
      </c>
      <c r="B31" t="s">
        <v>16</v>
      </c>
      <c r="D31">
        <f>IFERROR(-INDEX(Lookup!$BH$9:$BH$200,MATCH($A31,Lookup!$A$9:$A$200,0)),0)</f>
        <v>0</v>
      </c>
      <c r="E31">
        <f>IFERROR(-INDEX(Lookup!$BJ$9:$BJ$200,MATCH($A31,Lookup!$A$9:$A$200,0)),0)</f>
        <v>0</v>
      </c>
    </row>
    <row r="32" spans="1:5" x14ac:dyDescent="0.2">
      <c r="A32" t="s">
        <v>692</v>
      </c>
      <c r="B32" t="s">
        <v>16</v>
      </c>
      <c r="D32">
        <f>IFERROR(-INDEX(Lookup!$BH$9:$BH$200,MATCH($A32,Lookup!$A$9:$A$200,0)),0)</f>
        <v>0</v>
      </c>
      <c r="E32">
        <f>IFERROR(-INDEX(Lookup!$BJ$9:$BJ$200,MATCH($A32,Lookup!$A$9:$A$200,0)),0)</f>
        <v>0</v>
      </c>
    </row>
    <row r="33" spans="1:5" x14ac:dyDescent="0.2">
      <c r="A33" t="s">
        <v>609</v>
      </c>
      <c r="B33" t="s">
        <v>16</v>
      </c>
      <c r="D33">
        <f>IFERROR(-INDEX(Lookup!$BH$9:$BH$200,MATCH($A33,Lookup!$A$9:$A$200,0)),0)</f>
        <v>0</v>
      </c>
      <c r="E33">
        <f>IFERROR(-INDEX(Lookup!$BJ$9:$BJ$200,MATCH($A33,Lookup!$A$9:$A$200,0)),0)</f>
        <v>0</v>
      </c>
    </row>
    <row r="34" spans="1:5" x14ac:dyDescent="0.2">
      <c r="A34" t="s">
        <v>610</v>
      </c>
      <c r="B34" t="s">
        <v>16</v>
      </c>
      <c r="D34">
        <f>IFERROR(-INDEX(Lookup!$BH$9:$BH$200,MATCH($A34,Lookup!$A$9:$A$200,0)),0)</f>
        <v>0</v>
      </c>
      <c r="E34">
        <f>IFERROR(-INDEX(Lookup!$BJ$9:$BJ$200,MATCH($A34,Lookup!$A$9:$A$200,0)),0)</f>
        <v>0</v>
      </c>
    </row>
    <row r="35" spans="1:5" x14ac:dyDescent="0.2">
      <c r="A35" t="s">
        <v>693</v>
      </c>
      <c r="B35" t="s">
        <v>16</v>
      </c>
      <c r="D35">
        <f>IFERROR(-INDEX(Lookup!$BH$9:$BH$200,MATCH($A35,Lookup!$A$9:$A$200,0)),0)</f>
        <v>0</v>
      </c>
      <c r="E35">
        <f>IFERROR(-INDEX(Lookup!$BJ$9:$BJ$200,MATCH($A35,Lookup!$A$9:$A$200,0)),0)</f>
        <v>0</v>
      </c>
    </row>
    <row r="36" spans="1:5" x14ac:dyDescent="0.2">
      <c r="A36" t="s">
        <v>694</v>
      </c>
      <c r="B36" t="s">
        <v>16</v>
      </c>
      <c r="D36">
        <f>IFERROR(-INDEX(Lookup!$BH$9:$BH$200,MATCH($A36,Lookup!$A$9:$A$200,0)),0)</f>
        <v>0</v>
      </c>
      <c r="E36">
        <f>IFERROR(-INDEX(Lookup!$BJ$9:$BJ$200,MATCH($A36,Lookup!$A$9:$A$200,0)),0)</f>
        <v>0</v>
      </c>
    </row>
    <row r="37" spans="1:5" x14ac:dyDescent="0.2">
      <c r="A37" t="s">
        <v>695</v>
      </c>
      <c r="B37" t="s">
        <v>16</v>
      </c>
      <c r="D37">
        <f>IFERROR(-INDEX(Lookup!$BH$9:$BH$200,MATCH($A37,Lookup!$A$9:$A$200,0)),0)</f>
        <v>0</v>
      </c>
      <c r="E37">
        <f>IFERROR(-INDEX(Lookup!$BJ$9:$BJ$200,MATCH($A37,Lookup!$A$9:$A$200,0)),0)</f>
        <v>0</v>
      </c>
    </row>
    <row r="38" spans="1:5" x14ac:dyDescent="0.2">
      <c r="A38" t="s">
        <v>611</v>
      </c>
      <c r="B38" t="s">
        <v>16</v>
      </c>
      <c r="D38">
        <f>IFERROR(-INDEX(Lookup!$BH$9:$BH$200,MATCH($A38,Lookup!$A$9:$A$200,0)),0)</f>
        <v>-2652.42</v>
      </c>
      <c r="E38">
        <f>IFERROR(-INDEX(Lookup!$BJ$9:$BJ$200,MATCH($A38,Lookup!$A$9:$A$200,0)),0)</f>
        <v>-2524.92</v>
      </c>
    </row>
    <row r="39" spans="1:5" x14ac:dyDescent="0.2">
      <c r="A39" t="s">
        <v>612</v>
      </c>
      <c r="B39" t="s">
        <v>16</v>
      </c>
      <c r="D39">
        <f>IFERROR(-INDEX(Lookup!$BH$9:$BH$200,MATCH($A39,Lookup!$A$9:$A$200,0)),0)</f>
        <v>-29490.780000000002</v>
      </c>
      <c r="E39">
        <f>IFERROR(-INDEX(Lookup!$BJ$9:$BJ$200,MATCH($A39,Lookup!$A$9:$A$200,0)),0)</f>
        <v>-29330.329999999998</v>
      </c>
    </row>
    <row r="40" spans="1:5" x14ac:dyDescent="0.2">
      <c r="A40" t="s">
        <v>613</v>
      </c>
      <c r="B40" t="s">
        <v>16</v>
      </c>
      <c r="D40">
        <f>IFERROR(-INDEX(Lookup!$BH$9:$BH$200,MATCH($A40,Lookup!$A$9:$A$200,0)),0)</f>
        <v>-255869.58000000007</v>
      </c>
      <c r="E40">
        <f>IFERROR(-INDEX(Lookup!$BJ$9:$BJ$200,MATCH($A40,Lookup!$A$9:$A$200,0)),0)</f>
        <v>-259087.56000000006</v>
      </c>
    </row>
    <row r="41" spans="1:5" x14ac:dyDescent="0.2">
      <c r="A41" t="s">
        <v>614</v>
      </c>
      <c r="B41" t="s">
        <v>16</v>
      </c>
      <c r="D41">
        <f>IFERROR(-INDEX(Lookup!$BH$9:$BH$200,MATCH($A41,Lookup!$A$9:$A$200,0)),0)</f>
        <v>-40549.700000000004</v>
      </c>
      <c r="E41">
        <f>IFERROR(-INDEX(Lookup!$BJ$9:$BJ$200,MATCH($A41,Lookup!$A$9:$A$200,0)),0)</f>
        <v>-40166.26</v>
      </c>
    </row>
    <row r="42" spans="1:5" x14ac:dyDescent="0.2">
      <c r="A42" t="s">
        <v>696</v>
      </c>
      <c r="B42" t="s">
        <v>16</v>
      </c>
      <c r="D42">
        <f>IFERROR(-INDEX(Lookup!$BH$9:$BH$200,MATCH($A42,Lookup!$A$9:$A$200,0)),0)</f>
        <v>0</v>
      </c>
      <c r="E42">
        <f>IFERROR(-INDEX(Lookup!$BJ$9:$BJ$200,MATCH($A42,Lookup!$A$9:$A$200,0)),0)</f>
        <v>0</v>
      </c>
    </row>
    <row r="43" spans="1:5" x14ac:dyDescent="0.2">
      <c r="A43" t="s">
        <v>697</v>
      </c>
      <c r="B43" t="s">
        <v>16</v>
      </c>
      <c r="D43">
        <f>IFERROR(-INDEX(Lookup!$BH$9:$BH$200,MATCH($A43,Lookup!$A$9:$A$200,0)),0)</f>
        <v>0</v>
      </c>
      <c r="E43">
        <f>IFERROR(-INDEX(Lookup!$BJ$9:$BJ$200,MATCH($A43,Lookup!$A$9:$A$200,0)),0)</f>
        <v>0</v>
      </c>
    </row>
    <row r="44" spans="1:5" x14ac:dyDescent="0.2">
      <c r="A44" t="s">
        <v>698</v>
      </c>
      <c r="B44" t="s">
        <v>16</v>
      </c>
      <c r="D44">
        <f>IFERROR(-INDEX(Lookup!$BH$9:$BH$200,MATCH($A44,Lookup!$A$9:$A$200,0)),0)</f>
        <v>0</v>
      </c>
      <c r="E44">
        <f>IFERROR(-INDEX(Lookup!$BJ$9:$BJ$200,MATCH($A44,Lookup!$A$9:$A$200,0)),0)</f>
        <v>0</v>
      </c>
    </row>
    <row r="45" spans="1:5" x14ac:dyDescent="0.2">
      <c r="A45" t="s">
        <v>699</v>
      </c>
      <c r="B45" t="s">
        <v>16</v>
      </c>
      <c r="D45">
        <f>IFERROR(-INDEX(Lookup!$BH$9:$BH$200,MATCH($A45,Lookup!$A$9:$A$200,0)),0)</f>
        <v>0</v>
      </c>
      <c r="E45">
        <f>IFERROR(-INDEX(Lookup!$BJ$9:$BJ$200,MATCH($A45,Lookup!$A$9:$A$200,0)),0)</f>
        <v>0</v>
      </c>
    </row>
    <row r="46" spans="1:5" x14ac:dyDescent="0.2">
      <c r="A46" t="s">
        <v>700</v>
      </c>
      <c r="B46" t="s">
        <v>16</v>
      </c>
      <c r="D46">
        <f>IFERROR(-INDEX(Lookup!$BH$9:$BH$200,MATCH($A46,Lookup!$A$9:$A$200,0)),0)</f>
        <v>0</v>
      </c>
      <c r="E46">
        <f>IFERROR(-INDEX(Lookup!$BJ$9:$BJ$200,MATCH($A46,Lookup!$A$9:$A$200,0)),0)</f>
        <v>0</v>
      </c>
    </row>
    <row r="47" spans="1:5" x14ac:dyDescent="0.2">
      <c r="A47" t="s">
        <v>701</v>
      </c>
      <c r="B47" t="s">
        <v>16</v>
      </c>
      <c r="D47">
        <f>IFERROR(-INDEX(Lookup!$BH$9:$BH$200,MATCH($A47,Lookup!$A$9:$A$200,0)),0)</f>
        <v>0</v>
      </c>
      <c r="E47">
        <f>IFERROR(-INDEX(Lookup!$BJ$9:$BJ$200,MATCH($A47,Lookup!$A$9:$A$200,0)),0)</f>
        <v>0</v>
      </c>
    </row>
    <row r="48" spans="1:5" x14ac:dyDescent="0.2">
      <c r="A48" t="s">
        <v>702</v>
      </c>
      <c r="B48" t="s">
        <v>16</v>
      </c>
      <c r="D48">
        <f>IFERROR(-INDEX(Lookup!$BH$9:$BH$200,MATCH($A48,Lookup!$A$9:$A$200,0)),0)</f>
        <v>0</v>
      </c>
      <c r="E48">
        <f>IFERROR(-INDEX(Lookup!$BJ$9:$BJ$200,MATCH($A48,Lookup!$A$9:$A$200,0)),0)</f>
        <v>0</v>
      </c>
    </row>
    <row r="49" spans="1:5" x14ac:dyDescent="0.2">
      <c r="A49" t="s">
        <v>703</v>
      </c>
      <c r="B49" t="s">
        <v>16</v>
      </c>
      <c r="D49">
        <f>IFERROR(-INDEX(Lookup!$BH$9:$BH$200,MATCH($A49,Lookup!$A$9:$A$200,0)),0)</f>
        <v>0</v>
      </c>
      <c r="E49">
        <f>IFERROR(-INDEX(Lookup!$BJ$9:$BJ$200,MATCH($A49,Lookup!$A$9:$A$200,0)),0)</f>
        <v>0</v>
      </c>
    </row>
    <row r="50" spans="1:5" x14ac:dyDescent="0.2">
      <c r="A50" t="s">
        <v>704</v>
      </c>
      <c r="B50" t="s">
        <v>16</v>
      </c>
      <c r="D50">
        <f>IFERROR(-INDEX(Lookup!$BH$9:$BH$200,MATCH($A50,Lookup!$A$9:$A$200,0)),0)</f>
        <v>0</v>
      </c>
      <c r="E50">
        <f>IFERROR(-INDEX(Lookup!$BJ$9:$BJ$200,MATCH($A50,Lookup!$A$9:$A$200,0)),0)</f>
        <v>0</v>
      </c>
    </row>
    <row r="51" spans="1:5" x14ac:dyDescent="0.2">
      <c r="A51" t="s">
        <v>615</v>
      </c>
      <c r="B51" t="s">
        <v>16</v>
      </c>
      <c r="D51">
        <f>IFERROR(-INDEX(Lookup!$BH$9:$BH$200,MATCH($A51,Lookup!$A$9:$A$200,0)),0)</f>
        <v>0</v>
      </c>
      <c r="E51">
        <f>IFERROR(-INDEX(Lookup!$BJ$9:$BJ$200,MATCH($A51,Lookup!$A$9:$A$200,0)),0)</f>
        <v>0</v>
      </c>
    </row>
    <row r="52" spans="1:5" x14ac:dyDescent="0.2">
      <c r="A52" t="s">
        <v>616</v>
      </c>
      <c r="B52" t="s">
        <v>16</v>
      </c>
      <c r="D52">
        <f>IFERROR(-INDEX(Lookup!$BH$9:$BH$200,MATCH($A52,Lookup!$A$9:$A$200,0)),0)</f>
        <v>0</v>
      </c>
      <c r="E52">
        <f>IFERROR(-INDEX(Lookup!$BJ$9:$BJ$200,MATCH($A52,Lookup!$A$9:$A$200,0)),0)</f>
        <v>0</v>
      </c>
    </row>
    <row r="53" spans="1:5" x14ac:dyDescent="0.2">
      <c r="A53" t="s">
        <v>705</v>
      </c>
      <c r="B53" t="s">
        <v>16</v>
      </c>
      <c r="D53">
        <f>IFERROR(-INDEX(Lookup!$BH$9:$BH$200,MATCH($A53,Lookup!$A$9:$A$200,0)),0)</f>
        <v>-55.20000000000001</v>
      </c>
      <c r="E53">
        <f>IFERROR(-INDEX(Lookup!$BJ$9:$BJ$200,MATCH($A53,Lookup!$A$9:$A$200,0)),0)</f>
        <v>-55.20000000000001</v>
      </c>
    </row>
    <row r="54" spans="1:5" x14ac:dyDescent="0.2">
      <c r="A54" t="s">
        <v>706</v>
      </c>
      <c r="B54" t="s">
        <v>16</v>
      </c>
      <c r="D54">
        <f>IFERROR(-INDEX(Lookup!$BH$9:$BH$200,MATCH($A54,Lookup!$A$9:$A$200,0)),0)</f>
        <v>0</v>
      </c>
      <c r="E54">
        <f>IFERROR(-INDEX(Lookup!$BJ$9:$BJ$200,MATCH($A54,Lookup!$A$9:$A$200,0)),0)</f>
        <v>0</v>
      </c>
    </row>
    <row r="55" spans="1:5" x14ac:dyDescent="0.2">
      <c r="A55" t="s">
        <v>707</v>
      </c>
      <c r="B55" t="s">
        <v>16</v>
      </c>
      <c r="D55">
        <f>IFERROR(-INDEX(Lookup!$BH$9:$BH$200,MATCH($A55,Lookup!$A$9:$A$200,0)),0)</f>
        <v>0</v>
      </c>
      <c r="E55">
        <f>IFERROR(-INDEX(Lookup!$BJ$9:$BJ$200,MATCH($A55,Lookup!$A$9:$A$200,0)),0)</f>
        <v>0</v>
      </c>
    </row>
    <row r="56" spans="1:5" x14ac:dyDescent="0.2">
      <c r="A56" t="s">
        <v>708</v>
      </c>
      <c r="B56" t="s">
        <v>16</v>
      </c>
      <c r="D56">
        <f>IFERROR(-INDEX(Lookup!$BH$9:$BH$200,MATCH($A56,Lookup!$A$9:$A$200,0)),0)</f>
        <v>0</v>
      </c>
      <c r="E56">
        <f>IFERROR(-INDEX(Lookup!$BJ$9:$BJ$200,MATCH($A56,Lookup!$A$9:$A$200,0)),0)</f>
        <v>0</v>
      </c>
    </row>
    <row r="57" spans="1:5" x14ac:dyDescent="0.2">
      <c r="A57" t="s">
        <v>709</v>
      </c>
      <c r="B57" t="s">
        <v>16</v>
      </c>
      <c r="D57">
        <f>IFERROR(-INDEX(Lookup!$BH$9:$BH$200,MATCH($A57,Lookup!$A$9:$A$200,0)),0)</f>
        <v>0</v>
      </c>
      <c r="E57">
        <f>IFERROR(-INDEX(Lookup!$BJ$9:$BJ$200,MATCH($A57,Lookup!$A$9:$A$200,0)),0)</f>
        <v>0</v>
      </c>
    </row>
    <row r="58" spans="1:5" x14ac:dyDescent="0.2">
      <c r="A58" t="s">
        <v>710</v>
      </c>
      <c r="B58" t="s">
        <v>16</v>
      </c>
      <c r="D58">
        <f>IFERROR(-INDEX(Lookup!$BH$9:$BH$200,MATCH($A58,Lookup!$A$9:$A$200,0)),0)</f>
        <v>0</v>
      </c>
      <c r="E58">
        <f>IFERROR(-INDEX(Lookup!$BJ$9:$BJ$200,MATCH($A58,Lookup!$A$9:$A$200,0)),0)</f>
        <v>0</v>
      </c>
    </row>
    <row r="59" spans="1:5" x14ac:dyDescent="0.2">
      <c r="A59" t="s">
        <v>711</v>
      </c>
      <c r="B59" t="s">
        <v>16</v>
      </c>
      <c r="D59">
        <f>IFERROR(-INDEX(Lookup!$BH$9:$BH$200,MATCH($A59,Lookup!$A$9:$A$200,0)),0)</f>
        <v>0</v>
      </c>
      <c r="E59">
        <f>IFERROR(-INDEX(Lookup!$BJ$9:$BJ$200,MATCH($A59,Lookup!$A$9:$A$200,0)),0)</f>
        <v>0</v>
      </c>
    </row>
    <row r="60" spans="1:5" x14ac:dyDescent="0.2">
      <c r="A60" t="s">
        <v>712</v>
      </c>
      <c r="B60" t="s">
        <v>16</v>
      </c>
      <c r="D60">
        <f>IFERROR(-INDEX(Lookup!$BH$9:$BH$200,MATCH($A60,Lookup!$A$9:$A$200,0)),0)</f>
        <v>0</v>
      </c>
      <c r="E60">
        <f>IFERROR(-INDEX(Lookup!$BJ$9:$BJ$200,MATCH($A60,Lookup!$A$9:$A$200,0)),0)</f>
        <v>0</v>
      </c>
    </row>
    <row r="61" spans="1:5" x14ac:dyDescent="0.2">
      <c r="A61" t="s">
        <v>713</v>
      </c>
      <c r="B61" t="s">
        <v>16</v>
      </c>
      <c r="D61">
        <f>IFERROR(-INDEX(Lookup!$BH$9:$BH$200,MATCH($A61,Lookup!$A$9:$A$200,0)),0)</f>
        <v>0</v>
      </c>
      <c r="E61">
        <f>IFERROR(-INDEX(Lookup!$BJ$9:$BJ$200,MATCH($A61,Lookup!$A$9:$A$200,0)),0)</f>
        <v>0</v>
      </c>
    </row>
    <row r="62" spans="1:5" x14ac:dyDescent="0.2">
      <c r="A62" t="s">
        <v>714</v>
      </c>
      <c r="B62" t="s">
        <v>16</v>
      </c>
      <c r="D62">
        <f>IFERROR(-INDEX(Lookup!$BH$9:$BH$200,MATCH($A62,Lookup!$A$9:$A$200,0)),0)</f>
        <v>0</v>
      </c>
      <c r="E62">
        <f>IFERROR(-INDEX(Lookup!$BJ$9:$BJ$200,MATCH($A62,Lookup!$A$9:$A$200,0)),0)</f>
        <v>0</v>
      </c>
    </row>
    <row r="63" spans="1:5" x14ac:dyDescent="0.2">
      <c r="A63" t="s">
        <v>715</v>
      </c>
      <c r="B63" t="s">
        <v>16</v>
      </c>
      <c r="D63">
        <f>IFERROR(-INDEX(Lookup!$BH$9:$BH$200,MATCH($A63,Lookup!$A$9:$A$200,0)),0)</f>
        <v>0</v>
      </c>
      <c r="E63">
        <f>IFERROR(-INDEX(Lookup!$BJ$9:$BJ$200,MATCH($A63,Lookup!$A$9:$A$200,0)),0)</f>
        <v>0</v>
      </c>
    </row>
    <row r="64" spans="1:5" x14ac:dyDescent="0.2">
      <c r="A64" t="s">
        <v>716</v>
      </c>
      <c r="B64" t="s">
        <v>16</v>
      </c>
      <c r="D64">
        <f>IFERROR(-INDEX(Lookup!$BH$9:$BH$200,MATCH($A64,Lookup!$A$9:$A$200,0)),0)</f>
        <v>0</v>
      </c>
      <c r="E64">
        <f>IFERROR(-INDEX(Lookup!$BJ$9:$BJ$200,MATCH($A64,Lookup!$A$9:$A$200,0)),0)</f>
        <v>0</v>
      </c>
    </row>
    <row r="65" spans="1:5" x14ac:dyDescent="0.2">
      <c r="A65" t="s">
        <v>717</v>
      </c>
      <c r="B65" t="s">
        <v>16</v>
      </c>
      <c r="D65">
        <f>IFERROR(-INDEX(Lookup!$BH$9:$BH$200,MATCH($A65,Lookup!$A$9:$A$200,0)),0)</f>
        <v>-285.24</v>
      </c>
      <c r="E65">
        <f>IFERROR(-INDEX(Lookup!$BJ$9:$BJ$200,MATCH($A65,Lookup!$A$9:$A$200,0)),0)</f>
        <v>-142.62</v>
      </c>
    </row>
    <row r="66" spans="1:5" x14ac:dyDescent="0.2">
      <c r="A66" t="s">
        <v>617</v>
      </c>
      <c r="B66" t="s">
        <v>16</v>
      </c>
      <c r="D66">
        <f>IFERROR(-INDEX(Lookup!$BH$9:$BH$200,MATCH($A66,Lookup!$A$9:$A$200,0)),0)</f>
        <v>-212.76</v>
      </c>
      <c r="E66">
        <f>IFERROR(-INDEX(Lookup!$BJ$9:$BJ$200,MATCH($A66,Lookup!$A$9:$A$200,0)),0)</f>
        <v>-506.72</v>
      </c>
    </row>
    <row r="67" spans="1:5" x14ac:dyDescent="0.2">
      <c r="A67" t="s">
        <v>618</v>
      </c>
      <c r="B67" t="s">
        <v>16</v>
      </c>
      <c r="D67">
        <f>IFERROR(-INDEX(Lookup!$BH$9:$BH$200,MATCH($A67,Lookup!$A$9:$A$200,0)),0)</f>
        <v>-7288.09</v>
      </c>
      <c r="E67">
        <f>IFERROR(-INDEX(Lookup!$BJ$9:$BJ$200,MATCH($A67,Lookup!$A$9:$A$200,0)),0)</f>
        <v>-7268.1200000000008</v>
      </c>
    </row>
    <row r="68" spans="1:5" x14ac:dyDescent="0.2">
      <c r="A68" t="s">
        <v>718</v>
      </c>
      <c r="B68" t="s">
        <v>16</v>
      </c>
      <c r="D68">
        <f>IFERROR(-INDEX(Lookup!$BH$9:$BH$200,MATCH($A68,Lookup!$A$9:$A$200,0)),0)</f>
        <v>0</v>
      </c>
      <c r="E68">
        <f>IFERROR(-INDEX(Lookup!$BJ$9:$BJ$200,MATCH($A68,Lookup!$A$9:$A$200,0)),0)</f>
        <v>0</v>
      </c>
    </row>
    <row r="69" spans="1:5" x14ac:dyDescent="0.2">
      <c r="A69" t="s">
        <v>719</v>
      </c>
      <c r="B69" t="s">
        <v>16</v>
      </c>
      <c r="D69">
        <f>IFERROR(-INDEX(Lookup!$BH$9:$BH$200,MATCH($A69,Lookup!$A$9:$A$200,0)),0)</f>
        <v>0</v>
      </c>
      <c r="E69">
        <f>IFERROR(-INDEX(Lookup!$BJ$9:$BJ$200,MATCH($A69,Lookup!$A$9:$A$200,0)),0)</f>
        <v>0</v>
      </c>
    </row>
    <row r="70" spans="1:5" x14ac:dyDescent="0.2">
      <c r="A70" t="s">
        <v>720</v>
      </c>
      <c r="B70" t="s">
        <v>16</v>
      </c>
      <c r="D70">
        <f>IFERROR(-INDEX(Lookup!$BH$9:$BH$200,MATCH($A70,Lookup!$A$9:$A$200,0)),0)</f>
        <v>0</v>
      </c>
      <c r="E70">
        <f>IFERROR(-INDEX(Lookup!$BJ$9:$BJ$200,MATCH($A70,Lookup!$A$9:$A$200,0)),0)</f>
        <v>0</v>
      </c>
    </row>
    <row r="71" spans="1:5" x14ac:dyDescent="0.2">
      <c r="A71" t="s">
        <v>721</v>
      </c>
      <c r="B71" t="s">
        <v>16</v>
      </c>
      <c r="D71">
        <f>IFERROR(-INDEX(Lookup!$BH$9:$BH$200,MATCH($A71,Lookup!$A$9:$A$200,0)),0)</f>
        <v>0</v>
      </c>
      <c r="E71">
        <f>IFERROR(-INDEX(Lookup!$BJ$9:$BJ$200,MATCH($A71,Lookup!$A$9:$A$200,0)),0)</f>
        <v>0</v>
      </c>
    </row>
    <row r="72" spans="1:5" x14ac:dyDescent="0.2">
      <c r="A72" t="s">
        <v>722</v>
      </c>
      <c r="B72" t="s">
        <v>16</v>
      </c>
      <c r="D72">
        <f>IFERROR(-INDEX(Lookup!$BH$9:$BH$200,MATCH($A72,Lookup!$A$9:$A$200,0)),0)</f>
        <v>0</v>
      </c>
      <c r="E72">
        <f>IFERROR(-INDEX(Lookup!$BJ$9:$BJ$200,MATCH($A72,Lookup!$A$9:$A$200,0)),0)</f>
        <v>0</v>
      </c>
    </row>
    <row r="73" spans="1:5" x14ac:dyDescent="0.2">
      <c r="A73" t="s">
        <v>723</v>
      </c>
      <c r="B73" t="s">
        <v>16</v>
      </c>
      <c r="D73">
        <f>IFERROR(-INDEX(Lookup!$BH$9:$BH$200,MATCH($A73,Lookup!$A$9:$A$200,0)),0)</f>
        <v>0</v>
      </c>
      <c r="E73">
        <f>IFERROR(-INDEX(Lookup!$BJ$9:$BJ$200,MATCH($A73,Lookup!$A$9:$A$200,0)),0)</f>
        <v>0</v>
      </c>
    </row>
    <row r="74" spans="1:5" x14ac:dyDescent="0.2">
      <c r="A74" t="s">
        <v>619</v>
      </c>
      <c r="B74" t="s">
        <v>16</v>
      </c>
      <c r="D74">
        <f>IFERROR(-INDEX(Lookup!$BH$9:$BH$200,MATCH($A74,Lookup!$A$9:$A$200,0)),0)</f>
        <v>0</v>
      </c>
      <c r="E74">
        <f>IFERROR(-INDEX(Lookup!$BJ$9:$BJ$200,MATCH($A74,Lookup!$A$9:$A$200,0)),0)</f>
        <v>0</v>
      </c>
    </row>
    <row r="75" spans="1:5" x14ac:dyDescent="0.2">
      <c r="A75" t="s">
        <v>620</v>
      </c>
      <c r="B75" t="s">
        <v>16</v>
      </c>
      <c r="D75">
        <f>IFERROR(-INDEX(Lookup!$BH$9:$BH$200,MATCH($A75,Lookup!$A$9:$A$200,0)),0)</f>
        <v>0</v>
      </c>
      <c r="E75">
        <f>IFERROR(-INDEX(Lookup!$BJ$9:$BJ$200,MATCH($A75,Lookup!$A$9:$A$200,0)),0)</f>
        <v>0</v>
      </c>
    </row>
    <row r="76" spans="1:5" x14ac:dyDescent="0.2">
      <c r="A76" t="s">
        <v>724</v>
      </c>
      <c r="B76" t="s">
        <v>16</v>
      </c>
      <c r="D76">
        <f>IFERROR(-INDEX(Lookup!$BH$9:$BH$200,MATCH($A76,Lookup!$A$9:$A$200,0)),0)</f>
        <v>0</v>
      </c>
      <c r="E76">
        <f>IFERROR(-INDEX(Lookup!$BJ$9:$BJ$200,MATCH($A76,Lookup!$A$9:$A$200,0)),0)</f>
        <v>0</v>
      </c>
    </row>
    <row r="77" spans="1:5" x14ac:dyDescent="0.2">
      <c r="A77" t="s">
        <v>725</v>
      </c>
      <c r="B77" t="s">
        <v>16</v>
      </c>
      <c r="D77">
        <f>IFERROR(-INDEX(Lookup!$BH$9:$BH$200,MATCH($A77,Lookup!$A$9:$A$200,0)),0)</f>
        <v>0</v>
      </c>
      <c r="E77">
        <f>IFERROR(-INDEX(Lookup!$BJ$9:$BJ$200,MATCH($A77,Lookup!$A$9:$A$200,0)),0)</f>
        <v>0</v>
      </c>
    </row>
    <row r="78" spans="1:5" x14ac:dyDescent="0.2">
      <c r="A78" t="s">
        <v>621</v>
      </c>
      <c r="B78" t="s">
        <v>16</v>
      </c>
      <c r="D78">
        <f>IFERROR(-INDEX(Lookup!$BH$9:$BH$200,MATCH($A78,Lookup!$A$9:$A$200,0)),0)</f>
        <v>0</v>
      </c>
      <c r="E78">
        <f>IFERROR(-INDEX(Lookup!$BJ$9:$BJ$200,MATCH($A78,Lookup!$A$9:$A$200,0)),0)</f>
        <v>0</v>
      </c>
    </row>
    <row r="79" spans="1:5" x14ac:dyDescent="0.2">
      <c r="A79" t="s">
        <v>622</v>
      </c>
      <c r="B79" t="s">
        <v>16</v>
      </c>
      <c r="D79">
        <f>IFERROR(-INDEX(Lookup!$BH$9:$BH$200,MATCH($A79,Lookup!$A$9:$A$200,0)),0)</f>
        <v>0</v>
      </c>
      <c r="E79">
        <f>IFERROR(-INDEX(Lookup!$BJ$9:$BJ$200,MATCH($A79,Lookup!$A$9:$A$200,0)),0)</f>
        <v>0</v>
      </c>
    </row>
    <row r="80" spans="1:5" x14ac:dyDescent="0.2">
      <c r="A80" t="s">
        <v>726</v>
      </c>
      <c r="B80" t="s">
        <v>16</v>
      </c>
      <c r="D80">
        <f>IFERROR(-INDEX(Lookup!$BH$9:$BH$200,MATCH($A80,Lookup!$A$9:$A$200,0)),0)</f>
        <v>0</v>
      </c>
      <c r="E80">
        <f>IFERROR(-INDEX(Lookup!$BJ$9:$BJ$200,MATCH($A80,Lookup!$A$9:$A$200,0)),0)</f>
        <v>0</v>
      </c>
    </row>
    <row r="81" spans="1:5" x14ac:dyDescent="0.2">
      <c r="A81" t="s">
        <v>727</v>
      </c>
      <c r="B81" t="s">
        <v>16</v>
      </c>
      <c r="D81">
        <f>IFERROR(-INDEX(Lookup!$BH$9:$BH$200,MATCH($A81,Lookup!$A$9:$A$200,0)),0)</f>
        <v>0</v>
      </c>
      <c r="E81">
        <f>IFERROR(-INDEX(Lookup!$BJ$9:$BJ$200,MATCH($A81,Lookup!$A$9:$A$200,0)),0)</f>
        <v>0</v>
      </c>
    </row>
    <row r="82" spans="1:5" x14ac:dyDescent="0.2">
      <c r="A82" t="s">
        <v>728</v>
      </c>
      <c r="B82" t="s">
        <v>16</v>
      </c>
      <c r="D82">
        <f>IFERROR(-INDEX(Lookup!$BH$9:$BH$200,MATCH($A82,Lookup!$A$9:$A$200,0)),0)</f>
        <v>0</v>
      </c>
      <c r="E82">
        <f>IFERROR(-INDEX(Lookup!$BJ$9:$BJ$200,MATCH($A82,Lookup!$A$9:$A$200,0)),0)</f>
        <v>0</v>
      </c>
    </row>
    <row r="83" spans="1:5" x14ac:dyDescent="0.2">
      <c r="A83" t="s">
        <v>729</v>
      </c>
      <c r="B83" t="s">
        <v>16</v>
      </c>
      <c r="D83">
        <f>IFERROR(-INDEX(Lookup!$BH$9:$BH$200,MATCH($A83,Lookup!$A$9:$A$200,0)),0)</f>
        <v>0</v>
      </c>
      <c r="E83">
        <f>IFERROR(-INDEX(Lookup!$BJ$9:$BJ$200,MATCH($A83,Lookup!$A$9:$A$200,0)),0)</f>
        <v>0</v>
      </c>
    </row>
    <row r="84" spans="1:5" x14ac:dyDescent="0.2">
      <c r="A84" t="s">
        <v>623</v>
      </c>
      <c r="B84" t="s">
        <v>354</v>
      </c>
      <c r="D84">
        <f>IFERROR(-INDEX(Lookup!$BH$9:$BH$200,MATCH($A84,Lookup!$A$9:$A$200,0)),0)</f>
        <v>-17859.96</v>
      </c>
      <c r="E84">
        <f>IFERROR(-INDEX(Lookup!$BJ$9:$BJ$200,MATCH($A84,Lookup!$A$9:$A$200,0)),0)</f>
        <v>-4464.99</v>
      </c>
    </row>
    <row r="85" spans="1:5" x14ac:dyDescent="0.2">
      <c r="A85" t="s">
        <v>730</v>
      </c>
      <c r="B85" t="s">
        <v>354</v>
      </c>
      <c r="D85">
        <f>IFERROR(-INDEX(Lookup!$BH$9:$BH$200,MATCH($A85,Lookup!$A$9:$A$200,0)),0)</f>
        <v>0</v>
      </c>
      <c r="E85">
        <f>IFERROR(-INDEX(Lookup!$BJ$9:$BJ$200,MATCH($A85,Lookup!$A$9:$A$200,0)),0)</f>
        <v>0</v>
      </c>
    </row>
    <row r="86" spans="1:5" x14ac:dyDescent="0.2">
      <c r="A86" t="s">
        <v>624</v>
      </c>
      <c r="B86" t="s">
        <v>354</v>
      </c>
      <c r="D86">
        <f>IFERROR(-INDEX(Lookup!$BH$9:$BH$200,MATCH($A86,Lookup!$A$9:$A$200,0)),0)</f>
        <v>0</v>
      </c>
      <c r="E86">
        <f>IFERROR(-INDEX(Lookup!$BJ$9:$BJ$200,MATCH($A86,Lookup!$A$9:$A$200,0)),0)</f>
        <v>0</v>
      </c>
    </row>
    <row r="87" spans="1:5" x14ac:dyDescent="0.2">
      <c r="A87" t="s">
        <v>731</v>
      </c>
      <c r="B87" t="s">
        <v>354</v>
      </c>
      <c r="D87">
        <f>IFERROR(-INDEX(Lookup!$BH$9:$BH$200,MATCH($A87,Lookup!$A$9:$A$200,0)),0)</f>
        <v>0</v>
      </c>
      <c r="E87">
        <f>IFERROR(-INDEX(Lookup!$BJ$9:$BJ$200,MATCH($A87,Lookup!$A$9:$A$200,0)),0)</f>
        <v>0</v>
      </c>
    </row>
    <row r="88" spans="1:5" x14ac:dyDescent="0.2">
      <c r="A88" t="s">
        <v>732</v>
      </c>
      <c r="B88" t="s">
        <v>354</v>
      </c>
      <c r="D88">
        <f>IFERROR(-INDEX(Lookup!$BH$9:$BH$200,MATCH($A88,Lookup!$A$9:$A$200,0)),0)</f>
        <v>0</v>
      </c>
      <c r="E88">
        <f>IFERROR(-INDEX(Lookup!$BJ$9:$BJ$200,MATCH($A88,Lookup!$A$9:$A$200,0)),0)</f>
        <v>0</v>
      </c>
    </row>
    <row r="89" spans="1:5" x14ac:dyDescent="0.2">
      <c r="A89" t="s">
        <v>733</v>
      </c>
      <c r="B89" t="s">
        <v>354</v>
      </c>
      <c r="D89">
        <f>IFERROR(-INDEX(Lookup!$BH$9:$BH$200,MATCH($A89,Lookup!$A$9:$A$200,0)),0)</f>
        <v>0</v>
      </c>
      <c r="E89">
        <f>IFERROR(-INDEX(Lookup!$BJ$9:$BJ$200,MATCH($A89,Lookup!$A$9:$A$200,0)),0)</f>
        <v>0</v>
      </c>
    </row>
    <row r="90" spans="1:5" x14ac:dyDescent="0.2">
      <c r="A90" t="s">
        <v>625</v>
      </c>
      <c r="B90" t="s">
        <v>354</v>
      </c>
      <c r="D90">
        <f>IFERROR(-INDEX(Lookup!$BH$9:$BH$200,MATCH($A90,Lookup!$A$9:$A$200,0)),0)</f>
        <v>0</v>
      </c>
      <c r="E90">
        <f>IFERROR(-INDEX(Lookup!$BJ$9:$BJ$200,MATCH($A90,Lookup!$A$9:$A$200,0)),0)</f>
        <v>0</v>
      </c>
    </row>
    <row r="91" spans="1:5" x14ac:dyDescent="0.2">
      <c r="A91" t="s">
        <v>734</v>
      </c>
      <c r="B91" t="s">
        <v>354</v>
      </c>
      <c r="D91">
        <f>IFERROR(-INDEX(Lookup!$BH$9:$BH$200,MATCH($A91,Lookup!$A$9:$A$200,0)),0)</f>
        <v>0</v>
      </c>
      <c r="E91">
        <f>IFERROR(-INDEX(Lookup!$BJ$9:$BJ$200,MATCH($A91,Lookup!$A$9:$A$200,0)),0)</f>
        <v>0</v>
      </c>
    </row>
    <row r="92" spans="1:5" x14ac:dyDescent="0.2">
      <c r="A92" t="s">
        <v>626</v>
      </c>
      <c r="B92" t="s">
        <v>354</v>
      </c>
      <c r="D92">
        <f>IFERROR(-INDEX(Lookup!$BH$9:$BH$200,MATCH($A92,Lookup!$A$9:$A$200,0)),0)</f>
        <v>0</v>
      </c>
      <c r="E92">
        <f>IFERROR(-INDEX(Lookup!$BJ$9:$BJ$200,MATCH($A92,Lookup!$A$9:$A$200,0)),0)</f>
        <v>0</v>
      </c>
    </row>
    <row r="93" spans="1:5" x14ac:dyDescent="0.2">
      <c r="A93" t="s">
        <v>735</v>
      </c>
      <c r="B93" t="s">
        <v>354</v>
      </c>
      <c r="D93">
        <f>IFERROR(-INDEX(Lookup!$BH$9:$BH$200,MATCH($A93,Lookup!$A$9:$A$200,0)),0)</f>
        <v>0</v>
      </c>
      <c r="E93">
        <f>IFERROR(-INDEX(Lookup!$BJ$9:$BJ$200,MATCH($A93,Lookup!$A$9:$A$200,0)),0)</f>
        <v>0</v>
      </c>
    </row>
    <row r="94" spans="1:5" x14ac:dyDescent="0.2">
      <c r="A94" t="s">
        <v>736</v>
      </c>
      <c r="B94" t="s">
        <v>278</v>
      </c>
      <c r="D94">
        <f>IFERROR(-INDEX(Lookup!$BH$9:$BH$200,MATCH($A94,Lookup!$A$9:$A$200,0)),0)</f>
        <v>0</v>
      </c>
      <c r="E94">
        <f>IFERROR(-INDEX(Lookup!$BJ$9:$BJ$200,MATCH($A94,Lookup!$A$9:$A$200,0)),0)</f>
        <v>0</v>
      </c>
    </row>
    <row r="95" spans="1:5" x14ac:dyDescent="0.2">
      <c r="A95" t="s">
        <v>737</v>
      </c>
      <c r="B95" t="s">
        <v>355</v>
      </c>
      <c r="D95">
        <f>IFERROR(-INDEX(Lookup!$BH$9:$BH$200,MATCH($A95,Lookup!$A$9:$A$200,0)),0)</f>
        <v>0</v>
      </c>
      <c r="E95">
        <f>IFERROR(-INDEX(Lookup!$BJ$9:$BJ$200,MATCH($A95,Lookup!$A$9:$A$200,0)),0)</f>
        <v>0</v>
      </c>
    </row>
    <row r="96" spans="1:5" x14ac:dyDescent="0.2">
      <c r="A96" t="s">
        <v>738</v>
      </c>
      <c r="B96" t="s">
        <v>356</v>
      </c>
      <c r="D96">
        <f>IFERROR(-INDEX(Lookup!$BH$9:$BH$200,MATCH($A96,Lookup!$A$9:$A$200,0)),0)</f>
        <v>0</v>
      </c>
      <c r="E96">
        <f>IFERROR(-INDEX(Lookup!$BJ$9:$BJ$200,MATCH($A96,Lookup!$A$9:$A$200,0)),0)</f>
        <v>0</v>
      </c>
    </row>
    <row r="97" spans="1:5" x14ac:dyDescent="0.2">
      <c r="A97" t="s">
        <v>890</v>
      </c>
      <c r="B97" t="s">
        <v>123</v>
      </c>
      <c r="D97">
        <f>IFERROR(-INDEX(Lookup!$BH$9:$BH$200,MATCH($A97,Lookup!$A$9:$A$200,0)),0)</f>
        <v>0</v>
      </c>
      <c r="E97">
        <f>IFERROR(-INDEX(Lookup!$BJ$9:$BJ$200,MATCH($A97,Lookup!$A$9:$A$200,0)),0)</f>
        <v>0</v>
      </c>
    </row>
    <row r="98" spans="1:5" x14ac:dyDescent="0.2">
      <c r="A98" t="s">
        <v>891</v>
      </c>
      <c r="B98" t="s">
        <v>123</v>
      </c>
      <c r="D98">
        <f>IFERROR(-INDEX(Lookup!$BH$9:$BH$200,MATCH($A98,Lookup!$A$9:$A$200,0)),0)</f>
        <v>0</v>
      </c>
      <c r="E98">
        <f>IFERROR(-INDEX(Lookup!$BJ$9:$BJ$200,MATCH($A98,Lookup!$A$9:$A$200,0)),0)</f>
        <v>0</v>
      </c>
    </row>
    <row r="99" spans="1:5" x14ac:dyDescent="0.2">
      <c r="A99" t="s">
        <v>882</v>
      </c>
      <c r="B99" t="s">
        <v>15</v>
      </c>
      <c r="D99">
        <f>IFERROR(-INDEX(Lookup!$BH$9:$BH$200,MATCH($A99,Lookup!$A$9:$A$200,0)),0)</f>
        <v>-72767.53</v>
      </c>
      <c r="E99">
        <f>IFERROR(-INDEX(Lookup!$BJ$9:$BJ$200,MATCH($A99,Lookup!$A$9:$A$200,0)),0)</f>
        <v>-45770.069999999992</v>
      </c>
    </row>
    <row r="100" spans="1:5" x14ac:dyDescent="0.2">
      <c r="A100" t="s">
        <v>883</v>
      </c>
      <c r="B100" t="s">
        <v>16</v>
      </c>
      <c r="D100">
        <f>IFERROR(-INDEX(Lookup!$BH$9:$BH$200,MATCH($A100,Lookup!$A$9:$A$200,0)),0)</f>
        <v>-48615.54</v>
      </c>
      <c r="E100">
        <f>IFERROR(-INDEX(Lookup!$BJ$9:$BJ$200,MATCH($A100,Lookup!$A$9:$A$200,0)),0)</f>
        <v>-36350.19</v>
      </c>
    </row>
    <row r="101" spans="1:5" x14ac:dyDescent="0.2">
      <c r="A101" t="s">
        <v>892</v>
      </c>
      <c r="B101" t="s">
        <v>16</v>
      </c>
      <c r="D101">
        <f>IFERROR(-INDEX(Lookup!$BH$9:$BH$200,MATCH($A101,Lookup!$A$9:$A$200,0)),0)</f>
        <v>0</v>
      </c>
      <c r="E101">
        <f>IFERROR(-INDEX(Lookup!$BJ$9:$BJ$200,MATCH($A101,Lookup!$A$9:$A$200,0)),0)</f>
        <v>0</v>
      </c>
    </row>
    <row r="102" spans="1:5" x14ac:dyDescent="0.2">
      <c r="A102" t="s">
        <v>893</v>
      </c>
      <c r="B102" t="s">
        <v>16</v>
      </c>
      <c r="D102">
        <f>IFERROR(-INDEX(Lookup!$BH$9:$BH$200,MATCH($A102,Lookup!$A$9:$A$200,0)),0)</f>
        <v>0</v>
      </c>
      <c r="E102">
        <f>IFERROR(-INDEX(Lookup!$BJ$9:$BJ$200,MATCH($A102,Lookup!$A$9:$A$200,0)),0)</f>
        <v>0</v>
      </c>
    </row>
    <row r="103" spans="1:5" x14ac:dyDescent="0.2">
      <c r="A103" t="s">
        <v>894</v>
      </c>
      <c r="B103" t="s">
        <v>16</v>
      </c>
      <c r="D103">
        <f>IFERROR(-INDEX(Lookup!$BH$9:$BH$200,MATCH($A103,Lookup!$A$9:$A$200,0)),0)</f>
        <v>0</v>
      </c>
      <c r="E103">
        <f>IFERROR(-INDEX(Lookup!$BJ$9:$BJ$200,MATCH($A103,Lookup!$A$9:$A$200,0)),0)</f>
        <v>0</v>
      </c>
    </row>
    <row r="104" spans="1:5" x14ac:dyDescent="0.2">
      <c r="A104" t="s">
        <v>895</v>
      </c>
      <c r="B104" t="s">
        <v>16</v>
      </c>
      <c r="D104">
        <f>IFERROR(-INDEX(Lookup!$BH$9:$BH$200,MATCH($A104,Lookup!$A$9:$A$200,0)),0)</f>
        <v>0</v>
      </c>
      <c r="E104">
        <f>IFERROR(-INDEX(Lookup!$BJ$9:$BJ$200,MATCH($A104,Lookup!$A$9:$A$200,0)),0)</f>
        <v>0</v>
      </c>
    </row>
    <row r="105" spans="1:5" x14ac:dyDescent="0.2">
      <c r="D105">
        <f>IFERROR(-INDEX(Lookup!$BH$9:$BH$200,MATCH($A105,Lookup!$A$9:$A$200,0)),0)</f>
        <v>0</v>
      </c>
      <c r="E105">
        <f>IFERROR(-INDEX(Lookup!$BJ$9:$BJ$200,MATCH($A105,Lookup!$A$9:$A$200,0)),0)</f>
        <v>0</v>
      </c>
    </row>
    <row r="106" spans="1:5" x14ac:dyDescent="0.2">
      <c r="D106">
        <f>IFERROR(-INDEX(Lookup!$BH$9:$BH$200,MATCH($A106,Lookup!$A$9:$A$200,0)),0)</f>
        <v>0</v>
      </c>
      <c r="E106">
        <f>IFERROR(-INDEX(Lookup!$BJ$9:$BJ$200,MATCH($A106,Lookup!$A$9:$A$200,0)),0)</f>
        <v>0</v>
      </c>
    </row>
    <row r="107" spans="1:5" x14ac:dyDescent="0.2">
      <c r="D107">
        <f>IFERROR(-INDEX(Lookup!$BH$9:$BH$200,MATCH($A107,Lookup!$A$9:$A$200,0)),0)</f>
        <v>0</v>
      </c>
      <c r="E107">
        <f>IFERROR(-INDEX(Lookup!$BJ$9:$BJ$200,MATCH($A107,Lookup!$A$9:$A$200,0)),0)</f>
        <v>0</v>
      </c>
    </row>
    <row r="108" spans="1:5" x14ac:dyDescent="0.2">
      <c r="D108">
        <f>IFERROR(-INDEX(Lookup!$BH$9:$BH$200,MATCH($A108,Lookup!$A$9:$A$200,0)),0)</f>
        <v>0</v>
      </c>
      <c r="E108">
        <f>IFERROR(-INDEX(Lookup!$BJ$9:$BJ$200,MATCH($A108,Lookup!$A$9:$A$200,0)),0)</f>
        <v>0</v>
      </c>
    </row>
    <row r="109" spans="1:5" x14ac:dyDescent="0.2">
      <c r="D109">
        <f>IFERROR(-INDEX(Lookup!$BH$9:$BH$200,MATCH($A109,Lookup!$A$9:$A$200,0)),0)</f>
        <v>0</v>
      </c>
      <c r="E109">
        <f>IFERROR(-INDEX(Lookup!$BJ$9:$BJ$200,MATCH($A109,Lookup!$A$9:$A$200,0)),0)</f>
        <v>0</v>
      </c>
    </row>
    <row r="110" spans="1:5" x14ac:dyDescent="0.2">
      <c r="D110">
        <f>IFERROR(-INDEX(Lookup!$BH$9:$BH$200,MATCH($A110,Lookup!$A$9:$A$200,0)),0)</f>
        <v>0</v>
      </c>
      <c r="E110">
        <f>IFERROR(-INDEX(Lookup!$BJ$9:$BJ$200,MATCH($A110,Lookup!$A$9:$A$200,0)),0)</f>
        <v>0</v>
      </c>
    </row>
    <row r="111" spans="1:5" x14ac:dyDescent="0.2">
      <c r="D111">
        <f>IFERROR(-INDEX(Lookup!$BH$9:$BH$200,MATCH($A111,Lookup!$A$9:$A$200,0)),0)</f>
        <v>0</v>
      </c>
      <c r="E111">
        <f>IFERROR(-INDEX(Lookup!$BJ$9:$BJ$200,MATCH($A111,Lookup!$A$9:$A$200,0)),0)</f>
        <v>0</v>
      </c>
    </row>
    <row r="112" spans="1:5" x14ac:dyDescent="0.2">
      <c r="D112">
        <f>IFERROR(-INDEX(Lookup!$BH$9:$BH$200,MATCH($A112,Lookup!$A$9:$A$200,0)),0)</f>
        <v>0</v>
      </c>
      <c r="E112">
        <f>IFERROR(-INDEX(Lookup!$BJ$9:$BJ$200,MATCH($A112,Lookup!$A$9:$A$200,0)),0)</f>
        <v>0</v>
      </c>
    </row>
    <row r="113" spans="4:5" x14ac:dyDescent="0.2">
      <c r="D113">
        <f>IFERROR(-INDEX(Lookup!$BH$9:$BH$200,MATCH($A113,Lookup!$A$9:$A$200,0)),0)</f>
        <v>0</v>
      </c>
      <c r="E113">
        <f>IFERROR(-INDEX(Lookup!$BJ$9:$BJ$200,MATCH($A113,Lookup!$A$9:$A$200,0)),0)</f>
        <v>0</v>
      </c>
    </row>
    <row r="114" spans="4:5" x14ac:dyDescent="0.2">
      <c r="D114">
        <f>IFERROR(-INDEX(Lookup!$BH$9:$BH$200,MATCH($A114,Lookup!$A$9:$A$200,0)),0)</f>
        <v>0</v>
      </c>
      <c r="E114">
        <f>IFERROR(-INDEX(Lookup!$BJ$9:$BJ$200,MATCH($A114,Lookup!$A$9:$A$200,0)),0)</f>
        <v>0</v>
      </c>
    </row>
    <row r="115" spans="4:5" x14ac:dyDescent="0.2">
      <c r="D115">
        <f>IFERROR(-INDEX(Lookup!$BH$9:$BH$200,MATCH($A115,Lookup!$A$9:$A$200,0)),0)</f>
        <v>0</v>
      </c>
      <c r="E115">
        <f>IFERROR(-INDEX(Lookup!$BJ$9:$BJ$200,MATCH($A115,Lookup!$A$9:$A$200,0)),0)</f>
        <v>0</v>
      </c>
    </row>
    <row r="116" spans="4:5" x14ac:dyDescent="0.2">
      <c r="D116">
        <f>IFERROR(-INDEX(Lookup!$BH$9:$BH$200,MATCH($A116,Lookup!$A$9:$A$200,0)),0)</f>
        <v>0</v>
      </c>
      <c r="E116">
        <f>IFERROR(-INDEX(Lookup!$BJ$9:$BJ$200,MATCH($A116,Lookup!$A$9:$A$200,0)),0)</f>
        <v>0</v>
      </c>
    </row>
    <row r="117" spans="4:5" x14ac:dyDescent="0.2">
      <c r="D117">
        <f>IFERROR(-INDEX(Lookup!$BH$9:$BH$200,MATCH($A117,Lookup!$A$9:$A$200,0)),0)</f>
        <v>0</v>
      </c>
      <c r="E117">
        <f>IFERROR(-INDEX(Lookup!$BJ$9:$BJ$200,MATCH($A117,Lookup!$A$9:$A$200,0)),0)</f>
        <v>0</v>
      </c>
    </row>
    <row r="118" spans="4:5" x14ac:dyDescent="0.2">
      <c r="D118">
        <f>IFERROR(-INDEX(Lookup!$BH$9:$BH$200,MATCH($A118,Lookup!$A$9:$A$200,0)),0)</f>
        <v>0</v>
      </c>
      <c r="E118">
        <f>IFERROR(-INDEX(Lookup!$BJ$9:$BJ$200,MATCH($A118,Lookup!$A$9:$A$200,0)),0)</f>
        <v>0</v>
      </c>
    </row>
    <row r="119" spans="4:5" x14ac:dyDescent="0.2">
      <c r="D119">
        <f>IFERROR(-INDEX(Lookup!$BH$9:$BH$200,MATCH($A119,Lookup!$A$9:$A$200,0)),0)</f>
        <v>0</v>
      </c>
      <c r="E119">
        <f>IFERROR(-INDEX(Lookup!$BJ$9:$BJ$200,MATCH($A119,Lookup!$A$9:$A$200,0)),0)</f>
        <v>0</v>
      </c>
    </row>
    <row r="120" spans="4:5" x14ac:dyDescent="0.2">
      <c r="D120">
        <f>IFERROR(-INDEX(Lookup!$BH$9:$BH$200,MATCH($A120,Lookup!$A$9:$A$200,0)),0)</f>
        <v>0</v>
      </c>
      <c r="E120">
        <f>IFERROR(-INDEX(Lookup!$BJ$9:$BJ$200,MATCH($A120,Lookup!$A$9:$A$200,0)),0)</f>
        <v>0</v>
      </c>
    </row>
    <row r="121" spans="4:5" x14ac:dyDescent="0.2">
      <c r="D121">
        <f>IFERROR(-INDEX(Lookup!$BH$9:$BH$200,MATCH($A121,Lookup!$A$9:$A$200,0)),0)</f>
        <v>0</v>
      </c>
      <c r="E121">
        <f>IFERROR(-INDEX(Lookup!$BJ$9:$BJ$200,MATCH($A121,Lookup!$A$9:$A$200,0)),0)</f>
        <v>0</v>
      </c>
    </row>
    <row r="122" spans="4:5" x14ac:dyDescent="0.2">
      <c r="D122">
        <f>IFERROR(-INDEX(Lookup!$BH$9:$BH$200,MATCH($A122,Lookup!$A$9:$A$200,0)),0)</f>
        <v>0</v>
      </c>
      <c r="E122">
        <f>IFERROR(-INDEX(Lookup!$BJ$9:$BJ$200,MATCH($A122,Lookup!$A$9:$A$200,0)),0)</f>
        <v>0</v>
      </c>
    </row>
    <row r="123" spans="4:5" x14ac:dyDescent="0.2">
      <c r="D123">
        <f>IFERROR(-INDEX(Lookup!$BH$9:$BH$200,MATCH($A123,Lookup!$A$9:$A$200,0)),0)</f>
        <v>0</v>
      </c>
      <c r="E123">
        <f>IFERROR(-INDEX(Lookup!$BJ$9:$BJ$200,MATCH($A123,Lookup!$A$9:$A$200,0)),0)</f>
        <v>0</v>
      </c>
    </row>
    <row r="124" spans="4:5" x14ac:dyDescent="0.2">
      <c r="D124">
        <f>IFERROR(-INDEX(Lookup!$BH$9:$BH$200,MATCH($A124,Lookup!$A$9:$A$200,0)),0)</f>
        <v>0</v>
      </c>
      <c r="E124">
        <f>IFERROR(-INDEX(Lookup!$BJ$9:$BJ$200,MATCH($A124,Lookup!$A$9:$A$200,0)),0)</f>
        <v>0</v>
      </c>
    </row>
    <row r="125" spans="4:5" x14ac:dyDescent="0.2">
      <c r="D125">
        <f>IFERROR(-INDEX(Lookup!$BH$9:$BH$200,MATCH($A125,Lookup!$A$9:$A$200,0)),0)</f>
        <v>0</v>
      </c>
      <c r="E125">
        <f>IFERROR(-INDEX(Lookup!$BJ$9:$BJ$200,MATCH($A125,Lookup!$A$9:$A$200,0)),0)</f>
        <v>0</v>
      </c>
    </row>
    <row r="126" spans="4:5" x14ac:dyDescent="0.2">
      <c r="D126">
        <f>IFERROR(-INDEX(Lookup!$BH$9:$BH$200,MATCH($A126,Lookup!$A$9:$A$200,0)),0)</f>
        <v>0</v>
      </c>
      <c r="E126">
        <f>IFERROR(-INDEX(Lookup!$BJ$9:$BJ$200,MATCH($A126,Lookup!$A$9:$A$200,0)),0)</f>
        <v>0</v>
      </c>
    </row>
    <row r="127" spans="4:5" x14ac:dyDescent="0.2">
      <c r="D127">
        <f>IFERROR(-INDEX(Lookup!$BH$9:$BH$200,MATCH($A127,Lookup!$A$9:$A$200,0)),0)</f>
        <v>0</v>
      </c>
      <c r="E127">
        <f>IFERROR(-INDEX(Lookup!$BJ$9:$BJ$200,MATCH($A127,Lookup!$A$9:$A$200,0)),0)</f>
        <v>0</v>
      </c>
    </row>
    <row r="128" spans="4:5" x14ac:dyDescent="0.2">
      <c r="D128">
        <f>IFERROR(-INDEX(Lookup!$BH$9:$BH$200,MATCH($A128,Lookup!$A$9:$A$200,0)),0)</f>
        <v>0</v>
      </c>
      <c r="E128">
        <f>IFERROR(-INDEX(Lookup!$BJ$9:$BJ$200,MATCH($A128,Lookup!$A$9:$A$200,0)),0)</f>
        <v>0</v>
      </c>
    </row>
    <row r="129" spans="4:5" x14ac:dyDescent="0.2">
      <c r="D129">
        <f>IFERROR(-INDEX(Lookup!$BH$9:$BH$200,MATCH($A129,Lookup!$A$9:$A$200,0)),0)</f>
        <v>0</v>
      </c>
      <c r="E129">
        <f>IFERROR(-INDEX(Lookup!$BJ$9:$BJ$200,MATCH($A129,Lookup!$A$9:$A$200,0)),0)</f>
        <v>0</v>
      </c>
    </row>
    <row r="130" spans="4:5" x14ac:dyDescent="0.2">
      <c r="D130">
        <f>IFERROR(-INDEX(Lookup!$BH$9:$BH$200,MATCH($A130,Lookup!$A$9:$A$200,0)),0)</f>
        <v>0</v>
      </c>
      <c r="E130">
        <f>IFERROR(-INDEX(Lookup!$BJ$9:$BJ$200,MATCH($A130,Lookup!$A$9:$A$200,0)),0)</f>
        <v>0</v>
      </c>
    </row>
    <row r="131" spans="4:5" x14ac:dyDescent="0.2">
      <c r="D131">
        <f>IFERROR(-INDEX(Lookup!$BH$9:$BH$200,MATCH($A131,Lookup!$A$9:$A$200,0)),0)</f>
        <v>0</v>
      </c>
      <c r="E131">
        <f>IFERROR(-INDEX(Lookup!$BJ$9:$BJ$200,MATCH($A131,Lookup!$A$9:$A$200,0)),0)</f>
        <v>0</v>
      </c>
    </row>
    <row r="132" spans="4:5" x14ac:dyDescent="0.2">
      <c r="D132">
        <f>IFERROR(-INDEX(Lookup!$BH$9:$BH$200,MATCH($A132,Lookup!$A$9:$A$200,0)),0)</f>
        <v>0</v>
      </c>
      <c r="E132">
        <f>IFERROR(-INDEX(Lookup!$BJ$9:$BJ$200,MATCH($A132,Lookup!$A$9:$A$200,0)),0)</f>
        <v>0</v>
      </c>
    </row>
    <row r="133" spans="4:5" x14ac:dyDescent="0.2">
      <c r="D133">
        <f>IFERROR(-INDEX(Lookup!$BH$9:$BH$200,MATCH($A133,Lookup!$A$9:$A$200,0)),0)</f>
        <v>0</v>
      </c>
      <c r="E133">
        <f>IFERROR(-INDEX(Lookup!$BJ$9:$BJ$200,MATCH($A133,Lookup!$A$9:$A$200,0)),0)</f>
        <v>0</v>
      </c>
    </row>
    <row r="134" spans="4:5" x14ac:dyDescent="0.2">
      <c r="D134">
        <f>IFERROR(-INDEX(Lookup!$BH$9:$BH$200,MATCH($A134,Lookup!$A$9:$A$200,0)),0)</f>
        <v>0</v>
      </c>
      <c r="E134">
        <f>IFERROR(-INDEX(Lookup!$BJ$9:$BJ$200,MATCH($A134,Lookup!$A$9:$A$200,0)),0)</f>
        <v>0</v>
      </c>
    </row>
    <row r="135" spans="4:5" x14ac:dyDescent="0.2">
      <c r="D135">
        <f>IFERROR(-INDEX(Lookup!$BH$9:$BH$200,MATCH($A135,Lookup!$A$9:$A$200,0)),0)</f>
        <v>0</v>
      </c>
      <c r="E135">
        <f>IFERROR(-INDEX(Lookup!$BJ$9:$BJ$200,MATCH($A135,Lookup!$A$9:$A$200,0)),0)</f>
        <v>0</v>
      </c>
    </row>
    <row r="136" spans="4:5" x14ac:dyDescent="0.2">
      <c r="D136">
        <f>IFERROR(-INDEX(Lookup!$BH$9:$BH$200,MATCH($A136,Lookup!$A$9:$A$200,0)),0)</f>
        <v>0</v>
      </c>
      <c r="E136">
        <f>IFERROR(-INDEX(Lookup!$BJ$9:$BJ$200,MATCH($A136,Lookup!$A$9:$A$200,0)),0)</f>
        <v>0</v>
      </c>
    </row>
    <row r="137" spans="4:5" x14ac:dyDescent="0.2">
      <c r="D137">
        <f>IFERROR(-INDEX(Lookup!$BH$9:$BH$200,MATCH($A137,Lookup!$A$9:$A$200,0)),0)</f>
        <v>0</v>
      </c>
      <c r="E137">
        <f>IFERROR(-INDEX(Lookup!$BJ$9:$BJ$200,MATCH($A137,Lookup!$A$9:$A$200,0)),0)</f>
        <v>0</v>
      </c>
    </row>
    <row r="138" spans="4:5" x14ac:dyDescent="0.2">
      <c r="D138">
        <f>IFERROR(-INDEX(Lookup!$BH$9:$BH$200,MATCH($A138,Lookup!$A$9:$A$200,0)),0)</f>
        <v>0</v>
      </c>
      <c r="E138">
        <f>IFERROR(-INDEX(Lookup!$BJ$9:$BJ$200,MATCH($A138,Lookup!$A$9:$A$200,0)),0)</f>
        <v>0</v>
      </c>
    </row>
    <row r="139" spans="4:5" x14ac:dyDescent="0.2">
      <c r="D139">
        <f>IFERROR(-INDEX(Lookup!$BH$9:$BH$200,MATCH($A139,Lookup!$A$9:$A$200,0)),0)</f>
        <v>0</v>
      </c>
      <c r="E139">
        <f>IFERROR(-INDEX(Lookup!$BJ$9:$BJ$200,MATCH($A139,Lookup!$A$9:$A$200,0)),0)</f>
        <v>0</v>
      </c>
    </row>
    <row r="140" spans="4:5" x14ac:dyDescent="0.2">
      <c r="D140">
        <f>IFERROR(-INDEX(Lookup!$BH$9:$BH$200,MATCH($A140,Lookup!$A$9:$A$200,0)),0)</f>
        <v>0</v>
      </c>
      <c r="E140">
        <f>IFERROR(-INDEX(Lookup!$BJ$9:$BJ$200,MATCH($A140,Lookup!$A$9:$A$200,0)),0)</f>
        <v>0</v>
      </c>
    </row>
    <row r="141" spans="4:5" x14ac:dyDescent="0.2">
      <c r="D141">
        <f>IFERROR(-INDEX(Lookup!$BH$9:$BH$200,MATCH($A141,Lookup!$A$9:$A$200,0)),0)</f>
        <v>0</v>
      </c>
      <c r="E141">
        <f>IFERROR(-INDEX(Lookup!$BJ$9:$BJ$200,MATCH($A141,Lookup!$A$9:$A$200,0)),0)</f>
        <v>0</v>
      </c>
    </row>
    <row r="142" spans="4:5" x14ac:dyDescent="0.2">
      <c r="D142">
        <f>IFERROR(-INDEX(Lookup!$BH$9:$BH$200,MATCH($A142,Lookup!$A$9:$A$200,0)),0)</f>
        <v>0</v>
      </c>
      <c r="E142">
        <f>IFERROR(-INDEX(Lookup!$BJ$9:$BJ$200,MATCH($A142,Lookup!$A$9:$A$200,0)),0)</f>
        <v>0</v>
      </c>
    </row>
    <row r="143" spans="4:5" x14ac:dyDescent="0.2">
      <c r="D143">
        <f>IFERROR(-INDEX(Lookup!$BH$9:$BH$200,MATCH($A143,Lookup!$A$9:$A$200,0)),0)</f>
        <v>0</v>
      </c>
      <c r="E143">
        <f>IFERROR(-INDEX(Lookup!$BJ$9:$BJ$200,MATCH($A143,Lookup!$A$9:$A$200,0)),0)</f>
        <v>0</v>
      </c>
    </row>
    <row r="144" spans="4:5" x14ac:dyDescent="0.2">
      <c r="D144">
        <f>IFERROR(-INDEX(Lookup!$BH$9:$BH$200,MATCH($A144,Lookup!$A$9:$A$200,0)),0)</f>
        <v>0</v>
      </c>
      <c r="E144">
        <f>IFERROR(-INDEX(Lookup!$BJ$9:$BJ$200,MATCH($A144,Lookup!$A$9:$A$200,0)),0)</f>
        <v>0</v>
      </c>
    </row>
    <row r="145" spans="4:5" x14ac:dyDescent="0.2">
      <c r="D145">
        <f>IFERROR(-INDEX(Lookup!$BH$9:$BH$200,MATCH($A145,Lookup!$A$9:$A$200,0)),0)</f>
        <v>0</v>
      </c>
      <c r="E145">
        <f>IFERROR(-INDEX(Lookup!$BJ$9:$BJ$200,MATCH($A145,Lookup!$A$9:$A$200,0)),0)</f>
        <v>0</v>
      </c>
    </row>
    <row r="146" spans="4:5" x14ac:dyDescent="0.2">
      <c r="D146">
        <f>IFERROR(-INDEX(Lookup!$BH$9:$BH$200,MATCH($A146,Lookup!$A$9:$A$200,0)),0)</f>
        <v>0</v>
      </c>
      <c r="E146">
        <f>IFERROR(-INDEX(Lookup!$BJ$9:$BJ$200,MATCH($A146,Lookup!$A$9:$A$200,0)),0)</f>
        <v>0</v>
      </c>
    </row>
    <row r="147" spans="4:5" x14ac:dyDescent="0.2">
      <c r="D147">
        <f>IFERROR(-INDEX(Lookup!$BH$9:$BH$200,MATCH($A147,Lookup!$A$9:$A$200,0)),0)</f>
        <v>0</v>
      </c>
      <c r="E147">
        <f>IFERROR(-INDEX(Lookup!$BJ$9:$BJ$200,MATCH($A147,Lookup!$A$9:$A$200,0)),0)</f>
        <v>0</v>
      </c>
    </row>
    <row r="148" spans="4:5" x14ac:dyDescent="0.2">
      <c r="D148">
        <f>IFERROR(-INDEX(Lookup!$BH$9:$BH$200,MATCH($A148,Lookup!$A$9:$A$200,0)),0)</f>
        <v>0</v>
      </c>
      <c r="E148">
        <f>IFERROR(-INDEX(Lookup!$BJ$9:$BJ$200,MATCH($A148,Lookup!$A$9:$A$200,0)),0)</f>
        <v>0</v>
      </c>
    </row>
    <row r="149" spans="4:5" x14ac:dyDescent="0.2">
      <c r="D149">
        <f>IFERROR(-INDEX(Lookup!$BH$9:$BH$200,MATCH($A149,Lookup!$A$9:$A$200,0)),0)</f>
        <v>0</v>
      </c>
      <c r="E149">
        <f>IFERROR(-INDEX(Lookup!$BJ$9:$BJ$200,MATCH($A149,Lookup!$A$9:$A$200,0)),0)</f>
        <v>0</v>
      </c>
    </row>
    <row r="150" spans="4:5" x14ac:dyDescent="0.2">
      <c r="D150">
        <f>IFERROR(-INDEX(Lookup!$BH$9:$BH$200,MATCH($A150,Lookup!$A$9:$A$200,0)),0)</f>
        <v>0</v>
      </c>
      <c r="E150">
        <f>IFERROR(-INDEX(Lookup!$BJ$9:$BJ$200,MATCH($A150,Lookup!$A$9:$A$200,0)),0)</f>
        <v>0</v>
      </c>
    </row>
    <row r="151" spans="4:5" x14ac:dyDescent="0.2">
      <c r="D151">
        <f>IFERROR(-INDEX(Lookup!$BH$9:$BH$200,MATCH($A151,Lookup!$A$9:$A$200,0)),0)</f>
        <v>0</v>
      </c>
      <c r="E151">
        <f>IFERROR(-INDEX(Lookup!$BJ$9:$BJ$200,MATCH($A151,Lookup!$A$9:$A$200,0)),0)</f>
        <v>0</v>
      </c>
    </row>
    <row r="152" spans="4:5" x14ac:dyDescent="0.2">
      <c r="D152">
        <f>IFERROR(-INDEX(Lookup!$BH$9:$BH$200,MATCH($A152,Lookup!$A$9:$A$200,0)),0)</f>
        <v>0</v>
      </c>
      <c r="E152">
        <f>IFERROR(-INDEX(Lookup!$BJ$9:$BJ$200,MATCH($A152,Lookup!$A$9:$A$200,0)),0)</f>
        <v>0</v>
      </c>
    </row>
    <row r="153" spans="4:5" x14ac:dyDescent="0.2">
      <c r="D153">
        <f>IFERROR(-INDEX(Lookup!$BH$9:$BH$200,MATCH($A153,Lookup!$A$9:$A$200,0)),0)</f>
        <v>0</v>
      </c>
      <c r="E153">
        <f>IFERROR(-INDEX(Lookup!$BJ$9:$BJ$200,MATCH($A153,Lookup!$A$9:$A$200,0)),0)</f>
        <v>0</v>
      </c>
    </row>
    <row r="155" spans="4:5" x14ac:dyDescent="0.2">
      <c r="D155">
        <f>SUM(D2:D154)</f>
        <v>-719108.58000000007</v>
      </c>
      <c r="E155">
        <f>SUM(E2:E154)</f>
        <v>-649542.40999999992</v>
      </c>
    </row>
    <row r="156" spans="4:5" x14ac:dyDescent="0.2">
      <c r="D156">
        <f>Sheet8!D36</f>
        <v>1968591.7799999998</v>
      </c>
      <c r="E156">
        <f>Sheet8!E36</f>
        <v>1717032.11</v>
      </c>
    </row>
    <row r="158" spans="4:5" x14ac:dyDescent="0.2">
      <c r="D158" s="242">
        <f>SUM(D155:D157)</f>
        <v>1249483.1999999997</v>
      </c>
      <c r="E158" s="242">
        <f>SUM(E155:E157)</f>
        <v>1067489.7000000002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566</v>
      </c>
      <c r="B2" t="s">
        <v>115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7:D41"/>
  <sheetViews>
    <sheetView topLeftCell="A4" workbookViewId="0">
      <selection activeCell="C41" sqref="C41"/>
    </sheetView>
  </sheetViews>
  <sheetFormatPr defaultRowHeight="12.75" x14ac:dyDescent="0.2"/>
  <cols>
    <col min="2" max="2" width="44.7109375" bestFit="1" customWidth="1"/>
    <col min="3" max="3" width="12.7109375" bestFit="1" customWidth="1"/>
    <col min="4" max="4" width="11.5703125" bestFit="1" customWidth="1"/>
  </cols>
  <sheetData>
    <row r="7" spans="1:4" x14ac:dyDescent="0.2">
      <c r="A7" s="250"/>
      <c r="B7" s="251"/>
      <c r="C7" s="252" t="s">
        <v>870</v>
      </c>
      <c r="D7" s="253" t="s">
        <v>439</v>
      </c>
    </row>
    <row r="8" spans="1:4" x14ac:dyDescent="0.2">
      <c r="A8" s="254" t="s">
        <v>510</v>
      </c>
      <c r="B8" s="255"/>
      <c r="C8" s="256"/>
      <c r="D8" s="256"/>
    </row>
    <row r="9" spans="1:4" x14ac:dyDescent="0.2">
      <c r="A9" s="255"/>
      <c r="B9" s="254" t="s">
        <v>509</v>
      </c>
      <c r="C9" s="257">
        <f>+'Accpac BS'!C25</f>
        <v>2675.6199999999899</v>
      </c>
      <c r="D9" s="257">
        <f>+'Accpac BS'!D25</f>
        <v>20359.940000000006</v>
      </c>
    </row>
    <row r="10" spans="1:4" x14ac:dyDescent="0.2">
      <c r="A10" s="255"/>
      <c r="B10" s="254" t="s">
        <v>485</v>
      </c>
      <c r="C10" s="257">
        <f>+'Accpac BS'!C31</f>
        <v>0</v>
      </c>
      <c r="D10" s="257">
        <f>+'Accpac BS'!D31</f>
        <v>0</v>
      </c>
    </row>
    <row r="11" spans="1:4" x14ac:dyDescent="0.2">
      <c r="A11" s="255"/>
      <c r="B11" s="254" t="s">
        <v>871</v>
      </c>
      <c r="C11" s="257">
        <v>0</v>
      </c>
      <c r="D11" s="257">
        <v>0</v>
      </c>
    </row>
    <row r="12" spans="1:4" x14ac:dyDescent="0.2">
      <c r="A12" s="255"/>
      <c r="B12" s="254" t="s">
        <v>486</v>
      </c>
      <c r="C12" s="257">
        <f>+'Accpac BS'!C139</f>
        <v>-3.637978807091713E-12</v>
      </c>
      <c r="D12" s="257">
        <f>+'Accpac BS'!D139</f>
        <v>152408.78999999998</v>
      </c>
    </row>
    <row r="13" spans="1:4" x14ac:dyDescent="0.2">
      <c r="A13" s="254" t="s">
        <v>872</v>
      </c>
      <c r="B13" s="254"/>
      <c r="C13" s="257"/>
      <c r="D13" s="257"/>
    </row>
    <row r="14" spans="1:4" x14ac:dyDescent="0.2">
      <c r="A14" s="254"/>
      <c r="B14" s="254" t="s">
        <v>485</v>
      </c>
      <c r="C14" s="257">
        <v>0</v>
      </c>
      <c r="D14" s="257">
        <v>0</v>
      </c>
    </row>
    <row r="15" spans="1:4" x14ac:dyDescent="0.2">
      <c r="A15" s="255"/>
      <c r="B15" s="254" t="s">
        <v>487</v>
      </c>
      <c r="C15" s="257">
        <f>+'Accpac BS'!C294</f>
        <v>27967395.920000002</v>
      </c>
      <c r="D15" s="257">
        <f>+'Accpac BS'!D294</f>
        <v>28026662.409999996</v>
      </c>
    </row>
    <row r="16" spans="1:4" x14ac:dyDescent="0.2">
      <c r="A16" s="255"/>
      <c r="B16" s="254" t="s">
        <v>873</v>
      </c>
      <c r="C16" s="257">
        <v>0</v>
      </c>
      <c r="D16" s="257">
        <v>0</v>
      </c>
    </row>
    <row r="17" spans="1:4" x14ac:dyDescent="0.2">
      <c r="A17" s="255"/>
      <c r="B17" s="254" t="s">
        <v>488</v>
      </c>
      <c r="C17" s="257">
        <f>+'Accpac BS'!C317</f>
        <v>0</v>
      </c>
      <c r="D17" s="257">
        <f>+'Accpac BS'!D317</f>
        <v>1717032.11</v>
      </c>
    </row>
    <row r="18" spans="1:4" x14ac:dyDescent="0.2">
      <c r="A18" s="255"/>
      <c r="B18" s="254" t="s">
        <v>486</v>
      </c>
      <c r="C18" s="257">
        <f>+'Accpac BS'!C376</f>
        <v>178000</v>
      </c>
      <c r="D18" s="257">
        <f>+'Accpac BS'!D376</f>
        <v>0</v>
      </c>
    </row>
    <row r="19" spans="1:4" x14ac:dyDescent="0.2">
      <c r="A19" s="254" t="s">
        <v>508</v>
      </c>
      <c r="B19" s="255"/>
      <c r="C19" s="258">
        <f>SUM(C9:C18)</f>
        <v>28148071.540000003</v>
      </c>
      <c r="D19" s="258">
        <f>SUM(D9:D18)</f>
        <v>29916463.249999996</v>
      </c>
    </row>
    <row r="20" spans="1:4" x14ac:dyDescent="0.2">
      <c r="A20" s="254" t="s">
        <v>227</v>
      </c>
      <c r="B20" s="255"/>
      <c r="C20" s="259"/>
      <c r="D20" s="259"/>
    </row>
    <row r="21" spans="1:4" x14ac:dyDescent="0.2">
      <c r="A21" s="255"/>
      <c r="B21" s="254" t="s">
        <v>489</v>
      </c>
      <c r="C21" s="257">
        <f>+'Accpac BS'!C384</f>
        <v>-12320</v>
      </c>
      <c r="D21" s="257">
        <f>+'Accpac BS'!D384</f>
        <v>-229242</v>
      </c>
    </row>
    <row r="22" spans="1:4" x14ac:dyDescent="0.2">
      <c r="A22" s="255"/>
      <c r="B22" s="254" t="s">
        <v>490</v>
      </c>
      <c r="C22" s="257">
        <f>+'Accpac BS'!C411</f>
        <v>-59686.499999999993</v>
      </c>
      <c r="D22" s="257">
        <f>+'Accpac BS'!D411</f>
        <v>45524.52</v>
      </c>
    </row>
    <row r="23" spans="1:4" x14ac:dyDescent="0.2">
      <c r="A23" s="255"/>
      <c r="B23" s="254" t="s">
        <v>486</v>
      </c>
      <c r="C23" s="257">
        <f>+'Accpac BS'!C436</f>
        <v>0</v>
      </c>
      <c r="D23" s="257">
        <f>+'Accpac BS'!D436</f>
        <v>0</v>
      </c>
    </row>
    <row r="24" spans="1:4" x14ac:dyDescent="0.2">
      <c r="A24" s="254" t="s">
        <v>507</v>
      </c>
      <c r="B24" s="254"/>
      <c r="C24" s="259"/>
      <c r="D24" s="259"/>
    </row>
    <row r="25" spans="1:4" x14ac:dyDescent="0.2">
      <c r="A25" s="255"/>
      <c r="B25" s="254" t="s">
        <v>489</v>
      </c>
      <c r="C25" s="257">
        <f>+'Accpac BS'!C452</f>
        <v>0</v>
      </c>
      <c r="D25" s="257">
        <f>+'Accpac BS'!D452</f>
        <v>0</v>
      </c>
    </row>
    <row r="26" spans="1:4" x14ac:dyDescent="0.2">
      <c r="A26" s="255"/>
      <c r="B26" s="254" t="s">
        <v>490</v>
      </c>
      <c r="C26" s="257">
        <v>0</v>
      </c>
      <c r="D26" s="257">
        <v>0</v>
      </c>
    </row>
    <row r="27" spans="1:4" x14ac:dyDescent="0.2">
      <c r="A27" s="255"/>
      <c r="B27" s="254" t="s">
        <v>488</v>
      </c>
      <c r="C27" s="257">
        <f>+'Accpac BS'!C473</f>
        <v>-14606861.489999998</v>
      </c>
      <c r="D27" s="257">
        <f>+'Accpac BS'!D473</f>
        <v>-17396485.379999999</v>
      </c>
    </row>
    <row r="28" spans="1:4" x14ac:dyDescent="0.2">
      <c r="A28" s="255"/>
      <c r="B28" s="254" t="s">
        <v>486</v>
      </c>
      <c r="C28" s="257">
        <f>+'Accpac BS'!C481</f>
        <v>145675.05000000002</v>
      </c>
      <c r="D28" s="257">
        <f>+'Accpac BS'!D481</f>
        <v>29135.010000000002</v>
      </c>
    </row>
    <row r="29" spans="1:4" x14ac:dyDescent="0.2">
      <c r="A29" s="254" t="s">
        <v>494</v>
      </c>
      <c r="B29" s="255"/>
      <c r="C29" s="258">
        <f>SUM(C21:C28)</f>
        <v>-14533192.939999998</v>
      </c>
      <c r="D29" s="258">
        <f>SUM(D21:D28)</f>
        <v>-17551067.849999998</v>
      </c>
    </row>
    <row r="30" spans="1:4" x14ac:dyDescent="0.2">
      <c r="A30" s="255"/>
      <c r="B30" s="255"/>
      <c r="C30" s="257"/>
      <c r="D30" s="257"/>
    </row>
    <row r="31" spans="1:4" ht="13.5" thickBot="1" x14ac:dyDescent="0.25">
      <c r="A31" s="254" t="s">
        <v>493</v>
      </c>
      <c r="B31" s="255"/>
      <c r="C31" s="260">
        <f>+C29+C19</f>
        <v>13614878.600000005</v>
      </c>
      <c r="D31" s="260">
        <f>+D29+D19</f>
        <v>12365395.399999999</v>
      </c>
    </row>
    <row r="32" spans="1:4" ht="13.5" thickTop="1" x14ac:dyDescent="0.2">
      <c r="A32" s="255"/>
      <c r="B32" s="255"/>
      <c r="C32" s="257"/>
      <c r="D32" s="257"/>
    </row>
    <row r="33" spans="1:4" x14ac:dyDescent="0.2">
      <c r="A33" s="254" t="s">
        <v>492</v>
      </c>
      <c r="B33" s="255"/>
      <c r="C33" s="257"/>
      <c r="D33" s="257"/>
    </row>
    <row r="34" spans="1:4" x14ac:dyDescent="0.2">
      <c r="A34" s="255"/>
      <c r="B34" s="254" t="s">
        <v>877</v>
      </c>
      <c r="C34" s="261">
        <f>+'Accpac BS'!C489</f>
        <v>12365093.4</v>
      </c>
      <c r="D34" s="261">
        <f>+'Accpac BS'!D489</f>
        <v>11297603.699999999</v>
      </c>
    </row>
    <row r="35" spans="1:4" x14ac:dyDescent="0.2">
      <c r="A35" s="255"/>
      <c r="B35" s="254" t="s">
        <v>878</v>
      </c>
      <c r="C35" s="261">
        <f>+'Accpac BS'!C490</f>
        <v>0</v>
      </c>
      <c r="D35" s="261">
        <f>+'Accpac BS'!D490</f>
        <v>0</v>
      </c>
    </row>
    <row r="36" spans="1:4" x14ac:dyDescent="0.2">
      <c r="B36" s="254" t="s">
        <v>879</v>
      </c>
      <c r="C36" s="261">
        <f>+'Accpac BS'!C491</f>
        <v>2</v>
      </c>
      <c r="D36" s="261">
        <f>+'Accpac BS'!D491</f>
        <v>2</v>
      </c>
    </row>
    <row r="37" spans="1:4" x14ac:dyDescent="0.2">
      <c r="B37" s="254" t="s">
        <v>880</v>
      </c>
      <c r="C37" s="261">
        <f>+'Accpac BS'!C492</f>
        <v>300</v>
      </c>
      <c r="D37" s="261">
        <f>+'Accpac BS'!D492</f>
        <v>300</v>
      </c>
    </row>
    <row r="38" spans="1:4" x14ac:dyDescent="0.2">
      <c r="B38" s="254" t="s">
        <v>491</v>
      </c>
      <c r="C38" s="261">
        <f>+'Accpac BS'!C518</f>
        <v>1249483.1999999997</v>
      </c>
      <c r="D38" s="261">
        <f>+'Accpac BS'!D518</f>
        <v>1067489.7000000002</v>
      </c>
    </row>
    <row r="39" spans="1:4" ht="13.5" thickBot="1" x14ac:dyDescent="0.25">
      <c r="B39" s="254" t="s">
        <v>451</v>
      </c>
      <c r="C39" s="260">
        <f>SUM(C34:C38)</f>
        <v>13614878.6</v>
      </c>
      <c r="D39" s="260">
        <f>SUM(D34:D38)</f>
        <v>12365395.399999999</v>
      </c>
    </row>
    <row r="40" spans="1:4" ht="13.5" thickTop="1" x14ac:dyDescent="0.2"/>
    <row r="41" spans="1:4" x14ac:dyDescent="0.2">
      <c r="B41" s="254" t="s">
        <v>441</v>
      </c>
      <c r="C41" s="242">
        <f>+C39-C31</f>
        <v>0</v>
      </c>
      <c r="D41" s="242">
        <f>+D39-D31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215</vt:i4>
      </vt:variant>
    </vt:vector>
  </HeadingPairs>
  <TitlesOfParts>
    <vt:vector size="277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BS Acct 01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IS Acct 01</vt:lpstr>
      <vt:lpstr>Sheet5</vt:lpstr>
      <vt:lpstr>Sheet6</vt:lpstr>
      <vt:lpstr>Sheet7</vt:lpstr>
      <vt:lpstr>Accpac BS</vt:lpstr>
      <vt:lpstr>Sheet8</vt:lpstr>
      <vt:lpstr>Sheet9</vt:lpstr>
      <vt:lpstr>IS Acct 02</vt:lpstr>
      <vt:lpstr>IS Acct 03</vt:lpstr>
      <vt:lpstr>IS Acct 04</vt:lpstr>
      <vt:lpstr>IS Acct 05</vt:lpstr>
      <vt:lpstr>IS Acct 06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'IS Acct 01'!ACCTDESC</vt:lpstr>
      <vt:lpstr>Sheet5!ACCTDESC</vt:lpstr>
      <vt:lpstr>'IS Acct 01'!ACCTFMTTD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Sheet5!dept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'IS Acct 01'!Group</vt:lpstr>
      <vt:lpstr>Sheet1!GROUP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'IS Acct 01'!RawData</vt:lpstr>
      <vt:lpstr>Sheet1!RawData</vt:lpstr>
      <vt:lpstr>Sheet5!RawData</vt:lpstr>
      <vt:lpstr>Sheet6!RawData</vt:lpstr>
      <vt:lpstr>Sheet7!RawData</vt:lpstr>
      <vt:lpstr>Transactions!RawData</vt:lpstr>
      <vt:lpstr>GLCat!RawDataCols</vt:lpstr>
      <vt:lpstr>'IS Acct 01'!RawDataCols</vt:lpstr>
      <vt:lpstr>Sheet1!RawDataCols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F010_20210118_13_43_12_4343.xls</dc:title>
  <dc:creator>Sage 300 Intelligence Reporting</dc:creator>
  <dc:description>Report Parameters_x000d_
Financial Year : 2020</dc:description>
  <cp:lastModifiedBy>Evan Rickards</cp:lastModifiedBy>
  <cp:lastPrinted>2015-01-20T04:42:27Z</cp:lastPrinted>
  <dcterms:created xsi:type="dcterms:W3CDTF">2004-03-31T14:41:27Z</dcterms:created>
  <dcterms:modified xsi:type="dcterms:W3CDTF">2021-01-18T03:14:01Z</dcterms:modified>
</cp:coreProperties>
</file>